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always" defaultThemeVersion="124226"/>
  <bookViews>
    <workbookView xWindow="-120" yWindow="-120" windowWidth="20730" windowHeight="11160" tabRatio="632" firstSheet="1" activeTab="1"/>
  </bookViews>
  <sheets>
    <sheet name="НАБОР БЛЮД" sheetId="23" state="hidden" r:id="rId1"/>
    <sheet name="МЕНЮ РАСЧЕТ Ккал " sheetId="10" r:id="rId2"/>
    <sheet name="МЕНЮ РАСЧЕТ Ккал" sheetId="4" state="hidden" r:id="rId3"/>
    <sheet name=" РАЗГРАММОВКА НЕТТО" sheetId="5" state="hidden" r:id="rId4"/>
    <sheet name="Раскидка по ГРАММАМ " sheetId="9" state="hidden" r:id="rId5"/>
    <sheet name="СТОИМОСТЬ" sheetId="12" state="hidden" r:id="rId6"/>
    <sheet name="СТОИМОСТЬ (мониторинг октябрь)" sheetId="13" state="hidden" r:id="rId7"/>
    <sheet name="СТОИМОСТЬ (ДЕКАБРЬ)" sheetId="15" state="hidden" r:id="rId8"/>
    <sheet name="НОРМЫ " sheetId="24" state="hidden" r:id="rId9"/>
    <sheet name="АНАЛИЗ" sheetId="2" state="hidden" r:id="rId10"/>
    <sheet name="СТОИМОСТЬ (БЕЗ СНЕЖКА И БАНАНА)" sheetId="17" state="hidden" r:id="rId11"/>
    <sheet name=" РАЗГРАММОВКА БРУТТО" sheetId="21" state="hidden" r:id="rId12"/>
    <sheet name="Лист3" sheetId="3" r:id="rId13"/>
  </sheets>
  <externalReferences>
    <externalReference r:id="rId14"/>
  </externalReferences>
  <calcPr calcId="145621"/>
</workbook>
</file>

<file path=xl/calcChain.xml><?xml version="1.0" encoding="utf-8"?>
<calcChain xmlns="http://schemas.openxmlformats.org/spreadsheetml/2006/main">
  <c r="AR92" i="21" l="1"/>
  <c r="AR93" i="21"/>
  <c r="P226" i="10" l="1"/>
  <c r="O226" i="10"/>
  <c r="N226" i="10"/>
  <c r="M226" i="10"/>
  <c r="L226" i="10"/>
  <c r="K226" i="10"/>
  <c r="J226" i="10"/>
  <c r="P91" i="10"/>
  <c r="O91" i="10"/>
  <c r="N91" i="10"/>
  <c r="M91" i="10"/>
  <c r="L91" i="10"/>
  <c r="K91" i="10"/>
  <c r="J91" i="10"/>
  <c r="C91" i="10"/>
  <c r="B91" i="10"/>
  <c r="Q221" i="21"/>
  <c r="D221" i="21"/>
  <c r="G38" i="24"/>
  <c r="G25" i="24"/>
  <c r="Q221" i="5"/>
  <c r="D221" i="5"/>
  <c r="D92" i="5" l="1"/>
  <c r="D93" i="5"/>
  <c r="E93" i="5"/>
  <c r="H93" i="5"/>
  <c r="J93" i="5"/>
  <c r="Q93" i="5"/>
  <c r="AA93" i="5"/>
  <c r="AP93" i="5"/>
  <c r="AR93" i="5"/>
  <c r="BC93" i="5"/>
  <c r="P253" i="10" l="1"/>
  <c r="O253" i="10"/>
  <c r="N253" i="10"/>
  <c r="M253" i="10"/>
  <c r="L253" i="10"/>
  <c r="J253" i="10"/>
  <c r="H253" i="10"/>
  <c r="G253" i="10"/>
  <c r="F253" i="10"/>
  <c r="E253" i="10"/>
  <c r="D253" i="10"/>
  <c r="C253" i="10"/>
  <c r="B253" i="10"/>
  <c r="BF161" i="21"/>
  <c r="BC161" i="21"/>
  <c r="E161" i="21"/>
  <c r="BF160" i="21"/>
  <c r="BC160" i="21"/>
  <c r="E160" i="21"/>
  <c r="BC189" i="21"/>
  <c r="BA189" i="21"/>
  <c r="AC189" i="21"/>
  <c r="BC188" i="21"/>
  <c r="BA188" i="21"/>
  <c r="AC188" i="21"/>
  <c r="BF161" i="5"/>
  <c r="BC161" i="5"/>
  <c r="E161" i="5"/>
  <c r="BF160" i="5"/>
  <c r="BC160" i="5"/>
  <c r="E160" i="5"/>
  <c r="BC189" i="5"/>
  <c r="BA189" i="5"/>
  <c r="AC189" i="5"/>
  <c r="BC188" i="5"/>
  <c r="BA188" i="5"/>
  <c r="AC188" i="5"/>
  <c r="P177" i="10"/>
  <c r="O177" i="10"/>
  <c r="N177" i="10"/>
  <c r="M177" i="10"/>
  <c r="L177" i="10"/>
  <c r="K177" i="10"/>
  <c r="J177" i="10"/>
  <c r="H177" i="10"/>
  <c r="G177" i="10"/>
  <c r="F177" i="10"/>
  <c r="E177" i="10"/>
  <c r="D177" i="10"/>
  <c r="C177" i="10"/>
  <c r="B177" i="10"/>
  <c r="P197" i="10"/>
  <c r="O197" i="10"/>
  <c r="N197" i="10"/>
  <c r="M197" i="10"/>
  <c r="L197" i="10"/>
  <c r="K197" i="10"/>
  <c r="J197" i="10"/>
  <c r="H197" i="10"/>
  <c r="G197" i="10"/>
  <c r="F197" i="10"/>
  <c r="E197" i="10"/>
  <c r="D197" i="10"/>
  <c r="C197" i="10"/>
  <c r="B197" i="10"/>
  <c r="AQ122" i="21"/>
  <c r="D123" i="21"/>
  <c r="BD122" i="21"/>
  <c r="BC122" i="21"/>
  <c r="Q122" i="21"/>
  <c r="G122" i="21"/>
  <c r="D122" i="21"/>
  <c r="AQ122" i="5"/>
  <c r="BD79" i="21"/>
  <c r="BC79" i="21"/>
  <c r="AI79" i="21"/>
  <c r="W79" i="21"/>
  <c r="V79" i="21"/>
  <c r="U79" i="21"/>
  <c r="S79" i="21"/>
  <c r="R79" i="21"/>
  <c r="H79" i="21"/>
  <c r="BD78" i="21"/>
  <c r="BC78" i="21"/>
  <c r="AI78" i="21"/>
  <c r="W78" i="21"/>
  <c r="V78" i="21"/>
  <c r="U78" i="21"/>
  <c r="S78" i="21"/>
  <c r="R78" i="21"/>
  <c r="H78" i="21"/>
  <c r="AI205" i="21"/>
  <c r="AI204" i="21"/>
  <c r="BD205" i="5"/>
  <c r="AI205" i="5"/>
  <c r="W205" i="5"/>
  <c r="V205" i="5"/>
  <c r="U205" i="5"/>
  <c r="S205" i="5"/>
  <c r="R205" i="5"/>
  <c r="H205" i="5"/>
  <c r="D205" i="5"/>
  <c r="BD204" i="5"/>
  <c r="AI204" i="5"/>
  <c r="W204" i="5"/>
  <c r="V204" i="5"/>
  <c r="U204" i="5"/>
  <c r="S204" i="5"/>
  <c r="R204" i="5"/>
  <c r="H204" i="5"/>
  <c r="D204" i="5"/>
  <c r="AI79" i="5"/>
  <c r="AI78" i="5"/>
  <c r="P263" i="10" l="1"/>
  <c r="O263" i="10"/>
  <c r="N263" i="10"/>
  <c r="M263" i="10"/>
  <c r="L263" i="10"/>
  <c r="K263" i="10"/>
  <c r="J263" i="10"/>
  <c r="P252" i="10"/>
  <c r="O252" i="10"/>
  <c r="N252" i="10"/>
  <c r="M252" i="10"/>
  <c r="L252" i="10"/>
  <c r="K252" i="10"/>
  <c r="J252" i="10"/>
  <c r="E287" i="21" l="1"/>
  <c r="E286" i="21"/>
  <c r="E287" i="5"/>
  <c r="E286" i="5"/>
  <c r="P283" i="10"/>
  <c r="O283" i="10"/>
  <c r="N283" i="10"/>
  <c r="M283" i="10"/>
  <c r="L283" i="10"/>
  <c r="K283" i="10"/>
  <c r="J283" i="10"/>
  <c r="H283" i="10"/>
  <c r="G283" i="10"/>
  <c r="F283" i="10"/>
  <c r="E283" i="10"/>
  <c r="D283" i="10"/>
  <c r="C283" i="10"/>
  <c r="B283" i="10"/>
  <c r="AN187" i="21" l="1"/>
  <c r="AN186" i="21"/>
  <c r="BC185" i="21"/>
  <c r="AY185" i="21"/>
  <c r="J185" i="21"/>
  <c r="E185" i="21"/>
  <c r="BC184" i="21"/>
  <c r="AY184" i="21"/>
  <c r="J184" i="21"/>
  <c r="E184" i="21"/>
  <c r="I285" i="21"/>
  <c r="I284" i="21"/>
  <c r="BC282" i="21"/>
  <c r="V282" i="21"/>
  <c r="Q282" i="21"/>
  <c r="J282" i="21"/>
  <c r="G282" i="21"/>
  <c r="E336" i="21"/>
  <c r="E335" i="21"/>
  <c r="AN334" i="21"/>
  <c r="AN333" i="21"/>
  <c r="BC332" i="21"/>
  <c r="AY332" i="21"/>
  <c r="J332" i="21"/>
  <c r="E332" i="21"/>
  <c r="BC331" i="21"/>
  <c r="AY331" i="21"/>
  <c r="J331" i="21"/>
  <c r="E331" i="21"/>
  <c r="AN187" i="5"/>
  <c r="D187" i="5"/>
  <c r="AN186" i="5"/>
  <c r="D186" i="5"/>
  <c r="BC185" i="5"/>
  <c r="AY185" i="5"/>
  <c r="J185" i="5"/>
  <c r="E185" i="5"/>
  <c r="D185" i="5"/>
  <c r="BC184" i="5"/>
  <c r="AY184" i="5"/>
  <c r="J184" i="5"/>
  <c r="E184" i="5"/>
  <c r="D184" i="5"/>
  <c r="I285" i="5"/>
  <c r="I284" i="5"/>
  <c r="BC282" i="5"/>
  <c r="V282" i="5"/>
  <c r="Q282" i="5"/>
  <c r="J282" i="5"/>
  <c r="G282" i="5"/>
  <c r="P196" i="10"/>
  <c r="O196" i="10"/>
  <c r="N196" i="10"/>
  <c r="M196" i="10"/>
  <c r="L196" i="10"/>
  <c r="K196" i="10"/>
  <c r="J196" i="10"/>
  <c r="H196" i="10"/>
  <c r="G196" i="10"/>
  <c r="F196" i="10"/>
  <c r="E196" i="10"/>
  <c r="D196" i="10"/>
  <c r="C196" i="10"/>
  <c r="B196" i="10"/>
  <c r="P195" i="10"/>
  <c r="O195" i="10"/>
  <c r="N195" i="10"/>
  <c r="M195" i="10"/>
  <c r="L195" i="10"/>
  <c r="K195" i="10"/>
  <c r="J195" i="10"/>
  <c r="H195" i="10"/>
  <c r="G195" i="10"/>
  <c r="F195" i="10"/>
  <c r="E195" i="10"/>
  <c r="D195" i="10"/>
  <c r="C195" i="10"/>
  <c r="B195" i="10"/>
  <c r="D252" i="5" l="1"/>
  <c r="AM252" i="5"/>
  <c r="D253" i="5"/>
  <c r="AM253" i="5"/>
  <c r="AH255" i="21" l="1"/>
  <c r="AH254" i="21"/>
  <c r="AH255" i="5"/>
  <c r="AH254" i="5"/>
  <c r="P254" i="10"/>
  <c r="O254" i="10"/>
  <c r="N254" i="10"/>
  <c r="M254" i="10"/>
  <c r="L254" i="10"/>
  <c r="K254" i="10"/>
  <c r="J254" i="10"/>
  <c r="H254" i="10"/>
  <c r="G254" i="10"/>
  <c r="F254" i="10"/>
  <c r="E254" i="10"/>
  <c r="D254" i="10"/>
  <c r="C254" i="10"/>
  <c r="B254" i="10"/>
  <c r="BH149" i="21" l="1"/>
  <c r="BG149" i="21"/>
  <c r="BC149" i="21"/>
  <c r="AG149" i="21"/>
  <c r="BH148" i="21"/>
  <c r="BG148" i="21"/>
  <c r="BC148" i="21"/>
  <c r="AG148" i="21"/>
  <c r="BH245" i="21"/>
  <c r="BG245" i="21"/>
  <c r="BC245" i="21"/>
  <c r="AG245" i="21"/>
  <c r="BH244" i="21"/>
  <c r="BG244" i="21"/>
  <c r="BC244" i="21"/>
  <c r="AG244" i="21"/>
  <c r="BH245" i="5"/>
  <c r="BG245" i="5"/>
  <c r="BC245" i="5"/>
  <c r="AG245" i="5"/>
  <c r="BH244" i="5"/>
  <c r="BG244" i="5"/>
  <c r="BC244" i="5"/>
  <c r="AG244" i="5"/>
  <c r="BH149" i="5"/>
  <c r="BH148" i="5"/>
  <c r="BG149" i="5"/>
  <c r="BG148" i="5"/>
  <c r="AG149" i="5"/>
  <c r="AG148" i="5"/>
  <c r="BD203" i="5" l="1"/>
  <c r="BC203" i="5"/>
  <c r="AI203" i="5"/>
  <c r="W203" i="5"/>
  <c r="U203" i="5"/>
  <c r="D203" i="5"/>
  <c r="BD202" i="5"/>
  <c r="BC202" i="5"/>
  <c r="AI202" i="5"/>
  <c r="W202" i="5"/>
  <c r="U202" i="5"/>
  <c r="D202" i="5"/>
  <c r="BD269" i="5"/>
  <c r="AJ269" i="5"/>
  <c r="U269" i="5"/>
  <c r="D269" i="5"/>
  <c r="BD268" i="5"/>
  <c r="AJ268" i="5"/>
  <c r="U268" i="5"/>
  <c r="D268" i="5"/>
  <c r="BC243" i="5"/>
  <c r="AQ243" i="5"/>
  <c r="AI243" i="5"/>
  <c r="V243" i="5"/>
  <c r="U243" i="5"/>
  <c r="S243" i="5"/>
  <c r="R243" i="5"/>
  <c r="J243" i="5"/>
  <c r="D243" i="5"/>
  <c r="BC242" i="5"/>
  <c r="AQ242" i="5"/>
  <c r="AI242" i="5"/>
  <c r="V242" i="5"/>
  <c r="U242" i="5"/>
  <c r="S242" i="5"/>
  <c r="R242" i="5"/>
  <c r="J242" i="5"/>
  <c r="D242" i="5"/>
  <c r="J21" i="5"/>
  <c r="R307" i="5"/>
  <c r="J307" i="5"/>
  <c r="E307" i="5"/>
  <c r="D307" i="5"/>
  <c r="R306" i="5"/>
  <c r="J306" i="5"/>
  <c r="E306" i="5"/>
  <c r="D306" i="5"/>
  <c r="R211" i="5"/>
  <c r="J211" i="5"/>
  <c r="E211" i="5"/>
  <c r="D211" i="5"/>
  <c r="R210" i="5"/>
  <c r="J210" i="5"/>
  <c r="E210" i="5"/>
  <c r="D210" i="5"/>
  <c r="Q257" i="5"/>
  <c r="J257" i="5"/>
  <c r="E257" i="5"/>
  <c r="D257" i="5"/>
  <c r="D256" i="5"/>
  <c r="BD305" i="5"/>
  <c r="AQ305" i="5"/>
  <c r="N305" i="5"/>
  <c r="J305" i="5"/>
  <c r="H305" i="5"/>
  <c r="D305" i="5"/>
  <c r="BD304" i="5"/>
  <c r="AQ304" i="5"/>
  <c r="N304" i="5"/>
  <c r="J304" i="5"/>
  <c r="H304" i="5"/>
  <c r="D304" i="5"/>
  <c r="Q51" i="5"/>
  <c r="L51" i="5"/>
  <c r="J51" i="5"/>
  <c r="E51" i="5"/>
  <c r="D51" i="5"/>
  <c r="BC159" i="5"/>
  <c r="AR159" i="5"/>
  <c r="J159" i="5"/>
  <c r="E159" i="5"/>
  <c r="D159" i="5"/>
  <c r="BC158" i="5"/>
  <c r="D158" i="5"/>
  <c r="P303" i="10" l="1"/>
  <c r="O303" i="10"/>
  <c r="N303" i="10"/>
  <c r="M303" i="10"/>
  <c r="L303" i="10"/>
  <c r="K303" i="10"/>
  <c r="J303" i="10"/>
  <c r="H303" i="10"/>
  <c r="G303" i="10"/>
  <c r="F303" i="10"/>
  <c r="E303" i="10"/>
  <c r="D303" i="10"/>
  <c r="C303" i="10"/>
  <c r="B303" i="10"/>
  <c r="H263" i="10"/>
  <c r="G263" i="10"/>
  <c r="F263" i="10"/>
  <c r="E263" i="10"/>
  <c r="D263" i="10"/>
  <c r="C263" i="10"/>
  <c r="B263" i="10"/>
  <c r="P234" i="10"/>
  <c r="O234" i="10"/>
  <c r="N234" i="10"/>
  <c r="M234" i="10"/>
  <c r="L234" i="10"/>
  <c r="K234" i="10"/>
  <c r="J234" i="10"/>
  <c r="H234" i="10"/>
  <c r="G234" i="10"/>
  <c r="F234" i="10"/>
  <c r="E234" i="10"/>
  <c r="D234" i="10"/>
  <c r="C234" i="10"/>
  <c r="B234" i="10"/>
  <c r="P239" i="10"/>
  <c r="O239" i="10"/>
  <c r="N239" i="10"/>
  <c r="M239" i="10"/>
  <c r="L239" i="10"/>
  <c r="K239" i="10"/>
  <c r="H239" i="10"/>
  <c r="G239" i="10"/>
  <c r="F239" i="10"/>
  <c r="E239" i="10"/>
  <c r="D239" i="10"/>
  <c r="C239" i="10"/>
  <c r="P183" i="10"/>
  <c r="O183" i="10"/>
  <c r="N183" i="10"/>
  <c r="M183" i="10"/>
  <c r="L183" i="10"/>
  <c r="K183" i="10"/>
  <c r="H183" i="10"/>
  <c r="G183" i="10"/>
  <c r="F183" i="10"/>
  <c r="E183" i="10"/>
  <c r="D183" i="10"/>
  <c r="C183" i="10"/>
  <c r="P176" i="10"/>
  <c r="O176" i="10"/>
  <c r="N176" i="10"/>
  <c r="M176" i="10"/>
  <c r="L176" i="10"/>
  <c r="K176" i="10"/>
  <c r="J176" i="10"/>
  <c r="H176" i="10"/>
  <c r="G176" i="10"/>
  <c r="F176" i="10"/>
  <c r="E176" i="10"/>
  <c r="D176" i="10"/>
  <c r="C176" i="10"/>
  <c r="B176" i="10"/>
  <c r="P168" i="10"/>
  <c r="O168" i="10"/>
  <c r="N168" i="10"/>
  <c r="M168" i="10"/>
  <c r="L168" i="10"/>
  <c r="K168" i="10"/>
  <c r="H168" i="10"/>
  <c r="G168" i="10"/>
  <c r="F168" i="10"/>
  <c r="E168" i="10"/>
  <c r="D168" i="10"/>
  <c r="C168" i="10"/>
  <c r="P309" i="10"/>
  <c r="O309" i="10"/>
  <c r="N309" i="10"/>
  <c r="M309" i="10"/>
  <c r="L309" i="10"/>
  <c r="K309" i="10"/>
  <c r="J309" i="10"/>
  <c r="H309" i="10"/>
  <c r="G309" i="10"/>
  <c r="F309" i="10"/>
  <c r="E309" i="10"/>
  <c r="D309" i="10"/>
  <c r="C309" i="10"/>
  <c r="B309" i="10"/>
  <c r="P246" i="10"/>
  <c r="O246" i="10"/>
  <c r="N246" i="10"/>
  <c r="M246" i="10"/>
  <c r="L246" i="10"/>
  <c r="K246" i="10"/>
  <c r="J246" i="10"/>
  <c r="H246" i="10"/>
  <c r="G246" i="10"/>
  <c r="F246" i="10"/>
  <c r="E246" i="10"/>
  <c r="D246" i="10"/>
  <c r="C246" i="10"/>
  <c r="B246" i="10"/>
  <c r="P218" i="10"/>
  <c r="O218" i="10"/>
  <c r="N218" i="10"/>
  <c r="M218" i="10"/>
  <c r="L218" i="10"/>
  <c r="K218" i="10"/>
  <c r="J218" i="10"/>
  <c r="H218" i="10"/>
  <c r="G218" i="10"/>
  <c r="F218" i="10"/>
  <c r="E218" i="10"/>
  <c r="D218" i="10"/>
  <c r="C218" i="10"/>
  <c r="B218" i="10"/>
  <c r="P302" i="10"/>
  <c r="O302" i="10"/>
  <c r="N302" i="10"/>
  <c r="M302" i="10"/>
  <c r="L302" i="10"/>
  <c r="K302" i="10"/>
  <c r="J302" i="10"/>
  <c r="H302" i="10"/>
  <c r="G302" i="10"/>
  <c r="F302" i="10"/>
  <c r="E302" i="10"/>
  <c r="D302" i="10"/>
  <c r="C302" i="10"/>
  <c r="B302" i="10"/>
  <c r="P272" i="10"/>
  <c r="O272" i="10"/>
  <c r="N272" i="10"/>
  <c r="M272" i="10"/>
  <c r="L272" i="10"/>
  <c r="K272" i="10"/>
  <c r="J272" i="10"/>
  <c r="H272" i="10"/>
  <c r="G272" i="10"/>
  <c r="F272" i="10"/>
  <c r="E272" i="10"/>
  <c r="D272" i="10"/>
  <c r="C272" i="10"/>
  <c r="B272" i="10"/>
  <c r="P276" i="10"/>
  <c r="O276" i="10"/>
  <c r="N276" i="10"/>
  <c r="M276" i="10"/>
  <c r="L276" i="10"/>
  <c r="K276" i="10"/>
  <c r="J276" i="10"/>
  <c r="H276" i="10"/>
  <c r="G276" i="10"/>
  <c r="F276" i="10"/>
  <c r="E276" i="10"/>
  <c r="D276" i="10"/>
  <c r="C276" i="10"/>
  <c r="B276" i="10"/>
  <c r="P214" i="10"/>
  <c r="O214" i="10"/>
  <c r="N214" i="10"/>
  <c r="M214" i="10"/>
  <c r="L214" i="10"/>
  <c r="K214" i="10"/>
  <c r="H214" i="10"/>
  <c r="G214" i="10"/>
  <c r="F214" i="10"/>
  <c r="E214" i="10"/>
  <c r="D214" i="10"/>
  <c r="C214" i="10"/>
  <c r="P269" i="10"/>
  <c r="O269" i="10"/>
  <c r="N269" i="10"/>
  <c r="M269" i="10"/>
  <c r="L269" i="10"/>
  <c r="K269" i="10"/>
  <c r="H269" i="10"/>
  <c r="G269" i="10"/>
  <c r="F269" i="10"/>
  <c r="E269" i="10"/>
  <c r="D269" i="10"/>
  <c r="C269" i="10"/>
  <c r="P292" i="10"/>
  <c r="O292" i="10"/>
  <c r="N292" i="10"/>
  <c r="M292" i="10"/>
  <c r="L292" i="10"/>
  <c r="K292" i="10"/>
  <c r="J292" i="10"/>
  <c r="H292" i="10"/>
  <c r="G292" i="10"/>
  <c r="F292" i="10"/>
  <c r="E292" i="10"/>
  <c r="D292" i="10"/>
  <c r="C292" i="10"/>
  <c r="B292" i="10"/>
  <c r="P178" i="10"/>
  <c r="O178" i="10"/>
  <c r="N178" i="10"/>
  <c r="M178" i="10"/>
  <c r="L178" i="10"/>
  <c r="K178" i="10"/>
  <c r="J178" i="10"/>
  <c r="H178" i="10"/>
  <c r="G178" i="10"/>
  <c r="F178" i="10"/>
  <c r="E178" i="10"/>
  <c r="D178" i="10"/>
  <c r="C178" i="10"/>
  <c r="B178" i="10"/>
  <c r="P205" i="10"/>
  <c r="O205" i="10"/>
  <c r="N205" i="10"/>
  <c r="M205" i="10"/>
  <c r="L205" i="10"/>
  <c r="K205" i="10"/>
  <c r="J205" i="10"/>
  <c r="H205" i="10"/>
  <c r="G205" i="10"/>
  <c r="F205" i="10"/>
  <c r="E205" i="10"/>
  <c r="D205" i="10"/>
  <c r="C205" i="10"/>
  <c r="B205" i="10"/>
  <c r="P290" i="10"/>
  <c r="O290" i="10"/>
  <c r="N290" i="10"/>
  <c r="M290" i="10"/>
  <c r="L290" i="10"/>
  <c r="K290" i="10"/>
  <c r="J290" i="10"/>
  <c r="H290" i="10"/>
  <c r="G290" i="10"/>
  <c r="F290" i="10"/>
  <c r="E290" i="10"/>
  <c r="D290" i="10"/>
  <c r="C290" i="10"/>
  <c r="B290" i="10"/>
  <c r="P264" i="10"/>
  <c r="O264" i="10"/>
  <c r="N264" i="10"/>
  <c r="M264" i="10"/>
  <c r="L264" i="10"/>
  <c r="K264" i="10"/>
  <c r="J264" i="10"/>
  <c r="H264" i="10"/>
  <c r="G264" i="10"/>
  <c r="F264" i="10"/>
  <c r="E264" i="10"/>
  <c r="D264" i="10"/>
  <c r="C264" i="10"/>
  <c r="B264" i="10"/>
  <c r="P149" i="10"/>
  <c r="O149" i="10"/>
  <c r="N149" i="10"/>
  <c r="M149" i="10"/>
  <c r="L149" i="10"/>
  <c r="K149" i="10"/>
  <c r="J149" i="10"/>
  <c r="H149" i="10"/>
  <c r="G149" i="10"/>
  <c r="F149" i="10"/>
  <c r="E149" i="10"/>
  <c r="D149" i="10"/>
  <c r="C149" i="10"/>
  <c r="B149" i="10"/>
  <c r="P217" i="10"/>
  <c r="O217" i="10"/>
  <c r="N217" i="10"/>
  <c r="M217" i="10"/>
  <c r="L217" i="10"/>
  <c r="K217" i="10"/>
  <c r="J217" i="10"/>
  <c r="H217" i="10"/>
  <c r="G217" i="10"/>
  <c r="F217" i="10"/>
  <c r="E217" i="10"/>
  <c r="D217" i="10"/>
  <c r="C217" i="10"/>
  <c r="B217" i="10"/>
  <c r="P215" i="10"/>
  <c r="O215" i="10"/>
  <c r="N215" i="10"/>
  <c r="M215" i="10"/>
  <c r="L215" i="10"/>
  <c r="K215" i="10"/>
  <c r="J215" i="10"/>
  <c r="H215" i="10"/>
  <c r="G215" i="10"/>
  <c r="F215" i="10"/>
  <c r="E215" i="10"/>
  <c r="D215" i="10"/>
  <c r="C215" i="10"/>
  <c r="B215" i="10"/>
  <c r="P242" i="10"/>
  <c r="O242" i="10"/>
  <c r="N242" i="10"/>
  <c r="M242" i="10"/>
  <c r="L242" i="10"/>
  <c r="K242" i="10"/>
  <c r="H242" i="10"/>
  <c r="G242" i="10"/>
  <c r="F242" i="10"/>
  <c r="E242" i="10"/>
  <c r="D242" i="10"/>
  <c r="C242" i="10"/>
  <c r="P98" i="10"/>
  <c r="O98" i="10"/>
  <c r="N98" i="10"/>
  <c r="M98" i="10"/>
  <c r="L98" i="10"/>
  <c r="K98" i="10"/>
  <c r="H98" i="10"/>
  <c r="G98" i="10"/>
  <c r="F98" i="10"/>
  <c r="E98" i="10"/>
  <c r="D98" i="10"/>
  <c r="C98" i="10"/>
  <c r="P235" i="10"/>
  <c r="O235" i="10"/>
  <c r="N235" i="10"/>
  <c r="M235" i="10"/>
  <c r="L235" i="10"/>
  <c r="K235" i="10"/>
  <c r="J235" i="10"/>
  <c r="H235" i="10"/>
  <c r="G235" i="10"/>
  <c r="F235" i="10"/>
  <c r="E235" i="10"/>
  <c r="D235" i="10"/>
  <c r="C235" i="10"/>
  <c r="B235" i="10"/>
  <c r="P92" i="10"/>
  <c r="O92" i="10"/>
  <c r="N92" i="10"/>
  <c r="M92" i="10"/>
  <c r="L92" i="10"/>
  <c r="K92" i="10"/>
  <c r="P262" i="10"/>
  <c r="O262" i="10"/>
  <c r="N262" i="10"/>
  <c r="M262" i="10"/>
  <c r="L262" i="10"/>
  <c r="K262" i="10"/>
  <c r="J262" i="10"/>
  <c r="C262" i="10"/>
  <c r="B262" i="10"/>
  <c r="P190" i="10"/>
  <c r="O190" i="10"/>
  <c r="N190" i="10"/>
  <c r="M190" i="10"/>
  <c r="L190" i="10"/>
  <c r="K190" i="10"/>
  <c r="H190" i="10"/>
  <c r="G190" i="10"/>
  <c r="F190" i="10"/>
  <c r="E190" i="10"/>
  <c r="D190" i="10"/>
  <c r="C190" i="10"/>
  <c r="B190" i="10"/>
  <c r="P291" i="10"/>
  <c r="O291" i="10"/>
  <c r="N291" i="10"/>
  <c r="M291" i="10"/>
  <c r="L291" i="10"/>
  <c r="K291" i="10"/>
  <c r="J291" i="10"/>
  <c r="H291" i="10"/>
  <c r="G291" i="10"/>
  <c r="F291" i="10"/>
  <c r="E291" i="10"/>
  <c r="D291" i="10"/>
  <c r="C291" i="10"/>
  <c r="B291" i="10"/>
  <c r="P306" i="10"/>
  <c r="O306" i="10"/>
  <c r="N306" i="10"/>
  <c r="M306" i="10"/>
  <c r="L306" i="10"/>
  <c r="J306" i="10"/>
  <c r="H306" i="10"/>
  <c r="G306" i="10"/>
  <c r="F306" i="10"/>
  <c r="E306" i="10"/>
  <c r="D306" i="10"/>
  <c r="B306" i="10"/>
  <c r="P305" i="10"/>
  <c r="O305" i="10"/>
  <c r="N305" i="10"/>
  <c r="M305" i="10"/>
  <c r="L305" i="10"/>
  <c r="K305" i="10"/>
  <c r="J305" i="10"/>
  <c r="H305" i="10"/>
  <c r="G305" i="10"/>
  <c r="F305" i="10"/>
  <c r="E305" i="10"/>
  <c r="D305" i="10"/>
  <c r="C305" i="10"/>
  <c r="B305" i="10"/>
  <c r="P278" i="10"/>
  <c r="O278" i="10"/>
  <c r="N278" i="10"/>
  <c r="M278" i="10"/>
  <c r="L278" i="10"/>
  <c r="J278" i="10"/>
  <c r="H278" i="10"/>
  <c r="G278" i="10"/>
  <c r="F278" i="10"/>
  <c r="E278" i="10"/>
  <c r="D278" i="10"/>
  <c r="B278" i="10"/>
  <c r="P277" i="10"/>
  <c r="O277" i="10"/>
  <c r="N277" i="10"/>
  <c r="M277" i="10"/>
  <c r="L277" i="10"/>
  <c r="K277" i="10"/>
  <c r="J277" i="10"/>
  <c r="H277" i="10"/>
  <c r="G277" i="10"/>
  <c r="F277" i="10"/>
  <c r="E277" i="10"/>
  <c r="D277" i="10"/>
  <c r="C277" i="10"/>
  <c r="B277" i="10"/>
  <c r="P248" i="10"/>
  <c r="O248" i="10"/>
  <c r="N248" i="10"/>
  <c r="M248" i="10"/>
  <c r="L248" i="10"/>
  <c r="J248" i="10"/>
  <c r="H248" i="10"/>
  <c r="G248" i="10"/>
  <c r="F248" i="10"/>
  <c r="E248" i="10"/>
  <c r="D248" i="10"/>
  <c r="B248" i="10"/>
  <c r="P247" i="10"/>
  <c r="O247" i="10"/>
  <c r="N247" i="10"/>
  <c r="M247" i="10"/>
  <c r="L247" i="10"/>
  <c r="K247" i="10"/>
  <c r="J247" i="10"/>
  <c r="H247" i="10"/>
  <c r="G247" i="10"/>
  <c r="F247" i="10"/>
  <c r="E247" i="10"/>
  <c r="D247" i="10"/>
  <c r="C247" i="10"/>
  <c r="B247" i="10"/>
  <c r="P221" i="10"/>
  <c r="O221" i="10"/>
  <c r="N221" i="10"/>
  <c r="M221" i="10"/>
  <c r="L221" i="10"/>
  <c r="J221" i="10"/>
  <c r="H221" i="10"/>
  <c r="G221" i="10"/>
  <c r="F221" i="10"/>
  <c r="E221" i="10"/>
  <c r="D221" i="10"/>
  <c r="B221" i="10"/>
  <c r="P220" i="10"/>
  <c r="O220" i="10"/>
  <c r="N220" i="10"/>
  <c r="M220" i="10"/>
  <c r="L220" i="10"/>
  <c r="K220" i="10"/>
  <c r="J220" i="10"/>
  <c r="H220" i="10"/>
  <c r="G220" i="10"/>
  <c r="F220" i="10"/>
  <c r="E220" i="10"/>
  <c r="D220" i="10"/>
  <c r="C220" i="10"/>
  <c r="B220" i="10"/>
  <c r="P192" i="10"/>
  <c r="O192" i="10"/>
  <c r="N192" i="10"/>
  <c r="M192" i="10"/>
  <c r="L192" i="10"/>
  <c r="J192" i="10"/>
  <c r="H192" i="10"/>
  <c r="G192" i="10"/>
  <c r="F192" i="10"/>
  <c r="E192" i="10"/>
  <c r="D192" i="10"/>
  <c r="B192" i="10"/>
  <c r="P191" i="10"/>
  <c r="O191" i="10"/>
  <c r="N191" i="10"/>
  <c r="M191" i="10"/>
  <c r="L191" i="10"/>
  <c r="K191" i="10"/>
  <c r="J191" i="10"/>
  <c r="H191" i="10"/>
  <c r="G191" i="10"/>
  <c r="F191" i="10"/>
  <c r="E191" i="10"/>
  <c r="D191" i="10"/>
  <c r="C191" i="10"/>
  <c r="B191" i="10"/>
  <c r="P164" i="10"/>
  <c r="O164" i="10"/>
  <c r="N164" i="10"/>
  <c r="M164" i="10"/>
  <c r="L164" i="10"/>
  <c r="J164" i="10"/>
  <c r="H164" i="10"/>
  <c r="G164" i="10"/>
  <c r="F164" i="10"/>
  <c r="E164" i="10"/>
  <c r="D164" i="10"/>
  <c r="B164" i="10"/>
  <c r="P163" i="10"/>
  <c r="O163" i="10"/>
  <c r="N163" i="10"/>
  <c r="M163" i="10"/>
  <c r="L163" i="10"/>
  <c r="K163" i="10"/>
  <c r="J163" i="10"/>
  <c r="H163" i="10"/>
  <c r="G163" i="10"/>
  <c r="F163" i="10"/>
  <c r="E163" i="10"/>
  <c r="D163" i="10"/>
  <c r="C163" i="10"/>
  <c r="B163" i="10"/>
  <c r="P135" i="10"/>
  <c r="O135" i="10"/>
  <c r="N135" i="10"/>
  <c r="M135" i="10"/>
  <c r="L135" i="10"/>
  <c r="J135" i="10"/>
  <c r="H135" i="10"/>
  <c r="G135" i="10"/>
  <c r="F135" i="10"/>
  <c r="E135" i="10"/>
  <c r="D135" i="10"/>
  <c r="B135" i="10"/>
  <c r="P134" i="10"/>
  <c r="O134" i="10"/>
  <c r="N134" i="10"/>
  <c r="M134" i="10"/>
  <c r="L134" i="10"/>
  <c r="K134" i="10"/>
  <c r="J134" i="10"/>
  <c r="H134" i="10"/>
  <c r="G134" i="10"/>
  <c r="F134" i="10"/>
  <c r="E134" i="10"/>
  <c r="D134" i="10"/>
  <c r="C134" i="10"/>
  <c r="B134" i="10"/>
  <c r="P108" i="10"/>
  <c r="O108" i="10"/>
  <c r="N108" i="10"/>
  <c r="M108" i="10"/>
  <c r="L108" i="10"/>
  <c r="J108" i="10"/>
  <c r="H108" i="10"/>
  <c r="G108" i="10"/>
  <c r="F108" i="10"/>
  <c r="E108" i="10"/>
  <c r="D108" i="10"/>
  <c r="B108" i="10"/>
  <c r="P107" i="10"/>
  <c r="O107" i="10"/>
  <c r="N107" i="10"/>
  <c r="M107" i="10"/>
  <c r="L107" i="10"/>
  <c r="K107" i="10"/>
  <c r="J107" i="10"/>
  <c r="H107" i="10"/>
  <c r="G107" i="10"/>
  <c r="F107" i="10"/>
  <c r="E107" i="10"/>
  <c r="D107" i="10"/>
  <c r="C107" i="10"/>
  <c r="B107" i="10"/>
  <c r="P80" i="10"/>
  <c r="O80" i="10"/>
  <c r="N80" i="10"/>
  <c r="M80" i="10"/>
  <c r="L80" i="10"/>
  <c r="J80" i="10"/>
  <c r="H80" i="10"/>
  <c r="G80" i="10"/>
  <c r="F80" i="10"/>
  <c r="E80" i="10"/>
  <c r="D80" i="10"/>
  <c r="B80" i="10"/>
  <c r="P79" i="10"/>
  <c r="O79" i="10"/>
  <c r="N79" i="10"/>
  <c r="M79" i="10"/>
  <c r="L79" i="10"/>
  <c r="K79" i="10"/>
  <c r="J79" i="10"/>
  <c r="H79" i="10"/>
  <c r="G79" i="10"/>
  <c r="F79" i="10"/>
  <c r="E79" i="10"/>
  <c r="D79" i="10"/>
  <c r="C79" i="10"/>
  <c r="B79" i="10"/>
  <c r="P282" i="10"/>
  <c r="O282" i="10"/>
  <c r="N282" i="10"/>
  <c r="M282" i="10"/>
  <c r="L282" i="10"/>
  <c r="K282" i="10"/>
  <c r="J282" i="10"/>
  <c r="H282" i="10"/>
  <c r="G282" i="10"/>
  <c r="F282" i="10"/>
  <c r="E282" i="10"/>
  <c r="D282" i="10"/>
  <c r="C282" i="10"/>
  <c r="B282" i="10"/>
  <c r="P139" i="10"/>
  <c r="O139" i="10"/>
  <c r="N139" i="10"/>
  <c r="M139" i="10"/>
  <c r="L139" i="10"/>
  <c r="K139" i="10"/>
  <c r="J139" i="10"/>
  <c r="H139" i="10"/>
  <c r="G139" i="10"/>
  <c r="F139" i="10"/>
  <c r="E139" i="10"/>
  <c r="D139" i="10"/>
  <c r="C139" i="10"/>
  <c r="B139" i="10"/>
  <c r="P65" i="10"/>
  <c r="O65" i="10"/>
  <c r="N65" i="10"/>
  <c r="M65" i="10"/>
  <c r="L65" i="10"/>
  <c r="K65" i="10"/>
  <c r="J65" i="10"/>
  <c r="H65" i="10"/>
  <c r="G65" i="10"/>
  <c r="F65" i="10"/>
  <c r="E65" i="10"/>
  <c r="D65" i="10"/>
  <c r="C65" i="10"/>
  <c r="B65" i="10"/>
  <c r="P304" i="10"/>
  <c r="O304" i="10"/>
  <c r="N304" i="10"/>
  <c r="M304" i="10"/>
  <c r="L304" i="10"/>
  <c r="K304" i="10"/>
  <c r="J304" i="10"/>
  <c r="H304" i="10"/>
  <c r="G304" i="10"/>
  <c r="F304" i="10"/>
  <c r="E304" i="10"/>
  <c r="D304" i="10"/>
  <c r="C304" i="10"/>
  <c r="B304" i="10"/>
  <c r="P219" i="10"/>
  <c r="O219" i="10"/>
  <c r="N219" i="10"/>
  <c r="M219" i="10"/>
  <c r="L219" i="10"/>
  <c r="K219" i="10"/>
  <c r="J219" i="10"/>
  <c r="H219" i="10"/>
  <c r="G219" i="10"/>
  <c r="F219" i="10"/>
  <c r="E219" i="10"/>
  <c r="D219" i="10"/>
  <c r="C219" i="10"/>
  <c r="B219" i="10"/>
  <c r="P245" i="10"/>
  <c r="O245" i="10"/>
  <c r="N245" i="10"/>
  <c r="M245" i="10"/>
  <c r="L245" i="10"/>
  <c r="K245" i="10"/>
  <c r="J245" i="10"/>
  <c r="H245" i="10"/>
  <c r="G245" i="10"/>
  <c r="F245" i="10"/>
  <c r="E245" i="10"/>
  <c r="D245" i="10"/>
  <c r="C245" i="10"/>
  <c r="B245" i="10"/>
  <c r="P294" i="10"/>
  <c r="O294" i="10"/>
  <c r="N294" i="10"/>
  <c r="M294" i="10"/>
  <c r="L294" i="10"/>
  <c r="J294" i="10"/>
  <c r="H294" i="10"/>
  <c r="G294" i="10"/>
  <c r="F294" i="10"/>
  <c r="E294" i="10"/>
  <c r="D294" i="10"/>
  <c r="C294" i="10"/>
  <c r="B294" i="10"/>
  <c r="P293" i="10"/>
  <c r="O293" i="10"/>
  <c r="N293" i="10"/>
  <c r="M293" i="10"/>
  <c r="L293" i="10"/>
  <c r="K293" i="10"/>
  <c r="J293" i="10"/>
  <c r="H293" i="10"/>
  <c r="G293" i="10"/>
  <c r="F293" i="10"/>
  <c r="E293" i="10"/>
  <c r="D293" i="10"/>
  <c r="C293" i="10"/>
  <c r="B293" i="10"/>
  <c r="P266" i="10"/>
  <c r="O266" i="10"/>
  <c r="N266" i="10"/>
  <c r="M266" i="10"/>
  <c r="L266" i="10"/>
  <c r="J266" i="10"/>
  <c r="H266" i="10"/>
  <c r="G266" i="10"/>
  <c r="F266" i="10"/>
  <c r="E266" i="10"/>
  <c r="D266" i="10"/>
  <c r="C266" i="10"/>
  <c r="B266" i="10"/>
  <c r="P265" i="10"/>
  <c r="O265" i="10"/>
  <c r="N265" i="10"/>
  <c r="M265" i="10"/>
  <c r="L265" i="10"/>
  <c r="K265" i="10"/>
  <c r="J265" i="10"/>
  <c r="H265" i="10"/>
  <c r="G265" i="10"/>
  <c r="F265" i="10"/>
  <c r="E265" i="10"/>
  <c r="D265" i="10"/>
  <c r="C265" i="10"/>
  <c r="B265" i="10"/>
  <c r="P236" i="10"/>
  <c r="O236" i="10"/>
  <c r="N236" i="10"/>
  <c r="M236" i="10"/>
  <c r="L236" i="10"/>
  <c r="K236" i="10"/>
  <c r="J236" i="10"/>
  <c r="H236" i="10"/>
  <c r="G236" i="10"/>
  <c r="F236" i="10"/>
  <c r="E236" i="10"/>
  <c r="D236" i="10"/>
  <c r="C236" i="10"/>
  <c r="B236" i="10"/>
  <c r="P208" i="10"/>
  <c r="O208" i="10"/>
  <c r="N208" i="10"/>
  <c r="M208" i="10"/>
  <c r="L208" i="10"/>
  <c r="J208" i="10"/>
  <c r="H208" i="10"/>
  <c r="G208" i="10"/>
  <c r="F208" i="10"/>
  <c r="E208" i="10"/>
  <c r="D208" i="10"/>
  <c r="C208" i="10"/>
  <c r="B208" i="10"/>
  <c r="P207" i="10"/>
  <c r="O207" i="10"/>
  <c r="N207" i="10"/>
  <c r="M207" i="10"/>
  <c r="L207" i="10"/>
  <c r="K207" i="10"/>
  <c r="J207" i="10"/>
  <c r="H207" i="10"/>
  <c r="G207" i="10"/>
  <c r="F207" i="10"/>
  <c r="E207" i="10"/>
  <c r="D207" i="10"/>
  <c r="C207" i="10"/>
  <c r="B207" i="10"/>
  <c r="P180" i="10"/>
  <c r="O180" i="10"/>
  <c r="N180" i="10"/>
  <c r="M180" i="10"/>
  <c r="L180" i="10"/>
  <c r="J180" i="10"/>
  <c r="H180" i="10"/>
  <c r="G180" i="10"/>
  <c r="F180" i="10"/>
  <c r="E180" i="10"/>
  <c r="D180" i="10"/>
  <c r="C180" i="10"/>
  <c r="B180" i="10"/>
  <c r="P179" i="10"/>
  <c r="O179" i="10"/>
  <c r="N179" i="10"/>
  <c r="M179" i="10"/>
  <c r="L179" i="10"/>
  <c r="K179" i="10"/>
  <c r="J179" i="10"/>
  <c r="H179" i="10"/>
  <c r="G179" i="10"/>
  <c r="F179" i="10"/>
  <c r="E179" i="10"/>
  <c r="D179" i="10"/>
  <c r="C179" i="10"/>
  <c r="B179" i="10"/>
  <c r="P152" i="10"/>
  <c r="O152" i="10"/>
  <c r="N152" i="10"/>
  <c r="M152" i="10"/>
  <c r="L152" i="10"/>
  <c r="J152" i="10"/>
  <c r="H152" i="10"/>
  <c r="G152" i="10"/>
  <c r="F152" i="10"/>
  <c r="E152" i="10"/>
  <c r="D152" i="10"/>
  <c r="C152" i="10"/>
  <c r="B152" i="10"/>
  <c r="P151" i="10"/>
  <c r="O151" i="10"/>
  <c r="N151" i="10"/>
  <c r="M151" i="10"/>
  <c r="L151" i="10"/>
  <c r="K151" i="10"/>
  <c r="J151" i="10"/>
  <c r="H151" i="10"/>
  <c r="G151" i="10"/>
  <c r="F151" i="10"/>
  <c r="E151" i="10"/>
  <c r="D151" i="10"/>
  <c r="C151" i="10"/>
  <c r="B151" i="10"/>
  <c r="P124" i="10"/>
  <c r="O124" i="10"/>
  <c r="N124" i="10"/>
  <c r="M124" i="10"/>
  <c r="L124" i="10"/>
  <c r="J124" i="10"/>
  <c r="H124" i="10"/>
  <c r="G124" i="10"/>
  <c r="F124" i="10"/>
  <c r="E124" i="10"/>
  <c r="D124" i="10"/>
  <c r="C124" i="10"/>
  <c r="B124" i="10"/>
  <c r="P123" i="10"/>
  <c r="O123" i="10"/>
  <c r="N123" i="10"/>
  <c r="M123" i="10"/>
  <c r="L123" i="10"/>
  <c r="K123" i="10"/>
  <c r="J123" i="10"/>
  <c r="H123" i="10"/>
  <c r="G123" i="10"/>
  <c r="F123" i="10"/>
  <c r="E123" i="10"/>
  <c r="D123" i="10"/>
  <c r="C123" i="10"/>
  <c r="B123" i="10"/>
  <c r="P95" i="10"/>
  <c r="O95" i="10"/>
  <c r="N95" i="10"/>
  <c r="M95" i="10"/>
  <c r="L95" i="10"/>
  <c r="J95" i="10"/>
  <c r="H95" i="10"/>
  <c r="G95" i="10"/>
  <c r="F95" i="10"/>
  <c r="E95" i="10"/>
  <c r="D95" i="10"/>
  <c r="C95" i="10"/>
  <c r="B95" i="10"/>
  <c r="P94" i="10"/>
  <c r="O94" i="10"/>
  <c r="N94" i="10"/>
  <c r="M94" i="10"/>
  <c r="L94" i="10"/>
  <c r="K94" i="10"/>
  <c r="J94" i="10"/>
  <c r="H94" i="10"/>
  <c r="G94" i="10"/>
  <c r="F94" i="10"/>
  <c r="E94" i="10"/>
  <c r="D94" i="10"/>
  <c r="C94" i="10"/>
  <c r="B94" i="10"/>
  <c r="P68" i="10"/>
  <c r="O68" i="10"/>
  <c r="N68" i="10"/>
  <c r="M68" i="10"/>
  <c r="L68" i="10"/>
  <c r="J68" i="10"/>
  <c r="H68" i="10"/>
  <c r="G68" i="10"/>
  <c r="F68" i="10"/>
  <c r="E68" i="10"/>
  <c r="D68" i="10"/>
  <c r="C68" i="10"/>
  <c r="B68" i="10"/>
  <c r="P67" i="10"/>
  <c r="O67" i="10"/>
  <c r="N67" i="10"/>
  <c r="M67" i="10"/>
  <c r="L67" i="10"/>
  <c r="K67" i="10"/>
  <c r="J67" i="10"/>
  <c r="H67" i="10"/>
  <c r="G67" i="10"/>
  <c r="F67" i="10"/>
  <c r="E67" i="10"/>
  <c r="D67" i="10"/>
  <c r="C67" i="10"/>
  <c r="B67" i="10"/>
  <c r="P300" i="10"/>
  <c r="O300" i="10"/>
  <c r="N300" i="10"/>
  <c r="M300" i="10"/>
  <c r="L300" i="10"/>
  <c r="K300" i="10"/>
  <c r="J300" i="10"/>
  <c r="H300" i="10"/>
  <c r="G300" i="10"/>
  <c r="F300" i="10"/>
  <c r="E300" i="10"/>
  <c r="D300" i="10"/>
  <c r="C300" i="10"/>
  <c r="B300" i="10"/>
  <c r="P74" i="10"/>
  <c r="O74" i="10"/>
  <c r="N74" i="10"/>
  <c r="M74" i="10"/>
  <c r="L74" i="10"/>
  <c r="K74" i="10"/>
  <c r="J74" i="10"/>
  <c r="H74" i="10"/>
  <c r="G74" i="10"/>
  <c r="F74" i="10"/>
  <c r="E74" i="10"/>
  <c r="D74" i="10"/>
  <c r="C74" i="10"/>
  <c r="B74" i="10"/>
  <c r="P186" i="10"/>
  <c r="O186" i="10"/>
  <c r="N186" i="10"/>
  <c r="M186" i="10"/>
  <c r="L186" i="10"/>
  <c r="K186" i="10"/>
  <c r="H186" i="10"/>
  <c r="G186" i="10"/>
  <c r="F186" i="10"/>
  <c r="E186" i="10"/>
  <c r="D186" i="10"/>
  <c r="C186" i="10"/>
  <c r="P46" i="10"/>
  <c r="O46" i="10"/>
  <c r="N46" i="10"/>
  <c r="M46" i="10"/>
  <c r="L46" i="10"/>
  <c r="K46" i="10"/>
  <c r="H46" i="10"/>
  <c r="G46" i="10"/>
  <c r="F46" i="10"/>
  <c r="E46" i="10"/>
  <c r="D46" i="10"/>
  <c r="C46" i="10"/>
  <c r="Q257" i="21" l="1"/>
  <c r="J257" i="21"/>
  <c r="E257" i="21"/>
  <c r="AQ251" i="21"/>
  <c r="V251" i="21"/>
  <c r="R251" i="21"/>
  <c r="Q251" i="21"/>
  <c r="J251" i="21"/>
  <c r="E251" i="21"/>
  <c r="BI225" i="21"/>
  <c r="BI224" i="21"/>
  <c r="BC224" i="21"/>
  <c r="AR224" i="21"/>
  <c r="AP224" i="21"/>
  <c r="AE224" i="21"/>
  <c r="Q224" i="21"/>
  <c r="J224" i="21"/>
  <c r="H224" i="21"/>
  <c r="G224" i="21"/>
  <c r="D220" i="21"/>
  <c r="BC218" i="21"/>
  <c r="AQ218" i="21"/>
  <c r="Q220" i="21"/>
  <c r="Q218" i="21"/>
  <c r="J219" i="21"/>
  <c r="J218" i="21"/>
  <c r="G218" i="21"/>
  <c r="BC93" i="21"/>
  <c r="AP93" i="21"/>
  <c r="AA93" i="21"/>
  <c r="Q93" i="21"/>
  <c r="J93" i="21"/>
  <c r="H93" i="21"/>
  <c r="E93" i="21"/>
  <c r="Q65" i="21"/>
  <c r="J65" i="21"/>
  <c r="E65" i="21"/>
  <c r="BI36" i="21"/>
  <c r="BI35" i="21"/>
  <c r="BC35" i="21"/>
  <c r="AQ35" i="21"/>
  <c r="AP35" i="21"/>
  <c r="Q35" i="21"/>
  <c r="J35" i="21"/>
  <c r="H35" i="21"/>
  <c r="G35" i="21"/>
  <c r="E35" i="21"/>
  <c r="AQ251" i="5"/>
  <c r="V251" i="5"/>
  <c r="R251" i="5"/>
  <c r="Q251" i="5"/>
  <c r="J251" i="5"/>
  <c r="E251" i="5"/>
  <c r="D251" i="5"/>
  <c r="D250" i="5"/>
  <c r="BI225" i="5"/>
  <c r="BI224" i="5"/>
  <c r="BC224" i="5"/>
  <c r="AR224" i="5"/>
  <c r="AP224" i="5"/>
  <c r="AE224" i="5"/>
  <c r="Q224" i="5"/>
  <c r="D225" i="5"/>
  <c r="J224" i="5"/>
  <c r="H224" i="5"/>
  <c r="G224" i="5"/>
  <c r="D224" i="5"/>
  <c r="BC218" i="5"/>
  <c r="AQ218" i="5"/>
  <c r="Q220" i="5"/>
  <c r="Q218" i="5"/>
  <c r="D220" i="5"/>
  <c r="J219" i="5"/>
  <c r="D219" i="5"/>
  <c r="J218" i="5"/>
  <c r="G218" i="5"/>
  <c r="D218" i="5"/>
  <c r="BD122" i="5"/>
  <c r="BC122" i="5"/>
  <c r="Q122" i="5"/>
  <c r="D123" i="5"/>
  <c r="G122" i="5"/>
  <c r="D122" i="5"/>
  <c r="Q65" i="5"/>
  <c r="J65" i="5"/>
  <c r="E65" i="5"/>
  <c r="D65" i="5"/>
  <c r="D64" i="5"/>
  <c r="BI36" i="5"/>
  <c r="BI35" i="5"/>
  <c r="BC35" i="5"/>
  <c r="AQ35" i="5"/>
  <c r="AP35" i="5"/>
  <c r="Q35" i="5"/>
  <c r="D36" i="5"/>
  <c r="J35" i="5"/>
  <c r="H35" i="5"/>
  <c r="G35" i="5"/>
  <c r="E35" i="5"/>
  <c r="D35" i="5"/>
  <c r="P251" i="10"/>
  <c r="O251" i="10"/>
  <c r="N251" i="10"/>
  <c r="M251" i="10"/>
  <c r="L251" i="10"/>
  <c r="K251" i="10"/>
  <c r="J251" i="10"/>
  <c r="C251" i="10"/>
  <c r="B251" i="10"/>
  <c r="K233" i="10"/>
  <c r="J233" i="10"/>
  <c r="H233" i="10"/>
  <c r="G233" i="10"/>
  <c r="F233" i="10"/>
  <c r="E233" i="10"/>
  <c r="D233" i="10"/>
  <c r="C233" i="10"/>
  <c r="B233" i="10"/>
  <c r="H226" i="10"/>
  <c r="G226" i="10"/>
  <c r="F226" i="10"/>
  <c r="E226" i="10"/>
  <c r="D226" i="10"/>
  <c r="C226" i="10"/>
  <c r="B226" i="10"/>
  <c r="K224" i="10"/>
  <c r="J224" i="10"/>
  <c r="H224" i="10"/>
  <c r="G224" i="10"/>
  <c r="F224" i="10"/>
  <c r="E224" i="10"/>
  <c r="D224" i="10"/>
  <c r="C224" i="10"/>
  <c r="B224" i="10"/>
  <c r="K281" i="10"/>
  <c r="K284" i="10" s="1"/>
  <c r="J281" i="10"/>
  <c r="H281" i="10"/>
  <c r="H284" i="10" s="1"/>
  <c r="G281" i="10"/>
  <c r="G284" i="10" s="1"/>
  <c r="F281" i="10"/>
  <c r="F284" i="10" s="1"/>
  <c r="E281" i="10"/>
  <c r="E284" i="10" s="1"/>
  <c r="D281" i="10"/>
  <c r="D284" i="10" s="1"/>
  <c r="C281" i="10"/>
  <c r="C284" i="10" s="1"/>
  <c r="B281" i="10"/>
  <c r="K138" i="10"/>
  <c r="J138" i="10"/>
  <c r="H138" i="10"/>
  <c r="G138" i="10"/>
  <c r="F138" i="10"/>
  <c r="E138" i="10"/>
  <c r="D138" i="10"/>
  <c r="C138" i="10"/>
  <c r="B138" i="10"/>
  <c r="P111" i="10"/>
  <c r="O111" i="10"/>
  <c r="N111" i="10"/>
  <c r="M111" i="10"/>
  <c r="L111" i="10"/>
  <c r="K111" i="10"/>
  <c r="J111" i="10"/>
  <c r="C111" i="10"/>
  <c r="B111" i="10"/>
  <c r="K64" i="10"/>
  <c r="J64" i="10"/>
  <c r="H64" i="10"/>
  <c r="G64" i="10"/>
  <c r="F64" i="10"/>
  <c r="E64" i="10"/>
  <c r="D64" i="10"/>
  <c r="C64" i="10"/>
  <c r="B64" i="10"/>
  <c r="I227" i="21"/>
  <c r="I226" i="21"/>
  <c r="BC209" i="21"/>
  <c r="BC208" i="21"/>
  <c r="AQ209" i="21"/>
  <c r="AQ208" i="21"/>
  <c r="AI209" i="21"/>
  <c r="AI208" i="21"/>
  <c r="V209" i="21"/>
  <c r="U209" i="21"/>
  <c r="V208" i="21"/>
  <c r="U208" i="21"/>
  <c r="J209" i="21"/>
  <c r="J208" i="21"/>
  <c r="I125" i="21"/>
  <c r="I124" i="21"/>
  <c r="BC83" i="21"/>
  <c r="BC82" i="21"/>
  <c r="AQ83" i="21"/>
  <c r="AQ82" i="21"/>
  <c r="AI83" i="21"/>
  <c r="AI82" i="21"/>
  <c r="V83" i="21"/>
  <c r="U83" i="21"/>
  <c r="V82" i="21"/>
  <c r="U82" i="21"/>
  <c r="J83" i="21"/>
  <c r="J82" i="21"/>
  <c r="I38" i="21"/>
  <c r="I37" i="21"/>
  <c r="I32" i="21"/>
  <c r="I31" i="21"/>
  <c r="I227" i="5"/>
  <c r="I226" i="5"/>
  <c r="BC209" i="5"/>
  <c r="BC208" i="5"/>
  <c r="AQ209" i="5"/>
  <c r="AQ208" i="5"/>
  <c r="AI209" i="5"/>
  <c r="AI208" i="5"/>
  <c r="V209" i="5"/>
  <c r="U209" i="5"/>
  <c r="V208" i="5"/>
  <c r="U208" i="5"/>
  <c r="J209" i="5"/>
  <c r="J208" i="5"/>
  <c r="I125" i="5"/>
  <c r="I124" i="5"/>
  <c r="BC83" i="5"/>
  <c r="BC82" i="5"/>
  <c r="AQ83" i="5"/>
  <c r="AQ82" i="5"/>
  <c r="AI83" i="5"/>
  <c r="AI82" i="5"/>
  <c r="V83" i="5"/>
  <c r="U83" i="5"/>
  <c r="V82" i="5"/>
  <c r="U82" i="5"/>
  <c r="J83" i="5"/>
  <c r="J82" i="5"/>
  <c r="I38" i="5"/>
  <c r="I37" i="5"/>
  <c r="I32" i="5"/>
  <c r="I31" i="5"/>
  <c r="P104" i="10"/>
  <c r="O104" i="10"/>
  <c r="N104" i="10"/>
  <c r="M104" i="10"/>
  <c r="L104" i="10"/>
  <c r="K104" i="10"/>
  <c r="J104" i="10"/>
  <c r="H104" i="10"/>
  <c r="G104" i="10"/>
  <c r="F104" i="10"/>
  <c r="E104" i="10"/>
  <c r="D104" i="10"/>
  <c r="C104" i="10"/>
  <c r="B104" i="10"/>
  <c r="P56" i="10"/>
  <c r="O56" i="10"/>
  <c r="N56" i="10"/>
  <c r="M56" i="10"/>
  <c r="L56" i="10"/>
  <c r="K56" i="10"/>
  <c r="J56" i="10"/>
  <c r="H56" i="10"/>
  <c r="G56" i="10"/>
  <c r="F56" i="10"/>
  <c r="E56" i="10"/>
  <c r="D56" i="10"/>
  <c r="C56" i="10"/>
  <c r="B56" i="10"/>
  <c r="R307" i="21"/>
  <c r="R306" i="21"/>
  <c r="J307" i="21"/>
  <c r="J306" i="21"/>
  <c r="E307" i="21"/>
  <c r="E306" i="21"/>
  <c r="BD275" i="21"/>
  <c r="BC275" i="21"/>
  <c r="BD274" i="21"/>
  <c r="BC274" i="21"/>
  <c r="AQ275" i="21"/>
  <c r="AQ274" i="21"/>
  <c r="AI275" i="21"/>
  <c r="AI274" i="21"/>
  <c r="V275" i="21"/>
  <c r="U275" i="21"/>
  <c r="S275" i="21"/>
  <c r="V274" i="21"/>
  <c r="U274" i="21"/>
  <c r="S274" i="21"/>
  <c r="BC243" i="21"/>
  <c r="BC242" i="21"/>
  <c r="AQ243" i="21"/>
  <c r="AQ242" i="21"/>
  <c r="AI243" i="21"/>
  <c r="AI242" i="21"/>
  <c r="V243" i="21"/>
  <c r="U243" i="21"/>
  <c r="S243" i="21"/>
  <c r="R243" i="21"/>
  <c r="V242" i="21"/>
  <c r="U242" i="21"/>
  <c r="S242" i="21"/>
  <c r="R242" i="21"/>
  <c r="J243" i="21"/>
  <c r="J242" i="21"/>
  <c r="R211" i="21"/>
  <c r="R210" i="21"/>
  <c r="J211" i="21"/>
  <c r="J210" i="21"/>
  <c r="E211" i="21"/>
  <c r="E210" i="21"/>
  <c r="AY177" i="21"/>
  <c r="AY176" i="21"/>
  <c r="J177" i="21"/>
  <c r="J176" i="21"/>
  <c r="R147" i="21"/>
  <c r="R146" i="21"/>
  <c r="J147" i="21"/>
  <c r="J146" i="21"/>
  <c r="E147" i="21"/>
  <c r="E146" i="21"/>
  <c r="AV85" i="21"/>
  <c r="AV84" i="21"/>
  <c r="J85" i="21"/>
  <c r="J84" i="21"/>
  <c r="R53" i="21"/>
  <c r="J53" i="21"/>
  <c r="E53" i="21"/>
  <c r="BC22" i="21"/>
  <c r="BC21" i="21"/>
  <c r="AQ22" i="21"/>
  <c r="AQ21" i="21"/>
  <c r="AI22" i="21"/>
  <c r="AI21" i="21"/>
  <c r="V22" i="21"/>
  <c r="U22" i="21"/>
  <c r="S22" i="21"/>
  <c r="R22" i="21"/>
  <c r="V21" i="21"/>
  <c r="U21" i="21"/>
  <c r="S21" i="21"/>
  <c r="R21" i="21"/>
  <c r="J22" i="21"/>
  <c r="J21" i="21"/>
  <c r="BD275" i="5"/>
  <c r="BC275" i="5"/>
  <c r="BD274" i="5"/>
  <c r="BC274" i="5"/>
  <c r="AQ275" i="5"/>
  <c r="AQ274" i="5"/>
  <c r="AI275" i="5"/>
  <c r="AI274" i="5"/>
  <c r="V275" i="5"/>
  <c r="U275" i="5"/>
  <c r="S275" i="5"/>
  <c r="V274" i="5"/>
  <c r="U274" i="5"/>
  <c r="S274" i="5"/>
  <c r="D275" i="5"/>
  <c r="D274" i="5"/>
  <c r="AY177" i="5"/>
  <c r="AY176" i="5"/>
  <c r="J177" i="5"/>
  <c r="J176" i="5"/>
  <c r="D177" i="5"/>
  <c r="D176" i="5"/>
  <c r="R147" i="5"/>
  <c r="R146" i="5"/>
  <c r="J147" i="5"/>
  <c r="J146" i="5"/>
  <c r="E147" i="5"/>
  <c r="D147" i="5"/>
  <c r="E146" i="5"/>
  <c r="D146" i="5"/>
  <c r="AV85" i="5"/>
  <c r="AV84" i="5"/>
  <c r="J85" i="5"/>
  <c r="J84" i="5"/>
  <c r="D85" i="5"/>
  <c r="D84" i="5"/>
  <c r="R53" i="5"/>
  <c r="J53" i="5"/>
  <c r="E53" i="5"/>
  <c r="D53" i="5"/>
  <c r="BC22" i="5"/>
  <c r="BC21" i="5"/>
  <c r="AQ22" i="5"/>
  <c r="AQ21" i="5"/>
  <c r="AI22" i="5"/>
  <c r="AI21" i="5"/>
  <c r="V22" i="5"/>
  <c r="U22" i="5"/>
  <c r="S22" i="5"/>
  <c r="R22" i="5"/>
  <c r="V21" i="5"/>
  <c r="U21" i="5"/>
  <c r="S21" i="5"/>
  <c r="R21" i="5"/>
  <c r="J22" i="5"/>
  <c r="D22" i="5"/>
  <c r="D21" i="5"/>
  <c r="P275" i="10"/>
  <c r="O275" i="10"/>
  <c r="N275" i="10"/>
  <c r="M275" i="10"/>
  <c r="L275" i="10"/>
  <c r="K275" i="10"/>
  <c r="J275" i="10"/>
  <c r="H275" i="10"/>
  <c r="G275" i="10"/>
  <c r="F275" i="10"/>
  <c r="E275" i="10"/>
  <c r="D275" i="10"/>
  <c r="C275" i="10"/>
  <c r="B275" i="10"/>
  <c r="P189" i="10"/>
  <c r="O189" i="10"/>
  <c r="N189" i="10"/>
  <c r="M189" i="10"/>
  <c r="L189" i="10"/>
  <c r="K189" i="10"/>
  <c r="J189" i="10"/>
  <c r="H189" i="10"/>
  <c r="G189" i="10"/>
  <c r="F189" i="10"/>
  <c r="E189" i="10"/>
  <c r="D189" i="10"/>
  <c r="C189" i="10"/>
  <c r="B189" i="10"/>
  <c r="P161" i="10"/>
  <c r="O161" i="10"/>
  <c r="N161" i="10"/>
  <c r="M161" i="10"/>
  <c r="L161" i="10"/>
  <c r="K161" i="10"/>
  <c r="J161" i="10"/>
  <c r="H161" i="10"/>
  <c r="G161" i="10"/>
  <c r="F161" i="10"/>
  <c r="E161" i="10"/>
  <c r="D161" i="10"/>
  <c r="C161" i="10"/>
  <c r="B161" i="10"/>
  <c r="P105" i="10"/>
  <c r="O105" i="10"/>
  <c r="N105" i="10"/>
  <c r="M105" i="10"/>
  <c r="L105" i="10"/>
  <c r="K105" i="10"/>
  <c r="J105" i="10"/>
  <c r="H105" i="10"/>
  <c r="G105" i="10"/>
  <c r="F105" i="10"/>
  <c r="E105" i="10"/>
  <c r="D105" i="10"/>
  <c r="C105" i="10"/>
  <c r="B105" i="10"/>
  <c r="H77" i="10"/>
  <c r="G77" i="10"/>
  <c r="F77" i="10"/>
  <c r="E77" i="10"/>
  <c r="D77" i="10"/>
  <c r="C77" i="10"/>
  <c r="B77" i="10"/>
  <c r="P49" i="10"/>
  <c r="O49" i="10"/>
  <c r="N49" i="10"/>
  <c r="M49" i="10"/>
  <c r="L49" i="10"/>
  <c r="K49" i="10"/>
  <c r="J49" i="10"/>
  <c r="H49" i="10"/>
  <c r="G49" i="10"/>
  <c r="F49" i="10"/>
  <c r="E49" i="10"/>
  <c r="D49" i="10"/>
  <c r="C49" i="10"/>
  <c r="B49" i="10"/>
  <c r="BD305" i="21"/>
  <c r="BD304" i="21"/>
  <c r="AQ305" i="21"/>
  <c r="AQ304" i="21"/>
  <c r="N305" i="21"/>
  <c r="N304" i="21"/>
  <c r="J305" i="21"/>
  <c r="H305" i="21"/>
  <c r="J304" i="21"/>
  <c r="H304" i="21"/>
  <c r="AQ273" i="21"/>
  <c r="AQ272" i="21"/>
  <c r="Q273" i="21"/>
  <c r="P273" i="21"/>
  <c r="Q272" i="21"/>
  <c r="P272" i="21"/>
  <c r="J273" i="21"/>
  <c r="J272" i="21"/>
  <c r="E273" i="21"/>
  <c r="E272" i="21"/>
  <c r="BD241" i="21"/>
  <c r="BD240" i="21"/>
  <c r="AN241" i="21"/>
  <c r="AN240" i="21"/>
  <c r="V241" i="21"/>
  <c r="U241" i="21"/>
  <c r="V240" i="21"/>
  <c r="U240" i="21"/>
  <c r="Q241" i="21"/>
  <c r="O241" i="21"/>
  <c r="Q240" i="21"/>
  <c r="O240" i="21"/>
  <c r="E241" i="21"/>
  <c r="E240" i="21"/>
  <c r="AS207" i="21"/>
  <c r="AQ207" i="21"/>
  <c r="AS206" i="21"/>
  <c r="AQ206" i="21"/>
  <c r="U207" i="21"/>
  <c r="U206" i="21"/>
  <c r="M207" i="21"/>
  <c r="L207" i="21"/>
  <c r="J207" i="21"/>
  <c r="M206" i="21"/>
  <c r="L206" i="21"/>
  <c r="J206" i="21"/>
  <c r="AQ175" i="21"/>
  <c r="AI175" i="21"/>
  <c r="U175" i="21"/>
  <c r="Q174" i="21"/>
  <c r="L175" i="21"/>
  <c r="J175" i="21"/>
  <c r="L174" i="21"/>
  <c r="J174" i="21"/>
  <c r="E174" i="21"/>
  <c r="BD145" i="21"/>
  <c r="BD144" i="21"/>
  <c r="AQ145" i="21"/>
  <c r="AQ144" i="21"/>
  <c r="N145" i="21"/>
  <c r="N144" i="21"/>
  <c r="J145" i="21"/>
  <c r="H145" i="21"/>
  <c r="J144" i="21"/>
  <c r="H144" i="21"/>
  <c r="AS115" i="21"/>
  <c r="AS114" i="21"/>
  <c r="V115" i="21"/>
  <c r="U115" i="21"/>
  <c r="V114" i="21"/>
  <c r="U114" i="21"/>
  <c r="P115" i="21"/>
  <c r="P114" i="21"/>
  <c r="J115" i="21"/>
  <c r="J114" i="21"/>
  <c r="AP81" i="21"/>
  <c r="AN81" i="21"/>
  <c r="AP80" i="21"/>
  <c r="AN80" i="21"/>
  <c r="M81" i="21"/>
  <c r="L81" i="21"/>
  <c r="J81" i="21"/>
  <c r="M80" i="21"/>
  <c r="L80" i="21"/>
  <c r="J80" i="21"/>
  <c r="E81" i="21"/>
  <c r="E80" i="21"/>
  <c r="AI52" i="21"/>
  <c r="U52" i="21"/>
  <c r="R52" i="21"/>
  <c r="Q51" i="21"/>
  <c r="L52" i="21"/>
  <c r="J52" i="21"/>
  <c r="L51" i="21"/>
  <c r="J51" i="21"/>
  <c r="E51" i="21"/>
  <c r="AN20" i="21"/>
  <c r="AN19" i="21"/>
  <c r="Q20" i="21"/>
  <c r="O20" i="21"/>
  <c r="Q19" i="21"/>
  <c r="O19" i="21"/>
  <c r="J20" i="21"/>
  <c r="J19" i="21"/>
  <c r="E20" i="21"/>
  <c r="E19" i="21"/>
  <c r="AQ273" i="5"/>
  <c r="AQ272" i="5"/>
  <c r="Q273" i="5"/>
  <c r="P273" i="5"/>
  <c r="Q272" i="5"/>
  <c r="P272" i="5"/>
  <c r="J273" i="5"/>
  <c r="J272" i="5"/>
  <c r="E273" i="5"/>
  <c r="D273" i="5"/>
  <c r="E272" i="5"/>
  <c r="D272" i="5"/>
  <c r="BD241" i="5"/>
  <c r="BD240" i="5"/>
  <c r="AN241" i="5"/>
  <c r="AN240" i="5"/>
  <c r="V241" i="5"/>
  <c r="U241" i="5"/>
  <c r="V240" i="5"/>
  <c r="U240" i="5"/>
  <c r="Q241" i="5"/>
  <c r="O241" i="5"/>
  <c r="Q240" i="5"/>
  <c r="O240" i="5"/>
  <c r="E241" i="5"/>
  <c r="D241" i="5"/>
  <c r="E240" i="5"/>
  <c r="D240" i="5"/>
  <c r="AS207" i="5"/>
  <c r="AQ207" i="5"/>
  <c r="AS206" i="5"/>
  <c r="AQ206" i="5"/>
  <c r="U207" i="5"/>
  <c r="U206" i="5"/>
  <c r="M207" i="5"/>
  <c r="L207" i="5"/>
  <c r="J207" i="5"/>
  <c r="M206" i="5"/>
  <c r="L206" i="5"/>
  <c r="J206" i="5"/>
  <c r="D207" i="5"/>
  <c r="D206" i="5"/>
  <c r="AQ175" i="5"/>
  <c r="AI175" i="5"/>
  <c r="U175" i="5"/>
  <c r="Q174" i="5"/>
  <c r="L175" i="5"/>
  <c r="J175" i="5"/>
  <c r="L174" i="5"/>
  <c r="J174" i="5"/>
  <c r="D175" i="5"/>
  <c r="E174" i="5"/>
  <c r="D174" i="5"/>
  <c r="BD145" i="5"/>
  <c r="BD144" i="5"/>
  <c r="AQ145" i="5"/>
  <c r="AQ144" i="5"/>
  <c r="N145" i="5"/>
  <c r="N144" i="5"/>
  <c r="J145" i="5"/>
  <c r="H145" i="5"/>
  <c r="J144" i="5"/>
  <c r="H144" i="5"/>
  <c r="D145" i="5"/>
  <c r="D144" i="5"/>
  <c r="AS115" i="5"/>
  <c r="AS114" i="5"/>
  <c r="V115" i="5"/>
  <c r="U115" i="5"/>
  <c r="V114" i="5"/>
  <c r="U114" i="5"/>
  <c r="P115" i="5"/>
  <c r="P114" i="5"/>
  <c r="J115" i="5"/>
  <c r="J114" i="5"/>
  <c r="D115" i="5"/>
  <c r="D114" i="5"/>
  <c r="AP81" i="5"/>
  <c r="AN81" i="5"/>
  <c r="AP80" i="5"/>
  <c r="AN80" i="5"/>
  <c r="M81" i="5"/>
  <c r="L81" i="5"/>
  <c r="J81" i="5"/>
  <c r="M80" i="5"/>
  <c r="L80" i="5"/>
  <c r="J80" i="5"/>
  <c r="E81" i="5"/>
  <c r="D81" i="5"/>
  <c r="E80" i="5"/>
  <c r="D80" i="5"/>
  <c r="AI52" i="5"/>
  <c r="U52" i="5"/>
  <c r="R52" i="5"/>
  <c r="L52" i="5"/>
  <c r="J52" i="5"/>
  <c r="D52" i="5"/>
  <c r="AN20" i="5"/>
  <c r="AN19" i="5"/>
  <c r="Q20" i="5"/>
  <c r="O20" i="5"/>
  <c r="Q19" i="5"/>
  <c r="O19" i="5"/>
  <c r="J20" i="5"/>
  <c r="J19" i="5"/>
  <c r="E20" i="5"/>
  <c r="D20" i="5"/>
  <c r="E19" i="5"/>
  <c r="D19" i="5"/>
  <c r="P274" i="10"/>
  <c r="O274" i="10"/>
  <c r="N274" i="10"/>
  <c r="M274" i="10"/>
  <c r="L274" i="10"/>
  <c r="K274" i="10"/>
  <c r="J274" i="10"/>
  <c r="H274" i="10"/>
  <c r="G274" i="10"/>
  <c r="F274" i="10"/>
  <c r="E274" i="10"/>
  <c r="D274" i="10"/>
  <c r="C274" i="10"/>
  <c r="B274" i="10"/>
  <c r="P244" i="10"/>
  <c r="O244" i="10"/>
  <c r="N244" i="10"/>
  <c r="M244" i="10"/>
  <c r="L244" i="10"/>
  <c r="K244" i="10"/>
  <c r="J244" i="10"/>
  <c r="H244" i="10"/>
  <c r="G244" i="10"/>
  <c r="F244" i="10"/>
  <c r="E244" i="10"/>
  <c r="D244" i="10"/>
  <c r="C244" i="10"/>
  <c r="B244" i="10"/>
  <c r="P216" i="10"/>
  <c r="O216" i="10"/>
  <c r="N216" i="10"/>
  <c r="M216" i="10"/>
  <c r="L216" i="10"/>
  <c r="K216" i="10"/>
  <c r="J216" i="10"/>
  <c r="H216" i="10"/>
  <c r="G216" i="10"/>
  <c r="F216" i="10"/>
  <c r="E216" i="10"/>
  <c r="D216" i="10"/>
  <c r="C216" i="10"/>
  <c r="B216" i="10"/>
  <c r="P188" i="10"/>
  <c r="O188" i="10"/>
  <c r="N188" i="10"/>
  <c r="M188" i="10"/>
  <c r="L188" i="10"/>
  <c r="K188" i="10"/>
  <c r="J188" i="10"/>
  <c r="H188" i="10"/>
  <c r="G188" i="10"/>
  <c r="F188" i="10"/>
  <c r="E188" i="10"/>
  <c r="D188" i="10"/>
  <c r="C188" i="10"/>
  <c r="B188" i="10"/>
  <c r="P160" i="10"/>
  <c r="O160" i="10"/>
  <c r="N160" i="10"/>
  <c r="M160" i="10"/>
  <c r="L160" i="10"/>
  <c r="K160" i="10"/>
  <c r="J160" i="10"/>
  <c r="H160" i="10"/>
  <c r="G160" i="10"/>
  <c r="F160" i="10"/>
  <c r="E160" i="10"/>
  <c r="D160" i="10"/>
  <c r="C160" i="10"/>
  <c r="B160" i="10"/>
  <c r="P132" i="10"/>
  <c r="O132" i="10"/>
  <c r="N132" i="10"/>
  <c r="M132" i="10"/>
  <c r="L132" i="10"/>
  <c r="K132" i="10"/>
  <c r="J132" i="10"/>
  <c r="H132" i="10"/>
  <c r="G132" i="10"/>
  <c r="F132" i="10"/>
  <c r="E132" i="10"/>
  <c r="D132" i="10"/>
  <c r="C132" i="10"/>
  <c r="B132" i="10"/>
  <c r="P103" i="10"/>
  <c r="O103" i="10"/>
  <c r="N103" i="10"/>
  <c r="M103" i="10"/>
  <c r="L103" i="10"/>
  <c r="K103" i="10"/>
  <c r="H103" i="10"/>
  <c r="G103" i="10"/>
  <c r="F103" i="10"/>
  <c r="E103" i="10"/>
  <c r="D103" i="10"/>
  <c r="C103" i="10"/>
  <c r="P76" i="10"/>
  <c r="O76" i="10"/>
  <c r="N76" i="10"/>
  <c r="M76" i="10"/>
  <c r="L76" i="10"/>
  <c r="K76" i="10"/>
  <c r="J76" i="10"/>
  <c r="H76" i="10"/>
  <c r="G76" i="10"/>
  <c r="F76" i="10"/>
  <c r="E76" i="10"/>
  <c r="D76" i="10"/>
  <c r="C76" i="10"/>
  <c r="B76" i="10"/>
  <c r="P48" i="10"/>
  <c r="O48" i="10"/>
  <c r="N48" i="10"/>
  <c r="M48" i="10"/>
  <c r="L48" i="10"/>
  <c r="K48" i="10"/>
  <c r="J48" i="10"/>
  <c r="H48" i="10"/>
  <c r="G48" i="10"/>
  <c r="F48" i="10"/>
  <c r="E48" i="10"/>
  <c r="D48" i="10"/>
  <c r="C48" i="10"/>
  <c r="B48" i="10"/>
  <c r="BD303" i="21"/>
  <c r="BD302" i="21"/>
  <c r="V303" i="21"/>
  <c r="U303" i="21"/>
  <c r="R303" i="21"/>
  <c r="O303" i="21"/>
  <c r="V302" i="21"/>
  <c r="U302" i="21"/>
  <c r="R302" i="21"/>
  <c r="O302" i="21"/>
  <c r="AY271" i="21"/>
  <c r="AY270" i="21"/>
  <c r="V271" i="21"/>
  <c r="U271" i="21"/>
  <c r="R271" i="21"/>
  <c r="V270" i="21"/>
  <c r="U270" i="21"/>
  <c r="R270" i="21"/>
  <c r="J271" i="21"/>
  <c r="J270" i="21"/>
  <c r="AU239" i="21"/>
  <c r="AU238" i="21"/>
  <c r="V239" i="21"/>
  <c r="U239" i="21"/>
  <c r="R239" i="21"/>
  <c r="V238" i="21"/>
  <c r="U238" i="21"/>
  <c r="R238" i="21"/>
  <c r="J239" i="21"/>
  <c r="J238" i="21"/>
  <c r="BD205" i="21"/>
  <c r="BC205" i="21"/>
  <c r="BD204" i="21"/>
  <c r="BC204" i="21"/>
  <c r="W205" i="21"/>
  <c r="V205" i="21"/>
  <c r="U205" i="21"/>
  <c r="S205" i="21"/>
  <c r="R205" i="21"/>
  <c r="W204" i="21"/>
  <c r="V204" i="21"/>
  <c r="U204" i="21"/>
  <c r="S204" i="21"/>
  <c r="R204" i="21"/>
  <c r="H205" i="21"/>
  <c r="H204" i="21"/>
  <c r="BD173" i="21"/>
  <c r="BD172" i="21"/>
  <c r="AS173" i="21"/>
  <c r="AS172" i="21"/>
  <c r="V173" i="21"/>
  <c r="U173" i="21"/>
  <c r="S173" i="21"/>
  <c r="R173" i="21"/>
  <c r="V172" i="21"/>
  <c r="U172" i="21"/>
  <c r="S172" i="21"/>
  <c r="R172" i="21"/>
  <c r="H173" i="21"/>
  <c r="H172" i="21"/>
  <c r="BD143" i="21"/>
  <c r="BD142" i="21"/>
  <c r="AS143" i="21"/>
  <c r="AS142" i="21"/>
  <c r="AJ143" i="21"/>
  <c r="AJ142" i="21"/>
  <c r="V143" i="21"/>
  <c r="U143" i="21"/>
  <c r="R143" i="21"/>
  <c r="V142" i="21"/>
  <c r="U142" i="21"/>
  <c r="R142" i="21"/>
  <c r="H143" i="21"/>
  <c r="H142" i="21"/>
  <c r="BD113" i="21"/>
  <c r="BD112" i="21"/>
  <c r="AL113" i="21"/>
  <c r="AL112" i="21"/>
  <c r="V113" i="21"/>
  <c r="U113" i="21"/>
  <c r="S113" i="21"/>
  <c r="R113" i="21"/>
  <c r="V112" i="21"/>
  <c r="U112" i="21"/>
  <c r="S112" i="21"/>
  <c r="R112" i="21"/>
  <c r="H113" i="21"/>
  <c r="H112" i="21"/>
  <c r="BD50" i="21"/>
  <c r="BD49" i="21"/>
  <c r="AI50" i="21"/>
  <c r="AI49" i="21"/>
  <c r="W50" i="21"/>
  <c r="V50" i="21"/>
  <c r="U50" i="21"/>
  <c r="R50" i="21"/>
  <c r="W49" i="21"/>
  <c r="V49" i="21"/>
  <c r="U49" i="21"/>
  <c r="R49" i="21"/>
  <c r="H50" i="21"/>
  <c r="H49" i="21"/>
  <c r="BD18" i="21"/>
  <c r="BD17" i="21"/>
  <c r="V18" i="21"/>
  <c r="U18" i="21"/>
  <c r="S18" i="21"/>
  <c r="R18" i="21"/>
  <c r="V17" i="21"/>
  <c r="U17" i="21"/>
  <c r="S17" i="21"/>
  <c r="R17" i="21"/>
  <c r="H18" i="21"/>
  <c r="H17" i="21"/>
  <c r="BD303" i="5"/>
  <c r="BD302" i="5"/>
  <c r="V303" i="5"/>
  <c r="U303" i="5"/>
  <c r="R303" i="5"/>
  <c r="O303" i="5"/>
  <c r="V302" i="5"/>
  <c r="U302" i="5"/>
  <c r="R302" i="5"/>
  <c r="O302" i="5"/>
  <c r="D303" i="5"/>
  <c r="D302" i="5"/>
  <c r="AY271" i="5"/>
  <c r="AY270" i="5"/>
  <c r="V271" i="5"/>
  <c r="U271" i="5"/>
  <c r="R271" i="5"/>
  <c r="V270" i="5"/>
  <c r="U270" i="5"/>
  <c r="R270" i="5"/>
  <c r="J271" i="5"/>
  <c r="J270" i="5"/>
  <c r="D271" i="5"/>
  <c r="D270" i="5"/>
  <c r="AU239" i="5"/>
  <c r="AU238" i="5"/>
  <c r="V239" i="5"/>
  <c r="U239" i="5"/>
  <c r="R239" i="5"/>
  <c r="V238" i="5"/>
  <c r="U238" i="5"/>
  <c r="R238" i="5"/>
  <c r="J239" i="5"/>
  <c r="J238" i="5"/>
  <c r="D239" i="5"/>
  <c r="D238" i="5"/>
  <c r="BD173" i="5"/>
  <c r="BD172" i="5"/>
  <c r="AS173" i="5"/>
  <c r="AS172" i="5"/>
  <c r="V173" i="5"/>
  <c r="U173" i="5"/>
  <c r="S173" i="5"/>
  <c r="R173" i="5"/>
  <c r="V172" i="5"/>
  <c r="U172" i="5"/>
  <c r="S172" i="5"/>
  <c r="R172" i="5"/>
  <c r="H173" i="5"/>
  <c r="H172" i="5"/>
  <c r="D173" i="5"/>
  <c r="D172" i="5"/>
  <c r="BD143" i="5"/>
  <c r="BD142" i="5"/>
  <c r="AS143" i="5"/>
  <c r="AS142" i="5"/>
  <c r="AJ143" i="5"/>
  <c r="AJ142" i="5"/>
  <c r="V143" i="5"/>
  <c r="U143" i="5"/>
  <c r="R143" i="5"/>
  <c r="V142" i="5"/>
  <c r="U142" i="5"/>
  <c r="R142" i="5"/>
  <c r="H143" i="5"/>
  <c r="H142" i="5"/>
  <c r="D143" i="5"/>
  <c r="D142" i="5"/>
  <c r="BD113" i="5"/>
  <c r="BD112" i="5"/>
  <c r="AL113" i="5"/>
  <c r="AL112" i="5"/>
  <c r="V113" i="5"/>
  <c r="U113" i="5"/>
  <c r="S113" i="5"/>
  <c r="R113" i="5"/>
  <c r="V112" i="5"/>
  <c r="U112" i="5"/>
  <c r="S112" i="5"/>
  <c r="R112" i="5"/>
  <c r="H113" i="5"/>
  <c r="H112" i="5"/>
  <c r="D113" i="5"/>
  <c r="D112" i="5"/>
  <c r="BD79" i="5"/>
  <c r="BD78" i="5"/>
  <c r="W79" i="5"/>
  <c r="V79" i="5"/>
  <c r="U79" i="5"/>
  <c r="S79" i="5"/>
  <c r="R79" i="5"/>
  <c r="W78" i="5"/>
  <c r="V78" i="5"/>
  <c r="U78" i="5"/>
  <c r="S78" i="5"/>
  <c r="R78" i="5"/>
  <c r="H79" i="5"/>
  <c r="H78" i="5"/>
  <c r="D79" i="5"/>
  <c r="D78" i="5"/>
  <c r="BD50" i="5"/>
  <c r="BD49" i="5"/>
  <c r="AI50" i="5"/>
  <c r="AI49" i="5"/>
  <c r="W50" i="5"/>
  <c r="V50" i="5"/>
  <c r="U50" i="5"/>
  <c r="R50" i="5"/>
  <c r="W49" i="5"/>
  <c r="V49" i="5"/>
  <c r="U49" i="5"/>
  <c r="R49" i="5"/>
  <c r="H50" i="5"/>
  <c r="H49" i="5"/>
  <c r="D50" i="5"/>
  <c r="D49" i="5"/>
  <c r="BD18" i="5"/>
  <c r="BD17" i="5"/>
  <c r="V18" i="5"/>
  <c r="U18" i="5"/>
  <c r="S18" i="5"/>
  <c r="R18" i="5"/>
  <c r="V17" i="5"/>
  <c r="U17" i="5"/>
  <c r="S17" i="5"/>
  <c r="R17" i="5"/>
  <c r="H18" i="5"/>
  <c r="H17" i="5"/>
  <c r="D18" i="5"/>
  <c r="D17" i="5"/>
  <c r="P301" i="10"/>
  <c r="O301" i="10"/>
  <c r="N301" i="10"/>
  <c r="M301" i="10"/>
  <c r="L301" i="10"/>
  <c r="K301" i="10"/>
  <c r="J301" i="10"/>
  <c r="H301" i="10"/>
  <c r="G301" i="10"/>
  <c r="F301" i="10"/>
  <c r="E301" i="10"/>
  <c r="D301" i="10"/>
  <c r="C301" i="10"/>
  <c r="B301" i="10"/>
  <c r="P273" i="10"/>
  <c r="O273" i="10"/>
  <c r="N273" i="10"/>
  <c r="M273" i="10"/>
  <c r="L273" i="10"/>
  <c r="K273" i="10"/>
  <c r="J273" i="10"/>
  <c r="H273" i="10"/>
  <c r="G273" i="10"/>
  <c r="F273" i="10"/>
  <c r="E273" i="10"/>
  <c r="D273" i="10"/>
  <c r="C273" i="10"/>
  <c r="B273" i="10"/>
  <c r="P243" i="10"/>
  <c r="O243" i="10"/>
  <c r="N243" i="10"/>
  <c r="M243" i="10"/>
  <c r="L243" i="10"/>
  <c r="K243" i="10"/>
  <c r="J243" i="10"/>
  <c r="H243" i="10"/>
  <c r="G243" i="10"/>
  <c r="F243" i="10"/>
  <c r="E243" i="10"/>
  <c r="D243" i="10"/>
  <c r="C243" i="10"/>
  <c r="B243" i="10"/>
  <c r="P187" i="10"/>
  <c r="O187" i="10"/>
  <c r="N187" i="10"/>
  <c r="M187" i="10"/>
  <c r="L187" i="10"/>
  <c r="K187" i="10"/>
  <c r="H187" i="10"/>
  <c r="G187" i="10"/>
  <c r="F187" i="10"/>
  <c r="E187" i="10"/>
  <c r="D187" i="10"/>
  <c r="C187" i="10"/>
  <c r="P159" i="10"/>
  <c r="O159" i="10"/>
  <c r="N159" i="10"/>
  <c r="M159" i="10"/>
  <c r="L159" i="10"/>
  <c r="K159" i="10"/>
  <c r="J159" i="10"/>
  <c r="H159" i="10"/>
  <c r="G159" i="10"/>
  <c r="F159" i="10"/>
  <c r="E159" i="10"/>
  <c r="D159" i="10"/>
  <c r="C159" i="10"/>
  <c r="B159" i="10"/>
  <c r="P131" i="10"/>
  <c r="O131" i="10"/>
  <c r="N131" i="10"/>
  <c r="M131" i="10"/>
  <c r="L131" i="10"/>
  <c r="K131" i="10"/>
  <c r="H131" i="10"/>
  <c r="G131" i="10"/>
  <c r="F131" i="10"/>
  <c r="E131" i="10"/>
  <c r="D131" i="10"/>
  <c r="C131" i="10"/>
  <c r="P102" i="10"/>
  <c r="O102" i="10"/>
  <c r="N102" i="10"/>
  <c r="M102" i="10"/>
  <c r="L102" i="10"/>
  <c r="K102" i="10"/>
  <c r="J102" i="10"/>
  <c r="H102" i="10"/>
  <c r="G102" i="10"/>
  <c r="F102" i="10"/>
  <c r="E102" i="10"/>
  <c r="D102" i="10"/>
  <c r="C102" i="10"/>
  <c r="B102" i="10"/>
  <c r="P75" i="10"/>
  <c r="O75" i="10"/>
  <c r="N75" i="10"/>
  <c r="M75" i="10"/>
  <c r="L75" i="10"/>
  <c r="K75" i="10"/>
  <c r="J75" i="10"/>
  <c r="H75" i="10"/>
  <c r="G75" i="10"/>
  <c r="F75" i="10"/>
  <c r="E75" i="10"/>
  <c r="D75" i="10"/>
  <c r="C75" i="10"/>
  <c r="B75" i="10"/>
  <c r="P47" i="10"/>
  <c r="O47" i="10"/>
  <c r="N47" i="10"/>
  <c r="M47" i="10"/>
  <c r="L47" i="10"/>
  <c r="K47" i="10"/>
  <c r="J47" i="10"/>
  <c r="H47" i="10"/>
  <c r="G47" i="10"/>
  <c r="F47" i="10"/>
  <c r="E47" i="10"/>
  <c r="D47" i="10"/>
  <c r="C47" i="10"/>
  <c r="B47" i="10"/>
  <c r="BD301" i="21"/>
  <c r="BD300" i="21"/>
  <c r="U301" i="21"/>
  <c r="T301" i="21"/>
  <c r="U300" i="21"/>
  <c r="T300" i="21"/>
  <c r="D301" i="21"/>
  <c r="D300" i="21"/>
  <c r="AB299" i="21"/>
  <c r="AB298" i="21"/>
  <c r="BD269" i="21"/>
  <c r="BD268" i="21"/>
  <c r="AJ269" i="21"/>
  <c r="AJ268" i="21"/>
  <c r="U269" i="21"/>
  <c r="U268" i="21"/>
  <c r="AM259" i="21"/>
  <c r="AM258" i="21"/>
  <c r="AM253" i="21"/>
  <c r="AM252" i="21"/>
  <c r="AJ237" i="21"/>
  <c r="AJ236" i="21"/>
  <c r="AA235" i="21"/>
  <c r="AA234" i="21"/>
  <c r="BD203" i="21"/>
  <c r="BC203" i="21"/>
  <c r="BD202" i="21"/>
  <c r="BC202" i="21"/>
  <c r="AI203" i="21"/>
  <c r="AI202" i="21"/>
  <c r="W203" i="21"/>
  <c r="U203" i="21"/>
  <c r="W202" i="21"/>
  <c r="U202" i="21"/>
  <c r="BD171" i="21"/>
  <c r="BC171" i="21"/>
  <c r="BD170" i="21"/>
  <c r="BC170" i="21"/>
  <c r="AI171" i="21"/>
  <c r="AI170" i="21"/>
  <c r="V171" i="21"/>
  <c r="U171" i="21"/>
  <c r="V170" i="21"/>
  <c r="U170" i="21"/>
  <c r="D171" i="21"/>
  <c r="D170" i="21"/>
  <c r="AA169" i="21"/>
  <c r="AA168" i="21"/>
  <c r="BD141" i="21"/>
  <c r="BD140" i="21"/>
  <c r="AJ141" i="21"/>
  <c r="AJ140" i="21"/>
  <c r="U141" i="21"/>
  <c r="U140" i="21"/>
  <c r="AB139" i="21"/>
  <c r="AB138" i="21"/>
  <c r="BD111" i="21"/>
  <c r="BC111" i="21"/>
  <c r="BD110" i="21"/>
  <c r="BC110" i="21"/>
  <c r="AI111" i="21"/>
  <c r="AI110" i="21"/>
  <c r="W111" i="21"/>
  <c r="U111" i="21"/>
  <c r="W110" i="21"/>
  <c r="U110" i="21"/>
  <c r="AJ77" i="21"/>
  <c r="AJ76" i="21"/>
  <c r="AA75" i="21"/>
  <c r="AA74" i="21"/>
  <c r="AL67" i="21"/>
  <c r="AL66" i="21"/>
  <c r="J67" i="21"/>
  <c r="J66" i="21"/>
  <c r="BD48" i="21"/>
  <c r="BD47" i="21"/>
  <c r="U48" i="21"/>
  <c r="T48" i="21"/>
  <c r="U47" i="21"/>
  <c r="T47" i="21"/>
  <c r="D48" i="21"/>
  <c r="D47" i="21"/>
  <c r="BD16" i="21"/>
  <c r="BC16" i="21"/>
  <c r="BD15" i="21"/>
  <c r="BC15" i="21"/>
  <c r="AI16" i="21"/>
  <c r="AI15" i="21"/>
  <c r="V16" i="21"/>
  <c r="U16" i="21"/>
  <c r="V15" i="21"/>
  <c r="U15" i="21"/>
  <c r="D16" i="21"/>
  <c r="D15" i="21"/>
  <c r="AA14" i="21"/>
  <c r="AA13" i="21"/>
  <c r="BD301" i="5"/>
  <c r="BD300" i="5"/>
  <c r="U301" i="5"/>
  <c r="T301" i="5"/>
  <c r="U300" i="5"/>
  <c r="T300" i="5"/>
  <c r="AB299" i="5"/>
  <c r="AB298" i="5"/>
  <c r="D301" i="5"/>
  <c r="D300" i="5"/>
  <c r="D298" i="5"/>
  <c r="AM259" i="5"/>
  <c r="AM258" i="5"/>
  <c r="D259" i="5"/>
  <c r="D258" i="5"/>
  <c r="AJ237" i="5"/>
  <c r="AJ236" i="5"/>
  <c r="AA235" i="5"/>
  <c r="AA234" i="5"/>
  <c r="D237" i="5"/>
  <c r="D236" i="5"/>
  <c r="D235" i="5"/>
  <c r="D234" i="5"/>
  <c r="BD171" i="5"/>
  <c r="BC171" i="5"/>
  <c r="BD170" i="5"/>
  <c r="BC170" i="5"/>
  <c r="AI171" i="5"/>
  <c r="AI170" i="5"/>
  <c r="V171" i="5"/>
  <c r="U171" i="5"/>
  <c r="V170" i="5"/>
  <c r="U170" i="5"/>
  <c r="AA169" i="5"/>
  <c r="AA168" i="5"/>
  <c r="D171" i="5"/>
  <c r="D170" i="5"/>
  <c r="D169" i="5"/>
  <c r="D168" i="5"/>
  <c r="BD141" i="5"/>
  <c r="BD140" i="5"/>
  <c r="AJ141" i="5"/>
  <c r="AJ140" i="5"/>
  <c r="U141" i="5"/>
  <c r="U140" i="5"/>
  <c r="AB139" i="5"/>
  <c r="AB138" i="5"/>
  <c r="D141" i="5"/>
  <c r="D140" i="5"/>
  <c r="D138" i="5"/>
  <c r="BD111" i="5"/>
  <c r="BC111" i="5"/>
  <c r="BD110" i="5"/>
  <c r="BC110" i="5"/>
  <c r="AI111" i="5"/>
  <c r="AI110" i="5"/>
  <c r="W111" i="5"/>
  <c r="U111" i="5"/>
  <c r="W110" i="5"/>
  <c r="U110" i="5"/>
  <c r="D111" i="5"/>
  <c r="D110" i="5"/>
  <c r="AJ77" i="5"/>
  <c r="AJ76" i="5"/>
  <c r="AA75" i="5"/>
  <c r="AA74" i="5"/>
  <c r="D77" i="5"/>
  <c r="D76" i="5"/>
  <c r="D75" i="5"/>
  <c r="D74" i="5"/>
  <c r="AL67" i="5"/>
  <c r="AL66" i="5"/>
  <c r="J67" i="5"/>
  <c r="J66" i="5"/>
  <c r="D67" i="5"/>
  <c r="D66" i="5"/>
  <c r="BD48" i="5"/>
  <c r="BD47" i="5"/>
  <c r="U48" i="5"/>
  <c r="T48" i="5"/>
  <c r="U47" i="5"/>
  <c r="T47" i="5"/>
  <c r="D48" i="5"/>
  <c r="D47" i="5"/>
  <c r="BD16" i="5"/>
  <c r="BC16" i="5"/>
  <c r="BD15" i="5"/>
  <c r="BC15" i="5"/>
  <c r="AI16" i="5"/>
  <c r="AI15" i="5"/>
  <c r="V16" i="5"/>
  <c r="U16" i="5"/>
  <c r="V15" i="5"/>
  <c r="U15" i="5"/>
  <c r="AA14" i="5"/>
  <c r="AA13" i="5"/>
  <c r="D16" i="5"/>
  <c r="D15" i="5"/>
  <c r="D14" i="5"/>
  <c r="D13" i="5"/>
  <c r="P297" i="10"/>
  <c r="O297" i="10"/>
  <c r="N297" i="10"/>
  <c r="M297" i="10"/>
  <c r="L297" i="10"/>
  <c r="K297" i="10"/>
  <c r="H297" i="10"/>
  <c r="G297" i="10"/>
  <c r="F297" i="10"/>
  <c r="E297" i="10"/>
  <c r="D297" i="10"/>
  <c r="C297" i="10"/>
  <c r="H252" i="10"/>
  <c r="G252" i="10"/>
  <c r="F252" i="10"/>
  <c r="E252" i="10"/>
  <c r="D252" i="10"/>
  <c r="C252" i="10"/>
  <c r="B252" i="10"/>
  <c r="P158" i="10"/>
  <c r="O158" i="10"/>
  <c r="N158" i="10"/>
  <c r="M158" i="10"/>
  <c r="L158" i="10"/>
  <c r="K158" i="10"/>
  <c r="J158" i="10"/>
  <c r="H158" i="10"/>
  <c r="G158" i="10"/>
  <c r="F158" i="10"/>
  <c r="E158" i="10"/>
  <c r="D158" i="10"/>
  <c r="C158" i="10"/>
  <c r="B158" i="10"/>
  <c r="P155" i="10"/>
  <c r="O155" i="10"/>
  <c r="N155" i="10"/>
  <c r="M155" i="10"/>
  <c r="L155" i="10"/>
  <c r="K155" i="10"/>
  <c r="H155" i="10"/>
  <c r="G155" i="10"/>
  <c r="F155" i="10"/>
  <c r="E155" i="10"/>
  <c r="D155" i="10"/>
  <c r="C155" i="10"/>
  <c r="P130" i="10"/>
  <c r="O130" i="10"/>
  <c r="N130" i="10"/>
  <c r="M130" i="10"/>
  <c r="L130" i="10"/>
  <c r="K130" i="10"/>
  <c r="H130" i="10"/>
  <c r="G130" i="10"/>
  <c r="F130" i="10"/>
  <c r="E130" i="10"/>
  <c r="D130" i="10"/>
  <c r="C130" i="10"/>
  <c r="P101" i="10"/>
  <c r="O101" i="10"/>
  <c r="N101" i="10"/>
  <c r="M101" i="10"/>
  <c r="L101" i="10"/>
  <c r="K101" i="10"/>
  <c r="H101" i="10"/>
  <c r="G101" i="10"/>
  <c r="F101" i="10"/>
  <c r="E101" i="10"/>
  <c r="D101" i="10"/>
  <c r="C101" i="10"/>
  <c r="J92" i="10"/>
  <c r="H92" i="10"/>
  <c r="G92" i="10"/>
  <c r="F92" i="10"/>
  <c r="E92" i="10"/>
  <c r="D92" i="10"/>
  <c r="C92" i="10"/>
  <c r="B92" i="10"/>
  <c r="P43" i="10"/>
  <c r="O43" i="10"/>
  <c r="N43" i="10"/>
  <c r="M43" i="10"/>
  <c r="L43" i="10"/>
  <c r="K43" i="10"/>
  <c r="H43" i="10"/>
  <c r="G43" i="10"/>
  <c r="F43" i="10"/>
  <c r="E43" i="10"/>
  <c r="D43" i="10"/>
  <c r="C43" i="10"/>
  <c r="BJ315" i="21"/>
  <c r="BJ314" i="21"/>
  <c r="BD315" i="21"/>
  <c r="BC315" i="21"/>
  <c r="BD314" i="21"/>
  <c r="BC314" i="21"/>
  <c r="AG315" i="21"/>
  <c r="AG314" i="21"/>
  <c r="Q315" i="21"/>
  <c r="Q314" i="21"/>
  <c r="J315" i="21"/>
  <c r="J314" i="21"/>
  <c r="E315" i="21"/>
  <c r="E314" i="21"/>
  <c r="AQ315" i="21"/>
  <c r="AQ314" i="21"/>
  <c r="AO313" i="21"/>
  <c r="AO312" i="21"/>
  <c r="AN311" i="21"/>
  <c r="AN310" i="21"/>
  <c r="D297" i="21"/>
  <c r="D296" i="21"/>
  <c r="AO297" i="21"/>
  <c r="AO296" i="21"/>
  <c r="AN295" i="21"/>
  <c r="AN294" i="21"/>
  <c r="K293" i="21"/>
  <c r="K292" i="21"/>
  <c r="AO281" i="21"/>
  <c r="AO280" i="21"/>
  <c r="AN279" i="21"/>
  <c r="AN278" i="21"/>
  <c r="D265" i="21"/>
  <c r="D264" i="21"/>
  <c r="AO265" i="21"/>
  <c r="AO264" i="21"/>
  <c r="AN263" i="21"/>
  <c r="AN262" i="21"/>
  <c r="AO249" i="21"/>
  <c r="AO248" i="21"/>
  <c r="AN247" i="21"/>
  <c r="AN246" i="21"/>
  <c r="D233" i="21"/>
  <c r="D232" i="21"/>
  <c r="AO233" i="21"/>
  <c r="AO232" i="21"/>
  <c r="AN231" i="21"/>
  <c r="AN230" i="21"/>
  <c r="AO217" i="21"/>
  <c r="AO216" i="21"/>
  <c r="AN215" i="21"/>
  <c r="AN214" i="21"/>
  <c r="D199" i="21"/>
  <c r="D198" i="21"/>
  <c r="AO199" i="21"/>
  <c r="AO198" i="21"/>
  <c r="AN197" i="21"/>
  <c r="AN196" i="21"/>
  <c r="AZ195" i="21"/>
  <c r="AZ194" i="21"/>
  <c r="AO183" i="21"/>
  <c r="AO182" i="21"/>
  <c r="AN181" i="21"/>
  <c r="AN180" i="21"/>
  <c r="D167" i="21"/>
  <c r="D166" i="21"/>
  <c r="AO167" i="21"/>
  <c r="AO166" i="21"/>
  <c r="AN165" i="21"/>
  <c r="AN164" i="21"/>
  <c r="K163" i="21"/>
  <c r="K162" i="21"/>
  <c r="BJ155" i="21"/>
  <c r="BJ154" i="21"/>
  <c r="BD155" i="21"/>
  <c r="BC155" i="21"/>
  <c r="BD154" i="21"/>
  <c r="BC154" i="21"/>
  <c r="AG155" i="21"/>
  <c r="AG154" i="21"/>
  <c r="Q155" i="21"/>
  <c r="Q154" i="21"/>
  <c r="J155" i="21"/>
  <c r="J154" i="21"/>
  <c r="E155" i="21"/>
  <c r="E154" i="21"/>
  <c r="AQ155" i="21"/>
  <c r="AQ154" i="21"/>
  <c r="AO153" i="21"/>
  <c r="AO152" i="21"/>
  <c r="AN151" i="21"/>
  <c r="AN150" i="21"/>
  <c r="AO137" i="21"/>
  <c r="AO136" i="21"/>
  <c r="AN135" i="21"/>
  <c r="AN134" i="21"/>
  <c r="AZ133" i="21"/>
  <c r="AZ132" i="21"/>
  <c r="D137" i="21"/>
  <c r="D136" i="21"/>
  <c r="D133" i="21"/>
  <c r="D132" i="21"/>
  <c r="AO121" i="21"/>
  <c r="AO120" i="21"/>
  <c r="AN119" i="21"/>
  <c r="AN118" i="21"/>
  <c r="D107" i="21"/>
  <c r="D106" i="21"/>
  <c r="AO107" i="21"/>
  <c r="AO106" i="21"/>
  <c r="AN105" i="21"/>
  <c r="AN104" i="21"/>
  <c r="K103" i="21"/>
  <c r="K102" i="21"/>
  <c r="AZ95" i="21"/>
  <c r="AZ94" i="21"/>
  <c r="D95" i="21"/>
  <c r="D94" i="21"/>
  <c r="AO91" i="21"/>
  <c r="AO90" i="21"/>
  <c r="AN89" i="21"/>
  <c r="AN88" i="21"/>
  <c r="D71" i="21"/>
  <c r="D70" i="21"/>
  <c r="AO71" i="21"/>
  <c r="AO70" i="21"/>
  <c r="AN69" i="21"/>
  <c r="AN68" i="21"/>
  <c r="BJ61" i="21"/>
  <c r="BJ60" i="21"/>
  <c r="BD61" i="21"/>
  <c r="BC61" i="21"/>
  <c r="BD60" i="21"/>
  <c r="BC60" i="21"/>
  <c r="Q61" i="21"/>
  <c r="Q60" i="21"/>
  <c r="J61" i="21"/>
  <c r="J60" i="21"/>
  <c r="E61" i="21"/>
  <c r="E60" i="21"/>
  <c r="AQ61" i="21"/>
  <c r="AQ60" i="21"/>
  <c r="AO59" i="21"/>
  <c r="AO58" i="21"/>
  <c r="AN57" i="21"/>
  <c r="AN56" i="21"/>
  <c r="D44" i="21"/>
  <c r="D43" i="21"/>
  <c r="AO44" i="21"/>
  <c r="AO43" i="21"/>
  <c r="AN42" i="21"/>
  <c r="AN41" i="21"/>
  <c r="BJ30" i="21"/>
  <c r="BJ29" i="21"/>
  <c r="BD30" i="21"/>
  <c r="BC30" i="21"/>
  <c r="BD29" i="21"/>
  <c r="BC29" i="21"/>
  <c r="Q30" i="21"/>
  <c r="Q29" i="21"/>
  <c r="E30" i="21"/>
  <c r="E29" i="21"/>
  <c r="AQ30" i="21"/>
  <c r="AQ29" i="21"/>
  <c r="AO28" i="21"/>
  <c r="AO27" i="21"/>
  <c r="AN26" i="21"/>
  <c r="AN25" i="21"/>
  <c r="AO12" i="21"/>
  <c r="AO11" i="21"/>
  <c r="AN10" i="21"/>
  <c r="AN9" i="21"/>
  <c r="AZ8" i="21"/>
  <c r="AZ7" i="21"/>
  <c r="D12" i="21"/>
  <c r="D11" i="21"/>
  <c r="D8" i="21"/>
  <c r="D7" i="21"/>
  <c r="BJ315" i="5"/>
  <c r="BJ314" i="5"/>
  <c r="BD315" i="5"/>
  <c r="BC315" i="5"/>
  <c r="BD314" i="5"/>
  <c r="BC314" i="5"/>
  <c r="AG315" i="5"/>
  <c r="AG314" i="5"/>
  <c r="Q315" i="5"/>
  <c r="Q314" i="5"/>
  <c r="J315" i="5"/>
  <c r="J314" i="5"/>
  <c r="AQ315" i="5"/>
  <c r="AQ314" i="5"/>
  <c r="AO313" i="5"/>
  <c r="AO312" i="5"/>
  <c r="AN311" i="5"/>
  <c r="AN310" i="5"/>
  <c r="E315" i="5"/>
  <c r="E314" i="5"/>
  <c r="D313" i="5"/>
  <c r="D312" i="5"/>
  <c r="D311" i="5"/>
  <c r="D310" i="5"/>
  <c r="AO297" i="5"/>
  <c r="AO296" i="5"/>
  <c r="AN295" i="5"/>
  <c r="AN294" i="5"/>
  <c r="D297" i="5"/>
  <c r="D296" i="5"/>
  <c r="D295" i="5"/>
  <c r="D294" i="5"/>
  <c r="K293" i="5"/>
  <c r="K292" i="5"/>
  <c r="AO281" i="5"/>
  <c r="AO280" i="5"/>
  <c r="AN279" i="5"/>
  <c r="AN278" i="5"/>
  <c r="D281" i="5"/>
  <c r="D280" i="5"/>
  <c r="D279" i="5"/>
  <c r="D278" i="5"/>
  <c r="AO265" i="5"/>
  <c r="AO264" i="5"/>
  <c r="AN263" i="5"/>
  <c r="AN262" i="5"/>
  <c r="D265" i="5"/>
  <c r="D264" i="5"/>
  <c r="D263" i="5"/>
  <c r="D262" i="5"/>
  <c r="AO249" i="5"/>
  <c r="AO248" i="5"/>
  <c r="AN247" i="5"/>
  <c r="AN246" i="5"/>
  <c r="D249" i="5"/>
  <c r="D248" i="5"/>
  <c r="D247" i="5"/>
  <c r="D246" i="5"/>
  <c r="AO233" i="5"/>
  <c r="AO232" i="5"/>
  <c r="AN231" i="5"/>
  <c r="AN230" i="5"/>
  <c r="D233" i="5"/>
  <c r="D232" i="5"/>
  <c r="D231" i="5"/>
  <c r="D230" i="5"/>
  <c r="AO217" i="5"/>
  <c r="AO216" i="5"/>
  <c r="AN215" i="5"/>
  <c r="AN214" i="5"/>
  <c r="D217" i="5"/>
  <c r="D216" i="5"/>
  <c r="D215" i="5"/>
  <c r="D214" i="5"/>
  <c r="AO199" i="5"/>
  <c r="AO198" i="5"/>
  <c r="AN197" i="5"/>
  <c r="AN196" i="5"/>
  <c r="AZ195" i="5"/>
  <c r="AZ194" i="5"/>
  <c r="D199" i="5"/>
  <c r="D198" i="5"/>
  <c r="D197" i="5"/>
  <c r="D196" i="5"/>
  <c r="D195" i="5"/>
  <c r="D194" i="5"/>
  <c r="AO183" i="5"/>
  <c r="AO182" i="5"/>
  <c r="AN181" i="5"/>
  <c r="AN180" i="5"/>
  <c r="D183" i="5"/>
  <c r="D182" i="5"/>
  <c r="D181" i="5"/>
  <c r="D180" i="5"/>
  <c r="AO167" i="5"/>
  <c r="AO166" i="5"/>
  <c r="AN165" i="5"/>
  <c r="AN164" i="5"/>
  <c r="D167" i="5"/>
  <c r="D166" i="5"/>
  <c r="D165" i="5"/>
  <c r="D164" i="5"/>
  <c r="K163" i="5"/>
  <c r="K162" i="5"/>
  <c r="BJ155" i="5"/>
  <c r="BJ154" i="5"/>
  <c r="BD155" i="5"/>
  <c r="BC155" i="5"/>
  <c r="BD154" i="5"/>
  <c r="BC154" i="5"/>
  <c r="AG155" i="5"/>
  <c r="AG154" i="5"/>
  <c r="Q155" i="5"/>
  <c r="Q154" i="5"/>
  <c r="J155" i="5"/>
  <c r="J154" i="5"/>
  <c r="AQ155" i="5"/>
  <c r="AQ154" i="5"/>
  <c r="AO153" i="5"/>
  <c r="AO152" i="5"/>
  <c r="AN151" i="5"/>
  <c r="AN150" i="5"/>
  <c r="E155" i="5"/>
  <c r="E154" i="5"/>
  <c r="D153" i="5"/>
  <c r="D152" i="5"/>
  <c r="D151" i="5"/>
  <c r="D150" i="5"/>
  <c r="AO137" i="5"/>
  <c r="AO136" i="5"/>
  <c r="AN135" i="5"/>
  <c r="AN134" i="5"/>
  <c r="AZ133" i="5"/>
  <c r="AZ132" i="5"/>
  <c r="D137" i="5"/>
  <c r="D136" i="5"/>
  <c r="D135" i="5"/>
  <c r="D134" i="5"/>
  <c r="D133" i="5"/>
  <c r="D132" i="5"/>
  <c r="AO121" i="5"/>
  <c r="AO120" i="5"/>
  <c r="AN119" i="5"/>
  <c r="AN118" i="5"/>
  <c r="D121" i="5"/>
  <c r="D120" i="5"/>
  <c r="D119" i="5"/>
  <c r="D118" i="5"/>
  <c r="AO107" i="5"/>
  <c r="AO106" i="5"/>
  <c r="AN105" i="5"/>
  <c r="AN104" i="5"/>
  <c r="D107" i="5"/>
  <c r="D106" i="5"/>
  <c r="D105" i="5"/>
  <c r="D104" i="5"/>
  <c r="K103" i="5"/>
  <c r="K102" i="5"/>
  <c r="AZ95" i="5"/>
  <c r="AZ94" i="5"/>
  <c r="AO91" i="5"/>
  <c r="AO90" i="5"/>
  <c r="AN89" i="5"/>
  <c r="AN88" i="5"/>
  <c r="D95" i="5"/>
  <c r="D94" i="5"/>
  <c r="D91" i="5"/>
  <c r="D90" i="5"/>
  <c r="D89" i="5"/>
  <c r="D88" i="5"/>
  <c r="AO71" i="5"/>
  <c r="AO70" i="5"/>
  <c r="AN69" i="5"/>
  <c r="AN68" i="5"/>
  <c r="D71" i="5"/>
  <c r="D70" i="5"/>
  <c r="D69" i="5"/>
  <c r="D68" i="5"/>
  <c r="BJ61" i="5"/>
  <c r="BJ60" i="5"/>
  <c r="BD61" i="5"/>
  <c r="BC61" i="5"/>
  <c r="BD60" i="5"/>
  <c r="BC60" i="5"/>
  <c r="Q61" i="5"/>
  <c r="Q60" i="5"/>
  <c r="J61" i="5"/>
  <c r="J60" i="5"/>
  <c r="AQ61" i="5"/>
  <c r="AQ60" i="5"/>
  <c r="AO59" i="5"/>
  <c r="AO58" i="5"/>
  <c r="AN57" i="5"/>
  <c r="AN56" i="5"/>
  <c r="E61" i="5"/>
  <c r="E60" i="5"/>
  <c r="D59" i="5"/>
  <c r="D58" i="5"/>
  <c r="D57" i="5"/>
  <c r="D56" i="5"/>
  <c r="AO44" i="5"/>
  <c r="AO43" i="5"/>
  <c r="AN42" i="5"/>
  <c r="AN41" i="5"/>
  <c r="D44" i="5"/>
  <c r="D43" i="5"/>
  <c r="D42" i="5"/>
  <c r="D41" i="5"/>
  <c r="BJ30" i="5"/>
  <c r="BJ29" i="5"/>
  <c r="BD30" i="5"/>
  <c r="BC30" i="5"/>
  <c r="BD29" i="5"/>
  <c r="BC29" i="5"/>
  <c r="Q30" i="5"/>
  <c r="Q29" i="5"/>
  <c r="AQ30" i="5"/>
  <c r="AQ29" i="5"/>
  <c r="AO28" i="5"/>
  <c r="AO27" i="5"/>
  <c r="AN26" i="5"/>
  <c r="AN25" i="5"/>
  <c r="E30" i="5"/>
  <c r="E29" i="5"/>
  <c r="D28" i="5"/>
  <c r="D27" i="5"/>
  <c r="D26" i="5"/>
  <c r="D25" i="5"/>
  <c r="AO12" i="5"/>
  <c r="AO11" i="5"/>
  <c r="AN10" i="5"/>
  <c r="AN9" i="5"/>
  <c r="AZ8" i="5"/>
  <c r="AZ7" i="5"/>
  <c r="D12" i="5"/>
  <c r="D11" i="5"/>
  <c r="D10" i="5"/>
  <c r="D9" i="5"/>
  <c r="D8" i="5"/>
  <c r="D7" i="5"/>
  <c r="P206" i="10"/>
  <c r="O206" i="10"/>
  <c r="N206" i="10"/>
  <c r="M206" i="10"/>
  <c r="L206" i="10"/>
  <c r="K206" i="10"/>
  <c r="J206" i="10"/>
  <c r="H206" i="10"/>
  <c r="G206" i="10"/>
  <c r="F206" i="10"/>
  <c r="E206" i="10"/>
  <c r="D206" i="10"/>
  <c r="C206" i="10"/>
  <c r="B206" i="10"/>
  <c r="P167" i="10"/>
  <c r="O167" i="10"/>
  <c r="N167" i="10"/>
  <c r="M167" i="10"/>
  <c r="L167" i="10"/>
  <c r="K167" i="10"/>
  <c r="J167" i="10"/>
  <c r="H167" i="10"/>
  <c r="G167" i="10"/>
  <c r="F167" i="10"/>
  <c r="E167" i="10"/>
  <c r="D167" i="10"/>
  <c r="C167" i="10"/>
  <c r="B167" i="10"/>
  <c r="P150" i="10"/>
  <c r="O150" i="10"/>
  <c r="N150" i="10"/>
  <c r="M150" i="10"/>
  <c r="L150" i="10"/>
  <c r="K150" i="10"/>
  <c r="J150" i="10"/>
  <c r="H150" i="10"/>
  <c r="G150" i="10"/>
  <c r="F150" i="10"/>
  <c r="E150" i="10"/>
  <c r="D150" i="10"/>
  <c r="C150" i="10"/>
  <c r="B150" i="10"/>
  <c r="P122" i="10"/>
  <c r="O122" i="10"/>
  <c r="N122" i="10"/>
  <c r="M122" i="10"/>
  <c r="L122" i="10"/>
  <c r="K122" i="10"/>
  <c r="J122" i="10"/>
  <c r="H122" i="10"/>
  <c r="G122" i="10"/>
  <c r="F122" i="10"/>
  <c r="E122" i="10"/>
  <c r="D122" i="10"/>
  <c r="C122" i="10"/>
  <c r="B122" i="10"/>
  <c r="P112" i="10"/>
  <c r="O112" i="10"/>
  <c r="N112" i="10"/>
  <c r="M112" i="10"/>
  <c r="L112" i="10"/>
  <c r="K112" i="10"/>
  <c r="J112" i="10"/>
  <c r="H112" i="10"/>
  <c r="G112" i="10"/>
  <c r="F112" i="10"/>
  <c r="E112" i="10"/>
  <c r="D112" i="10"/>
  <c r="C112" i="10"/>
  <c r="B112" i="10"/>
  <c r="P83" i="10"/>
  <c r="O83" i="10"/>
  <c r="N83" i="10"/>
  <c r="M83" i="10"/>
  <c r="L83" i="10"/>
  <c r="K83" i="10"/>
  <c r="J83" i="10"/>
  <c r="H83" i="10"/>
  <c r="G83" i="10"/>
  <c r="F83" i="10"/>
  <c r="E83" i="10"/>
  <c r="D83" i="10"/>
  <c r="C83" i="10"/>
  <c r="B83" i="10"/>
  <c r="P55" i="10"/>
  <c r="O55" i="10"/>
  <c r="N55" i="10"/>
  <c r="M55" i="10"/>
  <c r="L55" i="10"/>
  <c r="K55" i="10"/>
  <c r="J55" i="10"/>
  <c r="H55" i="10"/>
  <c r="G55" i="10"/>
  <c r="F55" i="10"/>
  <c r="E55" i="10"/>
  <c r="D55" i="10"/>
  <c r="C55" i="10"/>
  <c r="B55" i="10"/>
  <c r="P52" i="10"/>
  <c r="O52" i="10"/>
  <c r="N52" i="10"/>
  <c r="M52" i="10"/>
  <c r="L52" i="10"/>
  <c r="J52" i="10"/>
  <c r="H52" i="10"/>
  <c r="G52" i="10"/>
  <c r="F52" i="10"/>
  <c r="E52" i="10"/>
  <c r="D52" i="10"/>
  <c r="B52" i="10"/>
  <c r="P51" i="10"/>
  <c r="O51" i="10"/>
  <c r="N51" i="10"/>
  <c r="M51" i="10"/>
  <c r="L51" i="10"/>
  <c r="K51" i="10"/>
  <c r="J51" i="10"/>
  <c r="H51" i="10"/>
  <c r="G51" i="10"/>
  <c r="F51" i="10"/>
  <c r="E51" i="10"/>
  <c r="D51" i="10"/>
  <c r="C51" i="10"/>
  <c r="B51" i="10"/>
  <c r="P40" i="10"/>
  <c r="O40" i="10"/>
  <c r="N40" i="10"/>
  <c r="M40" i="10"/>
  <c r="L40" i="10"/>
  <c r="J40" i="10"/>
  <c r="H40" i="10"/>
  <c r="G40" i="10"/>
  <c r="F40" i="10"/>
  <c r="E40" i="10"/>
  <c r="D40" i="10"/>
  <c r="C40" i="10"/>
  <c r="B40" i="10"/>
  <c r="P39" i="10"/>
  <c r="O39" i="10"/>
  <c r="N39" i="10"/>
  <c r="M39" i="10"/>
  <c r="L39" i="10"/>
  <c r="K39" i="10"/>
  <c r="J39" i="10"/>
  <c r="H39" i="10"/>
  <c r="G39" i="10"/>
  <c r="F39" i="10"/>
  <c r="E39" i="10"/>
  <c r="D39" i="10"/>
  <c r="C39" i="10"/>
  <c r="B39" i="10"/>
  <c r="P38" i="10"/>
  <c r="O38" i="10"/>
  <c r="N38" i="10"/>
  <c r="M38" i="10"/>
  <c r="L38" i="10"/>
  <c r="K38" i="10"/>
  <c r="J38" i="10"/>
  <c r="H38" i="10"/>
  <c r="G38" i="10"/>
  <c r="F38" i="10"/>
  <c r="E38" i="10"/>
  <c r="D38" i="10"/>
  <c r="C38" i="10"/>
  <c r="B38" i="10"/>
  <c r="F317" i="21"/>
  <c r="F316" i="21"/>
  <c r="BC309" i="21"/>
  <c r="BC308" i="21"/>
  <c r="AA309" i="21"/>
  <c r="AA308" i="21"/>
  <c r="BC291" i="21"/>
  <c r="BA291" i="21"/>
  <c r="BC290" i="21"/>
  <c r="BA290" i="21"/>
  <c r="AC291" i="21"/>
  <c r="AC290" i="21"/>
  <c r="BC277" i="21"/>
  <c r="BC276" i="21"/>
  <c r="AF277" i="21"/>
  <c r="AF276" i="21"/>
  <c r="F267" i="21"/>
  <c r="F266" i="21"/>
  <c r="BF261" i="21"/>
  <c r="BC261" i="21"/>
  <c r="BF260" i="21"/>
  <c r="BC260" i="21"/>
  <c r="E261" i="21"/>
  <c r="E260" i="21"/>
  <c r="BC229" i="21"/>
  <c r="BA229" i="21"/>
  <c r="BC228" i="21"/>
  <c r="BA228" i="21"/>
  <c r="F223" i="21"/>
  <c r="F222" i="21"/>
  <c r="BC213" i="21"/>
  <c r="BC212" i="21"/>
  <c r="AA213" i="21"/>
  <c r="AA212" i="21"/>
  <c r="AH201" i="21"/>
  <c r="AH200" i="21"/>
  <c r="BE193" i="21"/>
  <c r="BC193" i="21"/>
  <c r="BE192" i="21"/>
  <c r="BC192" i="21"/>
  <c r="E193" i="21"/>
  <c r="E192" i="21"/>
  <c r="BC179" i="21"/>
  <c r="BC178" i="21"/>
  <c r="AD179" i="21"/>
  <c r="AD178" i="21"/>
  <c r="F157" i="21"/>
  <c r="F156" i="21"/>
  <c r="BF131" i="21"/>
  <c r="BC131" i="21"/>
  <c r="BF130" i="21"/>
  <c r="BC130" i="21"/>
  <c r="E131" i="21"/>
  <c r="E130" i="21"/>
  <c r="AH127" i="21"/>
  <c r="AH126" i="21"/>
  <c r="BC117" i="21"/>
  <c r="BC116" i="21"/>
  <c r="AF117" i="21"/>
  <c r="AF116" i="21"/>
  <c r="F109" i="21"/>
  <c r="F108" i="21"/>
  <c r="BE101" i="21"/>
  <c r="BC101" i="21"/>
  <c r="BE100" i="21"/>
  <c r="BC100" i="21"/>
  <c r="BF97" i="21"/>
  <c r="BC97" i="21"/>
  <c r="BF96" i="21"/>
  <c r="BC96" i="21"/>
  <c r="E101" i="21"/>
  <c r="E100" i="21"/>
  <c r="E97" i="21"/>
  <c r="E96" i="21"/>
  <c r="AH87" i="21"/>
  <c r="AH86" i="21"/>
  <c r="BC73" i="21"/>
  <c r="BA73" i="21"/>
  <c r="BC72" i="21"/>
  <c r="BA72" i="21"/>
  <c r="E63" i="21"/>
  <c r="E62" i="21"/>
  <c r="BC55" i="21"/>
  <c r="BC54" i="21"/>
  <c r="AD55" i="21"/>
  <c r="AD54" i="21"/>
  <c r="AH46" i="21"/>
  <c r="AH45" i="21"/>
  <c r="BC40" i="21"/>
  <c r="BA40" i="21"/>
  <c r="BC39" i="21"/>
  <c r="BA39" i="21"/>
  <c r="AC40" i="21"/>
  <c r="AC39" i="21"/>
  <c r="F34" i="21"/>
  <c r="F33" i="21"/>
  <c r="BC24" i="21"/>
  <c r="BC23" i="21"/>
  <c r="AA24" i="21"/>
  <c r="AA23" i="21"/>
  <c r="BF6" i="21"/>
  <c r="BC6" i="21"/>
  <c r="BF5" i="21"/>
  <c r="BC5" i="21"/>
  <c r="E6" i="21"/>
  <c r="E5" i="21"/>
  <c r="F317" i="5"/>
  <c r="F316" i="5"/>
  <c r="BC309" i="5"/>
  <c r="BC308" i="5"/>
  <c r="AA309" i="5"/>
  <c r="AA308" i="5"/>
  <c r="BC291" i="5"/>
  <c r="BA291" i="5"/>
  <c r="BC290" i="5"/>
  <c r="BA290" i="5"/>
  <c r="AC291" i="5"/>
  <c r="AC290" i="5"/>
  <c r="BC277" i="5"/>
  <c r="BC276" i="5"/>
  <c r="AF277" i="5"/>
  <c r="AF276" i="5"/>
  <c r="F267" i="5"/>
  <c r="F266" i="5"/>
  <c r="BF261" i="5"/>
  <c r="BC261" i="5"/>
  <c r="BF260" i="5"/>
  <c r="BC260" i="5"/>
  <c r="E261" i="5"/>
  <c r="E260" i="5"/>
  <c r="BC229" i="5"/>
  <c r="BA229" i="5"/>
  <c r="BC228" i="5"/>
  <c r="BA228" i="5"/>
  <c r="F223" i="5"/>
  <c r="F222" i="5"/>
  <c r="BC213" i="5"/>
  <c r="BC212" i="5"/>
  <c r="AA213" i="5"/>
  <c r="AA212" i="5"/>
  <c r="AH201" i="5"/>
  <c r="AH200" i="5"/>
  <c r="BE193" i="5"/>
  <c r="BC193" i="5"/>
  <c r="BE192" i="5"/>
  <c r="BC192" i="5"/>
  <c r="E193" i="5"/>
  <c r="E192" i="5"/>
  <c r="BC179" i="5"/>
  <c r="BC178" i="5"/>
  <c r="AD179" i="5"/>
  <c r="AD178" i="5"/>
  <c r="F157" i="5"/>
  <c r="F156" i="5"/>
  <c r="BC149" i="5"/>
  <c r="BC148" i="5"/>
  <c r="BF131" i="5"/>
  <c r="BC131" i="5"/>
  <c r="BF130" i="5"/>
  <c r="BC130" i="5"/>
  <c r="E131" i="5"/>
  <c r="E130" i="5"/>
  <c r="AH127" i="5"/>
  <c r="AH126" i="5"/>
  <c r="BC117" i="5"/>
  <c r="BC116" i="5"/>
  <c r="AF117" i="5"/>
  <c r="AF116" i="5"/>
  <c r="F109" i="5"/>
  <c r="F108" i="5"/>
  <c r="BE101" i="5"/>
  <c r="BC101" i="5"/>
  <c r="BE100" i="5"/>
  <c r="BC100" i="5"/>
  <c r="BF97" i="5"/>
  <c r="BC97" i="5"/>
  <c r="BF96" i="5"/>
  <c r="BC96" i="5"/>
  <c r="E101" i="5"/>
  <c r="E100" i="5"/>
  <c r="E97" i="5"/>
  <c r="E96" i="5"/>
  <c r="AH87" i="5"/>
  <c r="AH86" i="5"/>
  <c r="BC73" i="5"/>
  <c r="BA73" i="5"/>
  <c r="BC72" i="5"/>
  <c r="BA72" i="5"/>
  <c r="E63" i="5"/>
  <c r="E62" i="5"/>
  <c r="BC55" i="5"/>
  <c r="BC54" i="5"/>
  <c r="AD55" i="5"/>
  <c r="AD54" i="5"/>
  <c r="AH46" i="5"/>
  <c r="AH45" i="5"/>
  <c r="BC40" i="5"/>
  <c r="BA40" i="5"/>
  <c r="BC39" i="5"/>
  <c r="BA39" i="5"/>
  <c r="AC40" i="5"/>
  <c r="AC39" i="5"/>
  <c r="F34" i="5"/>
  <c r="F33" i="5"/>
  <c r="BC24" i="5"/>
  <c r="BC23" i="5"/>
  <c r="AA24" i="5"/>
  <c r="AA23" i="5"/>
  <c r="BF6" i="5"/>
  <c r="BC6" i="5"/>
  <c r="BF5" i="5"/>
  <c r="BC5" i="5"/>
  <c r="E6" i="5"/>
  <c r="E5" i="5"/>
  <c r="P310" i="10"/>
  <c r="O310" i="10"/>
  <c r="N310" i="10"/>
  <c r="M310" i="10"/>
  <c r="L310" i="10"/>
  <c r="K310" i="10"/>
  <c r="H310" i="10"/>
  <c r="G310" i="10"/>
  <c r="F310" i="10"/>
  <c r="E310" i="10"/>
  <c r="D310" i="10"/>
  <c r="C310" i="10"/>
  <c r="P225" i="10"/>
  <c r="O225" i="10"/>
  <c r="N225" i="10"/>
  <c r="M225" i="10"/>
  <c r="L225" i="10"/>
  <c r="K225" i="10"/>
  <c r="H225" i="10"/>
  <c r="G225" i="10"/>
  <c r="F225" i="10"/>
  <c r="E225" i="10"/>
  <c r="D225" i="10"/>
  <c r="C225" i="10"/>
  <c r="P211" i="10"/>
  <c r="O211" i="10"/>
  <c r="N211" i="10"/>
  <c r="M211" i="10"/>
  <c r="L211" i="10"/>
  <c r="K211" i="10"/>
  <c r="J211" i="10"/>
  <c r="H211" i="10"/>
  <c r="G211" i="10"/>
  <c r="F211" i="10"/>
  <c r="E211" i="10"/>
  <c r="D211" i="10"/>
  <c r="C211" i="10"/>
  <c r="B211" i="10"/>
  <c r="P162" i="10"/>
  <c r="O162" i="10"/>
  <c r="N162" i="10"/>
  <c r="M162" i="10"/>
  <c r="L162" i="10"/>
  <c r="K162" i="10"/>
  <c r="J162" i="10"/>
  <c r="H162" i="10"/>
  <c r="G162" i="10"/>
  <c r="F162" i="10"/>
  <c r="E162" i="10"/>
  <c r="D162" i="10"/>
  <c r="C162" i="10"/>
  <c r="B162" i="10"/>
  <c r="P140" i="10"/>
  <c r="O140" i="10"/>
  <c r="N140" i="10"/>
  <c r="M140" i="10"/>
  <c r="L140" i="10"/>
  <c r="K140" i="10"/>
  <c r="J140" i="10"/>
  <c r="H140" i="10"/>
  <c r="G140" i="10"/>
  <c r="F140" i="10"/>
  <c r="E140" i="10"/>
  <c r="D140" i="10"/>
  <c r="C140" i="10"/>
  <c r="B140" i="10"/>
  <c r="P133" i="10"/>
  <c r="O133" i="10"/>
  <c r="N133" i="10"/>
  <c r="M133" i="10"/>
  <c r="L133" i="10"/>
  <c r="K133" i="10"/>
  <c r="J133" i="10"/>
  <c r="H133" i="10"/>
  <c r="G133" i="10"/>
  <c r="F133" i="10"/>
  <c r="E133" i="10"/>
  <c r="D133" i="10"/>
  <c r="C133" i="10"/>
  <c r="B133" i="10"/>
  <c r="P127" i="10"/>
  <c r="O127" i="10"/>
  <c r="N127" i="10"/>
  <c r="M127" i="10"/>
  <c r="L127" i="10"/>
  <c r="K127" i="10"/>
  <c r="H127" i="10"/>
  <c r="G127" i="10"/>
  <c r="F127" i="10"/>
  <c r="E127" i="10"/>
  <c r="D127" i="10"/>
  <c r="C127" i="10"/>
  <c r="P121" i="10"/>
  <c r="O121" i="10"/>
  <c r="N121" i="10"/>
  <c r="M121" i="10"/>
  <c r="L121" i="10"/>
  <c r="K121" i="10"/>
  <c r="J121" i="10"/>
  <c r="H121" i="10"/>
  <c r="G121" i="10"/>
  <c r="F121" i="10"/>
  <c r="E121" i="10"/>
  <c r="D121" i="10"/>
  <c r="C121" i="10"/>
  <c r="B121" i="10"/>
  <c r="P113" i="10"/>
  <c r="O113" i="10"/>
  <c r="N113" i="10"/>
  <c r="M113" i="10"/>
  <c r="L113" i="10"/>
  <c r="K113" i="10"/>
  <c r="J113" i="10"/>
  <c r="H113" i="10"/>
  <c r="G113" i="10"/>
  <c r="F113" i="10"/>
  <c r="E113" i="10"/>
  <c r="D113" i="10"/>
  <c r="C113" i="10"/>
  <c r="B113" i="10"/>
  <c r="P106" i="10"/>
  <c r="O106" i="10"/>
  <c r="N106" i="10"/>
  <c r="M106" i="10"/>
  <c r="L106" i="10"/>
  <c r="K106" i="10"/>
  <c r="J106" i="10"/>
  <c r="H106" i="10"/>
  <c r="G106" i="10"/>
  <c r="F106" i="10"/>
  <c r="E106" i="10"/>
  <c r="D106" i="10"/>
  <c r="C106" i="10"/>
  <c r="B106" i="10"/>
  <c r="P93" i="10"/>
  <c r="O93" i="10"/>
  <c r="N93" i="10"/>
  <c r="M93" i="10"/>
  <c r="L93" i="10"/>
  <c r="K93" i="10"/>
  <c r="J93" i="10"/>
  <c r="H93" i="10"/>
  <c r="G93" i="10"/>
  <c r="F93" i="10"/>
  <c r="E93" i="10"/>
  <c r="D93" i="10"/>
  <c r="C93" i="10"/>
  <c r="B93" i="10"/>
  <c r="P84" i="10"/>
  <c r="O84" i="10"/>
  <c r="N84" i="10"/>
  <c r="M84" i="10"/>
  <c r="L84" i="10"/>
  <c r="K84" i="10"/>
  <c r="J84" i="10"/>
  <c r="H84" i="10"/>
  <c r="G84" i="10"/>
  <c r="F84" i="10"/>
  <c r="E84" i="10"/>
  <c r="D84" i="10"/>
  <c r="C84" i="10"/>
  <c r="B84" i="10"/>
  <c r="P78" i="10"/>
  <c r="O78" i="10"/>
  <c r="N78" i="10"/>
  <c r="M78" i="10"/>
  <c r="L78" i="10"/>
  <c r="K78" i="10"/>
  <c r="H78" i="10"/>
  <c r="G78" i="10"/>
  <c r="F78" i="10"/>
  <c r="E78" i="10"/>
  <c r="D78" i="10"/>
  <c r="C78" i="10"/>
  <c r="B78" i="10"/>
  <c r="P71" i="10"/>
  <c r="O71" i="10"/>
  <c r="N71" i="10"/>
  <c r="M71" i="10"/>
  <c r="L71" i="10"/>
  <c r="K71" i="10"/>
  <c r="J71" i="10"/>
  <c r="H71" i="10"/>
  <c r="G71" i="10"/>
  <c r="F71" i="10"/>
  <c r="E71" i="10"/>
  <c r="D71" i="10"/>
  <c r="C71" i="10"/>
  <c r="B71" i="10"/>
  <c r="P66" i="10"/>
  <c r="O66" i="10"/>
  <c r="N66" i="10"/>
  <c r="M66" i="10"/>
  <c r="L66" i="10"/>
  <c r="K66" i="10"/>
  <c r="J66" i="10"/>
  <c r="H66" i="10"/>
  <c r="G66" i="10"/>
  <c r="F66" i="10"/>
  <c r="E66" i="10"/>
  <c r="D66" i="10"/>
  <c r="C66" i="10"/>
  <c r="B66" i="10"/>
  <c r="P57" i="10"/>
  <c r="O57" i="10"/>
  <c r="N57" i="10"/>
  <c r="M57" i="10"/>
  <c r="L57" i="10"/>
  <c r="K57" i="10"/>
  <c r="H57" i="10"/>
  <c r="G57" i="10"/>
  <c r="F57" i="10"/>
  <c r="E57" i="10"/>
  <c r="D57" i="10"/>
  <c r="C57" i="10"/>
  <c r="P50" i="10"/>
  <c r="O50" i="10"/>
  <c r="N50" i="10"/>
  <c r="M50" i="10"/>
  <c r="L50" i="10"/>
  <c r="K50" i="10"/>
  <c r="J50" i="10"/>
  <c r="H50" i="10"/>
  <c r="G50" i="10"/>
  <c r="F50" i="10"/>
  <c r="E50" i="10"/>
  <c r="D50" i="10"/>
  <c r="C50" i="10"/>
  <c r="B50" i="10"/>
  <c r="P37" i="10"/>
  <c r="O37" i="10"/>
  <c r="N37" i="10"/>
  <c r="M37" i="10"/>
  <c r="L37" i="10"/>
  <c r="K37" i="10"/>
  <c r="J37" i="10"/>
  <c r="H37" i="10"/>
  <c r="G37" i="10"/>
  <c r="F37" i="10"/>
  <c r="E37" i="10"/>
  <c r="D37" i="10"/>
  <c r="C37" i="10"/>
  <c r="B37" i="10"/>
  <c r="BC289" i="21"/>
  <c r="BC288" i="21"/>
  <c r="AX289" i="21"/>
  <c r="AX288" i="21"/>
  <c r="J289" i="21"/>
  <c r="E289" i="21"/>
  <c r="E288" i="21"/>
  <c r="BC191" i="21"/>
  <c r="AS191" i="21"/>
  <c r="AS190" i="21"/>
  <c r="J191" i="21"/>
  <c r="E191" i="21"/>
  <c r="E190" i="21"/>
  <c r="BC159" i="21"/>
  <c r="BC158" i="21"/>
  <c r="AR159" i="21"/>
  <c r="J159" i="21"/>
  <c r="E159" i="21"/>
  <c r="E158" i="21"/>
  <c r="BC129" i="21"/>
  <c r="BC128" i="21"/>
  <c r="AY129" i="21"/>
  <c r="AY128" i="21"/>
  <c r="J129" i="21"/>
  <c r="J128" i="21"/>
  <c r="E129" i="21"/>
  <c r="E128" i="21"/>
  <c r="BC99" i="21"/>
  <c r="BC98" i="21"/>
  <c r="AX99" i="21"/>
  <c r="AX98" i="21"/>
  <c r="J99" i="21"/>
  <c r="E99" i="21"/>
  <c r="E98" i="21"/>
  <c r="BC4" i="21"/>
  <c r="BC3" i="21"/>
  <c r="AR4" i="21"/>
  <c r="J4" i="21"/>
  <c r="E4" i="21"/>
  <c r="E3" i="21"/>
  <c r="BC289" i="5"/>
  <c r="BC288" i="5"/>
  <c r="AX289" i="5"/>
  <c r="AX288" i="5"/>
  <c r="J289" i="5"/>
  <c r="E289" i="5"/>
  <c r="D289" i="5"/>
  <c r="E288" i="5"/>
  <c r="D288" i="5"/>
  <c r="BC191" i="5"/>
  <c r="AS191" i="5"/>
  <c r="AS190" i="5"/>
  <c r="J191" i="5"/>
  <c r="E191" i="5"/>
  <c r="D191" i="5"/>
  <c r="E190" i="5"/>
  <c r="D190" i="5"/>
  <c r="BC129" i="5"/>
  <c r="BC128" i="5"/>
  <c r="AY129" i="5"/>
  <c r="AY128" i="5"/>
  <c r="J129" i="5"/>
  <c r="J128" i="5"/>
  <c r="E129" i="5"/>
  <c r="D129" i="5"/>
  <c r="E128" i="5"/>
  <c r="D128" i="5"/>
  <c r="BC99" i="5"/>
  <c r="BC98" i="5"/>
  <c r="AX99" i="5"/>
  <c r="AX98" i="5"/>
  <c r="J99" i="5"/>
  <c r="E99" i="5"/>
  <c r="D99" i="5"/>
  <c r="E98" i="5"/>
  <c r="D98" i="5"/>
  <c r="BC4" i="5"/>
  <c r="BC3" i="5"/>
  <c r="AR4" i="5"/>
  <c r="J4" i="5"/>
  <c r="E4" i="5"/>
  <c r="D4" i="5"/>
  <c r="D3" i="5"/>
  <c r="P204" i="10"/>
  <c r="O204" i="10"/>
  <c r="N204" i="10"/>
  <c r="M204" i="10"/>
  <c r="L204" i="10"/>
  <c r="K204" i="10"/>
  <c r="J204" i="10"/>
  <c r="H204" i="10"/>
  <c r="G204" i="10"/>
  <c r="F204" i="10"/>
  <c r="E204" i="10"/>
  <c r="D204" i="10"/>
  <c r="C204" i="10"/>
  <c r="B204" i="10"/>
  <c r="P148" i="10"/>
  <c r="O148" i="10"/>
  <c r="N148" i="10"/>
  <c r="M148" i="10"/>
  <c r="L148" i="10"/>
  <c r="K148" i="10"/>
  <c r="J148" i="10"/>
  <c r="H148" i="10"/>
  <c r="G148" i="10"/>
  <c r="F148" i="10"/>
  <c r="E148" i="10"/>
  <c r="D148" i="10"/>
  <c r="C148" i="10"/>
  <c r="B148" i="10"/>
  <c r="P120" i="10"/>
  <c r="O120" i="10"/>
  <c r="N120" i="10"/>
  <c r="M120" i="10"/>
  <c r="L120" i="10"/>
  <c r="K120" i="10"/>
  <c r="J120" i="10"/>
  <c r="H120" i="10"/>
  <c r="G120" i="10"/>
  <c r="F120" i="10"/>
  <c r="E120" i="10"/>
  <c r="D120" i="10"/>
  <c r="C120" i="10"/>
  <c r="B120" i="10"/>
  <c r="P36" i="10"/>
  <c r="O36" i="10"/>
  <c r="N36" i="10"/>
  <c r="M36" i="10"/>
  <c r="L36" i="10"/>
  <c r="K36" i="10"/>
  <c r="J36" i="10"/>
  <c r="H36" i="10"/>
  <c r="G36" i="10"/>
  <c r="F36" i="10"/>
  <c r="E36" i="10"/>
  <c r="D36" i="10"/>
  <c r="C36" i="10"/>
  <c r="B36" i="10"/>
  <c r="X322" i="5" l="1"/>
  <c r="Y322" i="5"/>
  <c r="Z322" i="5"/>
  <c r="AK322" i="5"/>
  <c r="AT322" i="5"/>
  <c r="AW322" i="5"/>
  <c r="BB322" i="5"/>
  <c r="BK322" i="5"/>
  <c r="X320" i="5"/>
  <c r="Y320" i="5"/>
  <c r="Z320" i="5"/>
  <c r="AK320" i="5"/>
  <c r="AT320" i="5"/>
  <c r="AW320" i="5"/>
  <c r="BB320" i="5"/>
  <c r="BK320" i="5"/>
  <c r="AM320" i="5"/>
  <c r="AE320" i="5"/>
  <c r="BI320" i="5"/>
  <c r="AV322" i="5"/>
  <c r="AV320" i="5"/>
  <c r="N320" i="5"/>
  <c r="P322" i="5"/>
  <c r="P320" i="5"/>
  <c r="M320" i="5"/>
  <c r="AU322" i="5"/>
  <c r="AU320" i="5"/>
  <c r="AL322" i="5"/>
  <c r="W322" i="5"/>
  <c r="T320" i="5"/>
  <c r="AG322" i="5"/>
  <c r="AG320" i="5"/>
  <c r="K322" i="5"/>
  <c r="K320" i="5"/>
  <c r="BJ322" i="5"/>
  <c r="BJ320" i="5"/>
  <c r="AO322" i="5"/>
  <c r="AO320" i="5"/>
  <c r="AZ322" i="5"/>
  <c r="AZ320" i="5"/>
  <c r="BG322" i="5"/>
  <c r="BG320" i="5"/>
  <c r="AF322" i="5"/>
  <c r="AF320" i="5"/>
  <c r="BE322" i="5"/>
  <c r="AH322" i="5"/>
  <c r="AH320" i="5"/>
  <c r="BA320" i="5"/>
  <c r="F322" i="5"/>
  <c r="F320" i="5"/>
  <c r="BF320" i="5"/>
  <c r="AY322" i="5"/>
  <c r="AY320" i="5"/>
  <c r="AM322" i="5" l="1"/>
  <c r="AI322" i="5"/>
  <c r="AJ322" i="5"/>
  <c r="AB320" i="5"/>
  <c r="S320" i="5"/>
  <c r="S322" i="5"/>
  <c r="G320" i="5"/>
  <c r="I320" i="5"/>
  <c r="BI322" i="5"/>
  <c r="W320" i="5"/>
  <c r="AS320" i="5"/>
  <c r="AX320" i="5"/>
  <c r="AC320" i="5"/>
  <c r="BA322" i="5"/>
  <c r="AD320" i="5"/>
  <c r="AN320" i="5"/>
  <c r="U322" i="5"/>
  <c r="T322" i="5"/>
  <c r="AB322" i="5"/>
  <c r="BH320" i="5"/>
  <c r="O322" i="5"/>
  <c r="L320" i="5"/>
  <c r="M322" i="5"/>
  <c r="AS322" i="5"/>
  <c r="N322" i="5"/>
  <c r="AL320" i="5"/>
  <c r="AX322" i="5"/>
  <c r="BF322" i="5"/>
  <c r="AC322" i="5"/>
  <c r="AD322" i="5"/>
  <c r="BE320" i="5"/>
  <c r="AN322" i="5"/>
  <c r="AA322" i="5"/>
  <c r="BD320" i="5"/>
  <c r="BH322" i="5"/>
  <c r="I322" i="5"/>
  <c r="U320" i="5"/>
  <c r="AI320" i="5"/>
  <c r="AJ320" i="5"/>
  <c r="R322" i="5"/>
  <c r="O320" i="5"/>
  <c r="L322" i="5"/>
  <c r="E89" i="24"/>
  <c r="D89" i="24"/>
  <c r="I88" i="24"/>
  <c r="E88" i="24"/>
  <c r="D88" i="24"/>
  <c r="H88" i="24" s="1"/>
  <c r="E87" i="24"/>
  <c r="D87" i="24"/>
  <c r="E86" i="24"/>
  <c r="D86" i="24"/>
  <c r="E85" i="24"/>
  <c r="D85" i="24"/>
  <c r="E84" i="24"/>
  <c r="D84" i="24"/>
  <c r="E83" i="24"/>
  <c r="D83" i="24"/>
  <c r="E82" i="24"/>
  <c r="D82" i="24"/>
  <c r="E81" i="24"/>
  <c r="D81" i="24"/>
  <c r="E80" i="24"/>
  <c r="D80" i="24"/>
  <c r="E79" i="24"/>
  <c r="D79" i="24"/>
  <c r="E78" i="24"/>
  <c r="D78" i="24"/>
  <c r="E72" i="24"/>
  <c r="D72" i="24"/>
  <c r="E69" i="24"/>
  <c r="D69" i="24"/>
  <c r="E67" i="24"/>
  <c r="D67" i="24"/>
  <c r="E66" i="24"/>
  <c r="I66" i="24" s="1"/>
  <c r="D66" i="24"/>
  <c r="E65" i="24"/>
  <c r="D65" i="24"/>
  <c r="E59" i="24"/>
  <c r="D59" i="24"/>
  <c r="G58" i="24"/>
  <c r="F58" i="24"/>
  <c r="E53" i="24"/>
  <c r="D53" i="24"/>
  <c r="E43" i="24"/>
  <c r="D43" i="24"/>
  <c r="E40" i="24"/>
  <c r="D40" i="24"/>
  <c r="F39" i="24"/>
  <c r="F38" i="24"/>
  <c r="G37" i="24"/>
  <c r="F37" i="24"/>
  <c r="E35" i="24"/>
  <c r="D35" i="24"/>
  <c r="G34" i="24"/>
  <c r="F34" i="24"/>
  <c r="E32" i="24"/>
  <c r="D32" i="24"/>
  <c r="E29" i="24"/>
  <c r="D29" i="24"/>
  <c r="E26" i="24"/>
  <c r="D26" i="24"/>
  <c r="F25" i="24"/>
  <c r="G24" i="24"/>
  <c r="G23" i="24"/>
  <c r="E19" i="24"/>
  <c r="D19" i="24"/>
  <c r="E16" i="24"/>
  <c r="D16" i="24"/>
  <c r="E15" i="24"/>
  <c r="D15" i="24"/>
  <c r="E10" i="24"/>
  <c r="D10" i="24"/>
  <c r="E4" i="24"/>
  <c r="D4" i="24"/>
  <c r="T320" i="21" l="1"/>
  <c r="X320" i="21"/>
  <c r="Y320" i="21"/>
  <c r="Z320" i="21"/>
  <c r="AK320" i="21"/>
  <c r="AT320" i="21"/>
  <c r="AW320" i="21"/>
  <c r="BB320" i="21"/>
  <c r="BK320" i="21"/>
  <c r="T322" i="21" l="1"/>
  <c r="X322" i="21"/>
  <c r="Y322" i="21"/>
  <c r="Z322" i="21"/>
  <c r="AK322" i="21"/>
  <c r="AT322" i="21"/>
  <c r="AW322" i="21"/>
  <c r="BB322" i="21"/>
  <c r="BK322" i="21"/>
  <c r="N322" i="21"/>
  <c r="AB320" i="21"/>
  <c r="AV322" i="21"/>
  <c r="AV320" i="21"/>
  <c r="K320" i="21"/>
  <c r="N320" i="21" l="1"/>
  <c r="K322" i="21"/>
  <c r="AO320" i="21" l="1"/>
  <c r="AD322" i="21" l="1"/>
  <c r="AF322" i="21"/>
  <c r="AF320" i="21"/>
  <c r="AM320" i="21"/>
  <c r="AB322" i="21"/>
  <c r="AE320" i="21"/>
  <c r="AU322" i="21"/>
  <c r="AU320" i="21"/>
  <c r="AC320" i="21" l="1"/>
  <c r="AD320" i="21"/>
  <c r="F322" i="21"/>
  <c r="S320" i="21"/>
  <c r="BE322" i="21"/>
  <c r="W320" i="21"/>
  <c r="W322" i="21"/>
  <c r="I320" i="21"/>
  <c r="F320" i="21"/>
  <c r="G320" i="21"/>
  <c r="BG320" i="21"/>
  <c r="AJ320" i="21"/>
  <c r="AH320" i="21"/>
  <c r="BA320" i="21"/>
  <c r="BE320" i="21"/>
  <c r="BF320" i="21"/>
  <c r="BH320" i="21"/>
  <c r="BI320" i="21"/>
  <c r="S322" i="21"/>
  <c r="I322" i="21"/>
  <c r="AL322" i="21"/>
  <c r="AA322" i="21"/>
  <c r="AC322" i="21"/>
  <c r="BG322" i="21"/>
  <c r="AH322" i="21"/>
  <c r="BA322" i="21"/>
  <c r="BF322" i="21"/>
  <c r="BH322" i="21"/>
  <c r="AI320" i="21"/>
  <c r="M322" i="21"/>
  <c r="M320" i="21"/>
  <c r="AS320" i="21"/>
  <c r="L320" i="21" l="1"/>
  <c r="P320" i="21"/>
  <c r="AI322" i="21"/>
  <c r="L322" i="21"/>
  <c r="L323" i="21" s="1"/>
  <c r="O322" i="21"/>
  <c r="O323" i="21" s="1"/>
  <c r="AG320" i="21"/>
  <c r="AZ320" i="21"/>
  <c r="BJ322" i="21"/>
  <c r="AO322" i="21"/>
  <c r="AO321" i="21"/>
  <c r="BK323" i="21"/>
  <c r="BB323" i="21"/>
  <c r="AW323" i="21"/>
  <c r="AT323" i="21"/>
  <c r="AK323" i="21"/>
  <c r="Z323" i="21"/>
  <c r="Y323" i="21"/>
  <c r="X323" i="21"/>
  <c r="T323" i="21"/>
  <c r="BK321" i="21"/>
  <c r="BB321" i="21"/>
  <c r="AW321" i="21"/>
  <c r="AT321" i="21"/>
  <c r="AK321" i="21"/>
  <c r="Z321" i="21"/>
  <c r="Y321" i="21"/>
  <c r="X321" i="21"/>
  <c r="T321" i="21"/>
  <c r="AM321" i="21"/>
  <c r="AU323" i="21"/>
  <c r="AU321" i="21"/>
  <c r="AE321" i="21"/>
  <c r="AV323" i="21"/>
  <c r="N321" i="21"/>
  <c r="BG323" i="21"/>
  <c r="AB323" i="21"/>
  <c r="AF321" i="21"/>
  <c r="BE323" i="21"/>
  <c r="M321" i="21"/>
  <c r="BH323" i="21"/>
  <c r="AC323" i="21"/>
  <c r="AC321" i="21"/>
  <c r="F323" i="21"/>
  <c r="S321" i="21"/>
  <c r="AA323" i="21"/>
  <c r="BF321" i="21"/>
  <c r="BJ320" i="21" l="1"/>
  <c r="BJ321" i="21" s="1"/>
  <c r="AG321" i="21"/>
  <c r="AG322" i="21"/>
  <c r="AG323" i="21" s="1"/>
  <c r="AZ321" i="21"/>
  <c r="AZ322" i="21"/>
  <c r="AZ323" i="21" s="1"/>
  <c r="BJ323" i="21"/>
  <c r="K323" i="21"/>
  <c r="K321" i="21"/>
  <c r="AO323" i="21"/>
  <c r="BA323" i="21"/>
  <c r="AD321" i="21"/>
  <c r="W321" i="21"/>
  <c r="AD323" i="21"/>
  <c r="AF323" i="21"/>
  <c r="BF323" i="21"/>
  <c r="F321" i="21"/>
  <c r="BE321" i="21"/>
  <c r="BG321" i="21"/>
  <c r="BI321" i="21"/>
  <c r="AH321" i="21"/>
  <c r="AJ321" i="21"/>
  <c r="G321" i="21"/>
  <c r="P321" i="21"/>
  <c r="AB321" i="21"/>
  <c r="I321" i="21"/>
  <c r="L321" i="21"/>
  <c r="AL323" i="21"/>
  <c r="M323" i="21"/>
  <c r="I323" i="21"/>
  <c r="BA321" i="21"/>
  <c r="AH323" i="21"/>
  <c r="AI321" i="21"/>
  <c r="BH321" i="21"/>
  <c r="P209" i="10" l="1"/>
  <c r="K209" i="10"/>
  <c r="H209" i="10"/>
  <c r="C209" i="10"/>
  <c r="C125" i="10"/>
  <c r="K237" i="10"/>
  <c r="H237" i="10"/>
  <c r="G237" i="10"/>
  <c r="F237" i="10"/>
  <c r="E237" i="10"/>
  <c r="D237" i="10"/>
  <c r="C237" i="10"/>
  <c r="C96" i="10" l="1"/>
  <c r="G125" i="10"/>
  <c r="M125" i="10"/>
  <c r="C69" i="10"/>
  <c r="N125" i="10"/>
  <c r="E125" i="10"/>
  <c r="O125" i="10"/>
  <c r="P125" i="10"/>
  <c r="H125" i="10"/>
  <c r="F125" i="10"/>
  <c r="K125" i="10"/>
  <c r="G295" i="10"/>
  <c r="P295" i="10"/>
  <c r="E295" i="10"/>
  <c r="N295" i="10"/>
  <c r="F295" i="10"/>
  <c r="K295" i="10"/>
  <c r="O295" i="10"/>
  <c r="C295" i="10"/>
  <c r="H295" i="10"/>
  <c r="M295" i="10"/>
  <c r="D69" i="10"/>
  <c r="K96" i="10"/>
  <c r="K69" i="10"/>
  <c r="E69" i="10"/>
  <c r="G69" i="10"/>
  <c r="F69" i="10"/>
  <c r="H69" i="10"/>
  <c r="H227" i="10"/>
  <c r="G227" i="10"/>
  <c r="F227" i="10"/>
  <c r="E227" i="10"/>
  <c r="D227" i="10"/>
  <c r="C227" i="10"/>
  <c r="C279" i="10"/>
  <c r="C165" i="10"/>
  <c r="C136" i="10"/>
  <c r="K109" i="10"/>
  <c r="C109" i="10"/>
  <c r="K81" i="10"/>
  <c r="C81" i="10"/>
  <c r="C53" i="10" l="1"/>
  <c r="K53" i="10"/>
  <c r="C58" i="10"/>
  <c r="K58" i="10"/>
  <c r="K267" i="10" l="1"/>
  <c r="C267" i="10"/>
  <c r="P153" i="10"/>
  <c r="O153" i="10"/>
  <c r="N153" i="10"/>
  <c r="M153" i="10"/>
  <c r="L153" i="10"/>
  <c r="K153" i="10"/>
  <c r="H153" i="10"/>
  <c r="G153" i="10"/>
  <c r="F153" i="10"/>
  <c r="E153" i="10"/>
  <c r="D153" i="10"/>
  <c r="C153" i="10"/>
  <c r="P181" i="10"/>
  <c r="O181" i="10"/>
  <c r="N181" i="10"/>
  <c r="M181" i="10"/>
  <c r="L181" i="10"/>
  <c r="K181" i="10"/>
  <c r="H181" i="10"/>
  <c r="G181" i="10"/>
  <c r="F181" i="10"/>
  <c r="E181" i="10"/>
  <c r="D181" i="10"/>
  <c r="C181" i="10"/>
  <c r="P41" i="10"/>
  <c r="O41" i="10"/>
  <c r="L41" i="10"/>
  <c r="G41" i="10"/>
  <c r="K41" i="10" l="1"/>
  <c r="G8" i="2" s="1"/>
  <c r="N41" i="10"/>
  <c r="C41" i="10"/>
  <c r="E8" i="2" s="1"/>
  <c r="F41" i="10"/>
  <c r="E41" i="10"/>
  <c r="D41" i="10"/>
  <c r="H41" i="10"/>
  <c r="M41" i="10"/>
  <c r="BJ321" i="5" l="1"/>
  <c r="F87" i="24" s="1"/>
  <c r="H87" i="24" s="1"/>
  <c r="BJ323" i="5"/>
  <c r="G87" i="24" s="1"/>
  <c r="I87" i="24" s="1"/>
  <c r="E95" i="15" l="1"/>
  <c r="H95" i="15" s="1"/>
  <c r="K95" i="15" s="1"/>
  <c r="F107" i="17"/>
  <c r="I107" i="17" s="1"/>
  <c r="L107" i="17" s="1"/>
  <c r="E107" i="17"/>
  <c r="G107" i="17" s="1"/>
  <c r="F106" i="17"/>
  <c r="I106" i="17" s="1"/>
  <c r="L106" i="17" s="1"/>
  <c r="E106" i="17"/>
  <c r="H106" i="17" s="1"/>
  <c r="K106" i="17" s="1"/>
  <c r="F105" i="17"/>
  <c r="I105" i="17" s="1"/>
  <c r="L105" i="17" s="1"/>
  <c r="L96" i="17"/>
  <c r="K96" i="17"/>
  <c r="F95" i="17"/>
  <c r="I95" i="17" s="1"/>
  <c r="L95" i="17" s="1"/>
  <c r="E95" i="17"/>
  <c r="H95" i="17" s="1"/>
  <c r="K95" i="17" s="1"/>
  <c r="L94" i="17"/>
  <c r="K94" i="17"/>
  <c r="F93" i="17"/>
  <c r="I93" i="17" s="1"/>
  <c r="L93" i="17" s="1"/>
  <c r="E93" i="17"/>
  <c r="H93" i="17" s="1"/>
  <c r="K93" i="17" s="1"/>
  <c r="F89" i="17"/>
  <c r="F88" i="17" s="1"/>
  <c r="I88" i="17" s="1"/>
  <c r="L88" i="17" s="1"/>
  <c r="E89" i="17"/>
  <c r="E88" i="17"/>
  <c r="H88" i="17" s="1"/>
  <c r="K88" i="17" s="1"/>
  <c r="F87" i="17"/>
  <c r="E87" i="17"/>
  <c r="F86" i="17"/>
  <c r="E86" i="17"/>
  <c r="F85" i="17"/>
  <c r="F84" i="17" s="1"/>
  <c r="I84" i="17" s="1"/>
  <c r="L84" i="17" s="1"/>
  <c r="E85" i="17"/>
  <c r="E84" i="17"/>
  <c r="H84" i="17" s="1"/>
  <c r="K84" i="17" s="1"/>
  <c r="D84" i="17"/>
  <c r="C84" i="17"/>
  <c r="L82" i="17"/>
  <c r="K82" i="17"/>
  <c r="L77" i="17"/>
  <c r="K77" i="17"/>
  <c r="I75" i="17"/>
  <c r="L75" i="17" s="1"/>
  <c r="H75" i="17"/>
  <c r="K75" i="17" s="1"/>
  <c r="L74" i="17"/>
  <c r="K74" i="17"/>
  <c r="L72" i="17"/>
  <c r="L70" i="17"/>
  <c r="L68" i="17"/>
  <c r="L66" i="17"/>
  <c r="L64" i="17"/>
  <c r="L62" i="17"/>
  <c r="F62" i="17"/>
  <c r="E62" i="17"/>
  <c r="L61" i="17"/>
  <c r="F61" i="17"/>
  <c r="F60" i="17" s="1"/>
  <c r="I60" i="17" s="1"/>
  <c r="L60" i="17" s="1"/>
  <c r="E61" i="17"/>
  <c r="E60" i="17" s="1"/>
  <c r="L59" i="17"/>
  <c r="K59" i="17"/>
  <c r="L58" i="17"/>
  <c r="K58" i="17"/>
  <c r="L57" i="17"/>
  <c r="K57" i="17"/>
  <c r="L56" i="17"/>
  <c r="K56" i="17"/>
  <c r="L54" i="17"/>
  <c r="K54" i="17"/>
  <c r="L52" i="17"/>
  <c r="L51" i="17"/>
  <c r="L50" i="17"/>
  <c r="F50" i="17"/>
  <c r="F49" i="17" s="1"/>
  <c r="I49" i="17" s="1"/>
  <c r="L49" i="17" s="1"/>
  <c r="E50" i="17"/>
  <c r="E49" i="17" s="1"/>
  <c r="L32" i="17"/>
  <c r="K32" i="17"/>
  <c r="L29" i="17"/>
  <c r="K29" i="17"/>
  <c r="F29" i="17"/>
  <c r="E29" i="17"/>
  <c r="E28" i="17" s="1"/>
  <c r="H28" i="17" s="1"/>
  <c r="K28" i="17" s="1"/>
  <c r="F28" i="17"/>
  <c r="I28" i="17" s="1"/>
  <c r="L28" i="17" s="1"/>
  <c r="L27" i="17"/>
  <c r="K27" i="17"/>
  <c r="F27" i="17"/>
  <c r="E27" i="17"/>
  <c r="L26" i="17"/>
  <c r="K26" i="17"/>
  <c r="L25" i="17"/>
  <c r="K25" i="17"/>
  <c r="L24" i="17"/>
  <c r="G21" i="17"/>
  <c r="L20" i="17"/>
  <c r="K20" i="17"/>
  <c r="F15" i="17"/>
  <c r="E15" i="17"/>
  <c r="F14" i="17"/>
  <c r="E14" i="17"/>
  <c r="F13" i="17"/>
  <c r="E13" i="17"/>
  <c r="E12" i="17"/>
  <c r="G11" i="17"/>
  <c r="F7" i="17"/>
  <c r="I7" i="17" s="1"/>
  <c r="L7" i="17" s="1"/>
  <c r="E7" i="17"/>
  <c r="H7" i="17" s="1"/>
  <c r="K7" i="17" s="1"/>
  <c r="H4" i="17"/>
  <c r="H11" i="17" s="1"/>
  <c r="K11" i="17" s="1"/>
  <c r="F4" i="17"/>
  <c r="I4" i="17" s="1"/>
  <c r="E4" i="17"/>
  <c r="G4" i="17" s="1"/>
  <c r="F107" i="15"/>
  <c r="I107" i="15" s="1"/>
  <c r="L107" i="15" s="1"/>
  <c r="E107" i="15"/>
  <c r="G107" i="15" s="1"/>
  <c r="F106" i="15"/>
  <c r="I106" i="15" s="1"/>
  <c r="L106" i="15" s="1"/>
  <c r="E106" i="15"/>
  <c r="H106" i="15" s="1"/>
  <c r="K106" i="15" s="1"/>
  <c r="F105" i="15"/>
  <c r="I105" i="15" s="1"/>
  <c r="L105" i="15" s="1"/>
  <c r="L96" i="15"/>
  <c r="K96" i="15"/>
  <c r="F95" i="15"/>
  <c r="I95" i="15" s="1"/>
  <c r="L95" i="15" s="1"/>
  <c r="K94" i="15"/>
  <c r="L94" i="15" s="1"/>
  <c r="F93" i="15"/>
  <c r="I93" i="15" s="1"/>
  <c r="L93" i="15" s="1"/>
  <c r="E93" i="15"/>
  <c r="H93" i="15" s="1"/>
  <c r="K93" i="15" s="1"/>
  <c r="F89" i="15"/>
  <c r="F88" i="15" s="1"/>
  <c r="I88" i="15" s="1"/>
  <c r="L88" i="15" s="1"/>
  <c r="E89" i="15"/>
  <c r="E88" i="15"/>
  <c r="H88" i="15" s="1"/>
  <c r="K88" i="15" s="1"/>
  <c r="F87" i="15"/>
  <c r="E87" i="15"/>
  <c r="F86" i="15"/>
  <c r="E86" i="15"/>
  <c r="F85" i="15"/>
  <c r="F84" i="15" s="1"/>
  <c r="I84" i="15" s="1"/>
  <c r="L84" i="15" s="1"/>
  <c r="E85" i="15"/>
  <c r="E84" i="15"/>
  <c r="H84" i="15" s="1"/>
  <c r="K84" i="15" s="1"/>
  <c r="D84" i="15"/>
  <c r="C84" i="15"/>
  <c r="L82" i="15"/>
  <c r="K82" i="15"/>
  <c r="L77" i="15"/>
  <c r="K77" i="15"/>
  <c r="I75" i="15"/>
  <c r="L75" i="15" s="1"/>
  <c r="H75" i="15"/>
  <c r="K75" i="15" s="1"/>
  <c r="L74" i="15"/>
  <c r="K74" i="15"/>
  <c r="L72" i="15"/>
  <c r="L70" i="15"/>
  <c r="L68" i="15"/>
  <c r="L66" i="15"/>
  <c r="L64" i="15"/>
  <c r="L62" i="15"/>
  <c r="F62" i="15"/>
  <c r="E62" i="15"/>
  <c r="L61" i="15"/>
  <c r="F61" i="15"/>
  <c r="F60" i="15" s="1"/>
  <c r="I60" i="15" s="1"/>
  <c r="L60" i="15" s="1"/>
  <c r="E61" i="15"/>
  <c r="E60" i="15" s="1"/>
  <c r="H60" i="15" s="1"/>
  <c r="K60" i="15" s="1"/>
  <c r="L59" i="15"/>
  <c r="K59" i="15"/>
  <c r="L58" i="15"/>
  <c r="K58" i="15"/>
  <c r="L57" i="15"/>
  <c r="K57" i="15"/>
  <c r="L56" i="15"/>
  <c r="K56" i="15"/>
  <c r="L54" i="15"/>
  <c r="K54" i="15"/>
  <c r="L51" i="15"/>
  <c r="L50" i="15"/>
  <c r="F50" i="15"/>
  <c r="F49" i="15" s="1"/>
  <c r="I49" i="15" s="1"/>
  <c r="L49" i="15" s="1"/>
  <c r="E50" i="15"/>
  <c r="E49" i="15" s="1"/>
  <c r="H49" i="15" s="1"/>
  <c r="K49" i="15" s="1"/>
  <c r="L32" i="15"/>
  <c r="K32" i="15"/>
  <c r="L29" i="15"/>
  <c r="K29" i="15"/>
  <c r="F29" i="15"/>
  <c r="F28" i="15" s="1"/>
  <c r="I28" i="15" s="1"/>
  <c r="L28" i="15" s="1"/>
  <c r="E29" i="15"/>
  <c r="E28" i="15" s="1"/>
  <c r="H28" i="15" s="1"/>
  <c r="K28" i="15" s="1"/>
  <c r="L27" i="15"/>
  <c r="K27" i="15"/>
  <c r="F27" i="15"/>
  <c r="E27" i="15"/>
  <c r="F26" i="15"/>
  <c r="I26" i="15" s="1"/>
  <c r="L26" i="15" s="1"/>
  <c r="E26" i="15"/>
  <c r="H26" i="15" s="1"/>
  <c r="K26" i="15" s="1"/>
  <c r="L25" i="15"/>
  <c r="K25" i="15"/>
  <c r="F25" i="15"/>
  <c r="F24" i="15" s="1"/>
  <c r="I24" i="15" s="1"/>
  <c r="L24" i="15" s="1"/>
  <c r="E25" i="15"/>
  <c r="E24" i="15" s="1"/>
  <c r="H24" i="15" s="1"/>
  <c r="K24" i="15" s="1"/>
  <c r="G21" i="15"/>
  <c r="L20" i="15"/>
  <c r="K20" i="15"/>
  <c r="F15" i="15"/>
  <c r="E15" i="15"/>
  <c r="F14" i="15"/>
  <c r="E14" i="15"/>
  <c r="F13" i="15"/>
  <c r="E13" i="15"/>
  <c r="E12" i="15" s="1"/>
  <c r="G12" i="15" s="1"/>
  <c r="F12" i="15"/>
  <c r="I12" i="15" s="1"/>
  <c r="L12" i="15" s="1"/>
  <c r="G11" i="15"/>
  <c r="F7" i="15"/>
  <c r="I7" i="15" s="1"/>
  <c r="L7" i="15" s="1"/>
  <c r="E7" i="15"/>
  <c r="H7" i="15" s="1"/>
  <c r="K7" i="15" s="1"/>
  <c r="F4" i="15"/>
  <c r="I4" i="15" s="1"/>
  <c r="E4" i="15"/>
  <c r="H4" i="15" s="1"/>
  <c r="F12" i="17" l="1"/>
  <c r="I12" i="17" s="1"/>
  <c r="L12" i="17" s="1"/>
  <c r="H60" i="17"/>
  <c r="K60" i="17" s="1"/>
  <c r="G60" i="17"/>
  <c r="I11" i="17"/>
  <c r="L11" i="17" s="1"/>
  <c r="L4" i="17"/>
  <c r="K24" i="17"/>
  <c r="H49" i="17"/>
  <c r="K49" i="17" s="1"/>
  <c r="G49" i="17"/>
  <c r="K52" i="17"/>
  <c r="H12" i="17"/>
  <c r="K12" i="17" s="1"/>
  <c r="H107" i="17"/>
  <c r="K107" i="17" s="1"/>
  <c r="K4" i="17"/>
  <c r="H11" i="15"/>
  <c r="K11" i="15" s="1"/>
  <c r="K4" i="15"/>
  <c r="I11" i="15"/>
  <c r="L11" i="15" s="1"/>
  <c r="L4" i="15"/>
  <c r="G4" i="15"/>
  <c r="H12" i="15"/>
  <c r="K12" i="15" s="1"/>
  <c r="G24" i="15"/>
  <c r="G49" i="15"/>
  <c r="G60" i="15"/>
  <c r="H107" i="15"/>
  <c r="K107" i="15" s="1"/>
  <c r="G12" i="17" l="1"/>
  <c r="C67" i="17" l="1"/>
  <c r="E68" i="17" s="1"/>
  <c r="E67" i="17" s="1"/>
  <c r="C67" i="15"/>
  <c r="E68" i="15" s="1"/>
  <c r="E67" i="15" s="1"/>
  <c r="F11" i="13"/>
  <c r="F10" i="13" s="1"/>
  <c r="I10" i="13" s="1"/>
  <c r="L10" i="13" s="1"/>
  <c r="E11" i="13"/>
  <c r="D31" i="13"/>
  <c r="F32" i="13" s="1"/>
  <c r="F31" i="13" s="1"/>
  <c r="I31" i="13" s="1"/>
  <c r="L31" i="13" s="1"/>
  <c r="D33" i="13"/>
  <c r="F34" i="13" s="1"/>
  <c r="F33" i="13" s="1"/>
  <c r="I33" i="13" s="1"/>
  <c r="L33" i="13" s="1"/>
  <c r="D4" i="13"/>
  <c r="D10" i="13"/>
  <c r="D63" i="13"/>
  <c r="F64" i="13" s="1"/>
  <c r="F63" i="13" s="1"/>
  <c r="I63" i="13" s="1"/>
  <c r="L63" i="13" s="1"/>
  <c r="D61" i="13"/>
  <c r="F62" i="13" s="1"/>
  <c r="F61" i="13" s="1"/>
  <c r="I61" i="13" s="1"/>
  <c r="L61" i="13" s="1"/>
  <c r="D76" i="13"/>
  <c r="F76" i="13" s="1"/>
  <c r="I76" i="13" s="1"/>
  <c r="L76" i="13" s="1"/>
  <c r="D74" i="13"/>
  <c r="F75" i="13" s="1"/>
  <c r="F74" i="13" s="1"/>
  <c r="I74" i="13" s="1"/>
  <c r="L74" i="13" s="1"/>
  <c r="D58" i="13"/>
  <c r="D47" i="13"/>
  <c r="D50" i="13"/>
  <c r="F50" i="13" s="1"/>
  <c r="I50" i="13" s="1"/>
  <c r="L50" i="13" s="1"/>
  <c r="D51" i="13"/>
  <c r="F52" i="13" s="1"/>
  <c r="F51" i="13" s="1"/>
  <c r="I51" i="13" s="1"/>
  <c r="L51" i="13" s="1"/>
  <c r="D78" i="13"/>
  <c r="F78" i="13" s="1"/>
  <c r="I78" i="13" s="1"/>
  <c r="L78" i="13" s="1"/>
  <c r="D81" i="13"/>
  <c r="F81" i="13" s="1"/>
  <c r="I81" i="13" s="1"/>
  <c r="L81" i="13" s="1"/>
  <c r="D90" i="13"/>
  <c r="F91" i="13" s="1"/>
  <c r="F90" i="13" s="1"/>
  <c r="I90" i="13" s="1"/>
  <c r="L90" i="13" s="1"/>
  <c r="D92" i="13"/>
  <c r="F92" i="13" s="1"/>
  <c r="I92" i="13" s="1"/>
  <c r="L92" i="13" s="1"/>
  <c r="D84" i="13"/>
  <c r="F84" i="13" s="1"/>
  <c r="I84" i="13" s="1"/>
  <c r="L84" i="13" s="1"/>
  <c r="D39" i="13"/>
  <c r="F39" i="13" s="1"/>
  <c r="I39" i="13" s="1"/>
  <c r="L39" i="13" s="1"/>
  <c r="D38" i="13"/>
  <c r="F38" i="13" s="1"/>
  <c r="I38" i="13" s="1"/>
  <c r="L38" i="13" s="1"/>
  <c r="D102" i="13"/>
  <c r="F102" i="13" s="1"/>
  <c r="I102" i="13" s="1"/>
  <c r="L102" i="13" s="1"/>
  <c r="D107" i="13"/>
  <c r="F107" i="13" s="1"/>
  <c r="I107" i="13" s="1"/>
  <c r="L107" i="13" s="1"/>
  <c r="D106" i="13"/>
  <c r="F106" i="13" s="1"/>
  <c r="I106" i="13" s="1"/>
  <c r="L106" i="13" s="1"/>
  <c r="C31" i="13"/>
  <c r="E32" i="13" s="1"/>
  <c r="E31" i="13" s="1"/>
  <c r="H31" i="13" s="1"/>
  <c r="K31" i="13" s="1"/>
  <c r="C33" i="13"/>
  <c r="E34" i="13" s="1"/>
  <c r="E33" i="13" s="1"/>
  <c r="H33" i="13" s="1"/>
  <c r="K33" i="13" s="1"/>
  <c r="C7" i="13"/>
  <c r="E8" i="13" s="1"/>
  <c r="E7" i="13" s="1"/>
  <c r="C15" i="13"/>
  <c r="C14" i="13" s="1"/>
  <c r="E16" i="13" s="1"/>
  <c r="E14" i="13" s="1"/>
  <c r="C63" i="13"/>
  <c r="E64" i="13" s="1"/>
  <c r="E63" i="13" s="1"/>
  <c r="C61" i="13"/>
  <c r="E62" i="13" s="1"/>
  <c r="E61" i="13" s="1"/>
  <c r="C74" i="13"/>
  <c r="E75" i="13" s="1"/>
  <c r="E74" i="13" s="1"/>
  <c r="H74" i="13" s="1"/>
  <c r="K74" i="13" s="1"/>
  <c r="C51" i="13"/>
  <c r="E52" i="13" s="1"/>
  <c r="E51" i="13" s="1"/>
  <c r="H51" i="13" s="1"/>
  <c r="K51" i="13" s="1"/>
  <c r="C79" i="13"/>
  <c r="E80" i="13" s="1"/>
  <c r="E79" i="13" s="1"/>
  <c r="H79" i="13" s="1"/>
  <c r="K79" i="13" s="1"/>
  <c r="C90" i="13"/>
  <c r="E91" i="13" s="1"/>
  <c r="E90" i="13" s="1"/>
  <c r="H90" i="13" s="1"/>
  <c r="K90" i="13" s="1"/>
  <c r="C85" i="13"/>
  <c r="E85" i="13" s="1"/>
  <c r="H85" i="13" s="1"/>
  <c r="K85" i="13" s="1"/>
  <c r="C82" i="12"/>
  <c r="E83" i="12" s="1"/>
  <c r="C84" i="13"/>
  <c r="E84" i="13" s="1"/>
  <c r="H84" i="13" s="1"/>
  <c r="K84" i="13" s="1"/>
  <c r="C95" i="13"/>
  <c r="E95" i="13" s="1"/>
  <c r="H95" i="13" s="1"/>
  <c r="K95" i="13" s="1"/>
  <c r="C39" i="13"/>
  <c r="E39" i="13" s="1"/>
  <c r="C44" i="13"/>
  <c r="C40" i="13"/>
  <c r="E40" i="13" s="1"/>
  <c r="C42" i="13"/>
  <c r="E42" i="13" s="1"/>
  <c r="H42" i="13" s="1"/>
  <c r="K42" i="13" s="1"/>
  <c r="C43" i="13"/>
  <c r="E43" i="13" s="1"/>
  <c r="H43" i="13" s="1"/>
  <c r="K43" i="13" s="1"/>
  <c r="C98" i="13"/>
  <c r="E98" i="13" s="1"/>
  <c r="H98" i="13" s="1"/>
  <c r="K98" i="13" s="1"/>
  <c r="C107" i="13"/>
  <c r="E107" i="13" s="1"/>
  <c r="C103" i="13"/>
  <c r="E103" i="13" s="1"/>
  <c r="C104" i="13"/>
  <c r="E104" i="13" s="1"/>
  <c r="C106" i="13"/>
  <c r="E106" i="13" s="1"/>
  <c r="C108" i="13"/>
  <c r="E108" i="13" s="1"/>
  <c r="C109" i="13"/>
  <c r="E109" i="13" s="1"/>
  <c r="K109" i="13" s="1"/>
  <c r="C110" i="13"/>
  <c r="E110" i="13" s="1"/>
  <c r="H110" i="13" s="1"/>
  <c r="K110" i="13" s="1"/>
  <c r="D110" i="13"/>
  <c r="F110" i="13" s="1"/>
  <c r="I110" i="13" s="1"/>
  <c r="L110" i="13" s="1"/>
  <c r="H100" i="13"/>
  <c r="K100" i="13" s="1"/>
  <c r="F100" i="13"/>
  <c r="I100" i="13" s="1"/>
  <c r="L100" i="13" s="1"/>
  <c r="E100" i="13"/>
  <c r="F99" i="13"/>
  <c r="I99" i="13" s="1"/>
  <c r="L99" i="13" s="1"/>
  <c r="E99" i="13"/>
  <c r="H99" i="13" s="1"/>
  <c r="K99" i="13" s="1"/>
  <c r="F98" i="13"/>
  <c r="I98" i="13" s="1"/>
  <c r="L98" i="13" s="1"/>
  <c r="L89" i="13"/>
  <c r="K89" i="13"/>
  <c r="F88" i="13"/>
  <c r="I88" i="13" s="1"/>
  <c r="L88" i="13" s="1"/>
  <c r="E88" i="13"/>
  <c r="H88" i="13" s="1"/>
  <c r="K88" i="13" s="1"/>
  <c r="K87" i="13"/>
  <c r="L87" i="13" s="1"/>
  <c r="F86" i="13"/>
  <c r="I86" i="13" s="1"/>
  <c r="L86" i="13" s="1"/>
  <c r="E86" i="13"/>
  <c r="H86" i="13" s="1"/>
  <c r="K86" i="13" s="1"/>
  <c r="L83" i="13"/>
  <c r="K83" i="13"/>
  <c r="L80" i="13"/>
  <c r="K80" i="13"/>
  <c r="L75" i="13"/>
  <c r="K75" i="13"/>
  <c r="I73" i="13"/>
  <c r="L73" i="13" s="1"/>
  <c r="H73" i="13"/>
  <c r="K73" i="13" s="1"/>
  <c r="L72" i="13"/>
  <c r="K72" i="13"/>
  <c r="L70" i="13"/>
  <c r="L68" i="13"/>
  <c r="L66" i="13"/>
  <c r="L64" i="13"/>
  <c r="L62" i="13"/>
  <c r="L60" i="13"/>
  <c r="F60" i="13"/>
  <c r="E60" i="13"/>
  <c r="L59" i="13"/>
  <c r="F59" i="13"/>
  <c r="F58" i="13" s="1"/>
  <c r="I58" i="13" s="1"/>
  <c r="L58" i="13" s="1"/>
  <c r="E59" i="13"/>
  <c r="E58" i="13"/>
  <c r="H58" i="13" s="1"/>
  <c r="K58" i="13" s="1"/>
  <c r="L57" i="13"/>
  <c r="K57" i="13"/>
  <c r="L56" i="13"/>
  <c r="K56" i="13"/>
  <c r="L55" i="13"/>
  <c r="K55" i="13"/>
  <c r="L54" i="13"/>
  <c r="K54" i="13"/>
  <c r="L52" i="13"/>
  <c r="K52" i="13"/>
  <c r="L49" i="13"/>
  <c r="L48" i="13"/>
  <c r="F48" i="13"/>
  <c r="F47" i="13" s="1"/>
  <c r="I47" i="13" s="1"/>
  <c r="L47" i="13" s="1"/>
  <c r="E48" i="13"/>
  <c r="E47" i="13"/>
  <c r="H47" i="13" s="1"/>
  <c r="K47" i="13" s="1"/>
  <c r="L30" i="13"/>
  <c r="K30" i="13"/>
  <c r="L27" i="13"/>
  <c r="K27" i="13"/>
  <c r="F27" i="13"/>
  <c r="F26" i="13" s="1"/>
  <c r="I26" i="13" s="1"/>
  <c r="L26" i="13" s="1"/>
  <c r="E27" i="13"/>
  <c r="E26" i="13"/>
  <c r="H26" i="13" s="1"/>
  <c r="K26" i="13" s="1"/>
  <c r="L25" i="13"/>
  <c r="K25" i="13"/>
  <c r="F25" i="13"/>
  <c r="E25" i="13"/>
  <c r="E24" i="13" s="1"/>
  <c r="H24" i="13" s="1"/>
  <c r="K24" i="13" s="1"/>
  <c r="F24" i="13"/>
  <c r="I24" i="13" s="1"/>
  <c r="L24" i="13" s="1"/>
  <c r="L23" i="13"/>
  <c r="K23" i="13"/>
  <c r="F23" i="13"/>
  <c r="F22" i="13" s="1"/>
  <c r="I22" i="13" s="1"/>
  <c r="L22" i="13" s="1"/>
  <c r="E23" i="13"/>
  <c r="E22" i="13"/>
  <c r="H22" i="13" s="1"/>
  <c r="K22" i="13" s="1"/>
  <c r="G19" i="13"/>
  <c r="L18" i="13"/>
  <c r="K18" i="13"/>
  <c r="F13" i="13"/>
  <c r="E13" i="13"/>
  <c r="E10" i="13" s="1"/>
  <c r="F12" i="13"/>
  <c r="E12" i="13"/>
  <c r="G9" i="13"/>
  <c r="F4" i="13"/>
  <c r="I4" i="13" s="1"/>
  <c r="E4" i="13"/>
  <c r="H4" i="13" s="1"/>
  <c r="F13" i="12"/>
  <c r="E13" i="12"/>
  <c r="F12" i="12"/>
  <c r="E12" i="12"/>
  <c r="F11" i="12"/>
  <c r="E11" i="12"/>
  <c r="F23" i="12"/>
  <c r="E23" i="12"/>
  <c r="F25" i="12"/>
  <c r="E25" i="12"/>
  <c r="F27" i="12"/>
  <c r="E27" i="12"/>
  <c r="F48" i="12"/>
  <c r="E48" i="12"/>
  <c r="F60" i="12"/>
  <c r="E60" i="12"/>
  <c r="F59" i="12"/>
  <c r="E59" i="12"/>
  <c r="F99" i="12"/>
  <c r="F100" i="12"/>
  <c r="E99" i="12"/>
  <c r="E100" i="12"/>
  <c r="F98" i="12"/>
  <c r="D9" i="13"/>
  <c r="D73" i="13"/>
  <c r="D42" i="13"/>
  <c r="F42" i="13" s="1"/>
  <c r="I42" i="13" s="1"/>
  <c r="L42" i="13" s="1"/>
  <c r="C65" i="13"/>
  <c r="E66" i="13" s="1"/>
  <c r="E65" i="13" s="1"/>
  <c r="G100" i="13" l="1"/>
  <c r="D117" i="17"/>
  <c r="F117" i="17" s="1"/>
  <c r="I117" i="17" s="1"/>
  <c r="L117" i="17" s="1"/>
  <c r="D117" i="15"/>
  <c r="F117" i="15" s="1"/>
  <c r="I117" i="15" s="1"/>
  <c r="L117" i="15" s="1"/>
  <c r="C117" i="15"/>
  <c r="E117" i="15" s="1"/>
  <c r="H117" i="15" s="1"/>
  <c r="K117" i="15" s="1"/>
  <c r="C117" i="17"/>
  <c r="E117" i="17" s="1"/>
  <c r="H117" i="17" s="1"/>
  <c r="K117" i="17" s="1"/>
  <c r="C115" i="15"/>
  <c r="E115" i="15" s="1"/>
  <c r="C115" i="17"/>
  <c r="E115" i="17" s="1"/>
  <c r="C111" i="15"/>
  <c r="E111" i="15" s="1"/>
  <c r="C111" i="17"/>
  <c r="E111" i="17" s="1"/>
  <c r="C114" i="15"/>
  <c r="E114" i="15" s="1"/>
  <c r="C114" i="17"/>
  <c r="E114" i="17" s="1"/>
  <c r="C105" i="17"/>
  <c r="E105" i="17" s="1"/>
  <c r="H105" i="17" s="1"/>
  <c r="K105" i="17" s="1"/>
  <c r="C105" i="15"/>
  <c r="E105" i="15" s="1"/>
  <c r="H105" i="15" s="1"/>
  <c r="K105" i="15" s="1"/>
  <c r="C45" i="17"/>
  <c r="E45" i="17" s="1"/>
  <c r="H45" i="17" s="1"/>
  <c r="K45" i="17" s="1"/>
  <c r="C45" i="15"/>
  <c r="E45" i="15" s="1"/>
  <c r="H45" i="15" s="1"/>
  <c r="K45" i="15" s="1"/>
  <c r="C42" i="17"/>
  <c r="E42" i="17" s="1"/>
  <c r="C42" i="15"/>
  <c r="E42" i="15" s="1"/>
  <c r="C46" i="17"/>
  <c r="E46" i="17" s="1"/>
  <c r="C46" i="15"/>
  <c r="E46" i="15" s="1"/>
  <c r="C102" i="17"/>
  <c r="E102" i="17" s="1"/>
  <c r="H102" i="17" s="1"/>
  <c r="K102" i="17" s="1"/>
  <c r="C102" i="15"/>
  <c r="E102" i="15" s="1"/>
  <c r="H102" i="15" s="1"/>
  <c r="K102" i="15" s="1"/>
  <c r="C97" i="17"/>
  <c r="E98" i="17" s="1"/>
  <c r="E97" i="17" s="1"/>
  <c r="H97" i="17" s="1"/>
  <c r="K97" i="17" s="1"/>
  <c r="C97" i="15"/>
  <c r="E98" i="15" s="1"/>
  <c r="E97" i="15" s="1"/>
  <c r="H97" i="15" s="1"/>
  <c r="K97" i="15" s="1"/>
  <c r="C81" i="17"/>
  <c r="E82" i="17" s="1"/>
  <c r="E81" i="17" s="1"/>
  <c r="H81" i="17" s="1"/>
  <c r="K81" i="17" s="1"/>
  <c r="C81" i="15"/>
  <c r="E82" i="15" s="1"/>
  <c r="E81" i="15" s="1"/>
  <c r="H81" i="15" s="1"/>
  <c r="K81" i="15" s="1"/>
  <c r="C53" i="17"/>
  <c r="E54" i="17" s="1"/>
  <c r="E53" i="17" s="1"/>
  <c r="H53" i="17" s="1"/>
  <c r="K53" i="17" s="1"/>
  <c r="C53" i="15"/>
  <c r="E54" i="15" s="1"/>
  <c r="E53" i="15" s="1"/>
  <c r="H53" i="15" s="1"/>
  <c r="K53" i="15" s="1"/>
  <c r="C76" i="17"/>
  <c r="E77" i="17" s="1"/>
  <c r="E76" i="17" s="1"/>
  <c r="H76" i="17" s="1"/>
  <c r="K76" i="17" s="1"/>
  <c r="C76" i="15"/>
  <c r="E77" i="15" s="1"/>
  <c r="E76" i="15" s="1"/>
  <c r="H76" i="15" s="1"/>
  <c r="K76" i="15" s="1"/>
  <c r="C63" i="15"/>
  <c r="E64" i="15" s="1"/>
  <c r="E63" i="15" s="1"/>
  <c r="C63" i="17"/>
  <c r="E64" i="17" s="1"/>
  <c r="E63" i="17" s="1"/>
  <c r="C90" i="17"/>
  <c r="E91" i="17" s="1"/>
  <c r="E90" i="17" s="1"/>
  <c r="H90" i="17" s="1"/>
  <c r="K90" i="17" s="1"/>
  <c r="C90" i="15"/>
  <c r="E91" i="15" s="1"/>
  <c r="E90" i="15" s="1"/>
  <c r="H90" i="15" s="1"/>
  <c r="K90" i="15" s="1"/>
  <c r="C11" i="17"/>
  <c r="C11" i="15"/>
  <c r="C7" i="15"/>
  <c r="C7" i="17"/>
  <c r="C35" i="17"/>
  <c r="E36" i="17" s="1"/>
  <c r="E35" i="17" s="1"/>
  <c r="H35" i="17" s="1"/>
  <c r="K35" i="17" s="1"/>
  <c r="C35" i="15"/>
  <c r="E36" i="15" s="1"/>
  <c r="E35" i="15" s="1"/>
  <c r="H35" i="15" s="1"/>
  <c r="K35" i="15" s="1"/>
  <c r="C33" i="17"/>
  <c r="E34" i="17" s="1"/>
  <c r="E33" i="17" s="1"/>
  <c r="H33" i="17" s="1"/>
  <c r="K33" i="17" s="1"/>
  <c r="C33" i="15"/>
  <c r="E34" i="15" s="1"/>
  <c r="E33" i="15" s="1"/>
  <c r="H33" i="15" s="1"/>
  <c r="K33" i="15" s="1"/>
  <c r="D114" i="17"/>
  <c r="F114" i="17" s="1"/>
  <c r="I114" i="17" s="1"/>
  <c r="L114" i="17" s="1"/>
  <c r="D114" i="15"/>
  <c r="F114" i="15" s="1"/>
  <c r="I114" i="15" s="1"/>
  <c r="L114" i="15" s="1"/>
  <c r="D45" i="17"/>
  <c r="F45" i="17" s="1"/>
  <c r="I45" i="17" s="1"/>
  <c r="L45" i="17" s="1"/>
  <c r="D45" i="15"/>
  <c r="F45" i="15" s="1"/>
  <c r="I45" i="15" s="1"/>
  <c r="L45" i="15" s="1"/>
  <c r="D42" i="17"/>
  <c r="F42" i="17" s="1"/>
  <c r="I42" i="17" s="1"/>
  <c r="L42" i="17" s="1"/>
  <c r="D42" i="15"/>
  <c r="F42" i="15" s="1"/>
  <c r="I42" i="15" s="1"/>
  <c r="L42" i="15" s="1"/>
  <c r="D46" i="17"/>
  <c r="F46" i="17" s="1"/>
  <c r="I46" i="17" s="1"/>
  <c r="L46" i="17" s="1"/>
  <c r="D46" i="15"/>
  <c r="F46" i="15" s="1"/>
  <c r="I46" i="15" s="1"/>
  <c r="L46" i="15" s="1"/>
  <c r="D102" i="17"/>
  <c r="F102" i="17" s="1"/>
  <c r="I102" i="17" s="1"/>
  <c r="L102" i="17" s="1"/>
  <c r="D102" i="15"/>
  <c r="F102" i="15" s="1"/>
  <c r="I102" i="15" s="1"/>
  <c r="L102" i="15" s="1"/>
  <c r="D97" i="17"/>
  <c r="F98" i="17" s="1"/>
  <c r="F97" i="17" s="1"/>
  <c r="I97" i="17" s="1"/>
  <c r="L97" i="17" s="1"/>
  <c r="D97" i="15"/>
  <c r="F98" i="15" s="1"/>
  <c r="F97" i="15" s="1"/>
  <c r="I97" i="15" s="1"/>
  <c r="L97" i="15" s="1"/>
  <c r="D53" i="17"/>
  <c r="F54" i="17" s="1"/>
  <c r="F53" i="17" s="1"/>
  <c r="I53" i="17" s="1"/>
  <c r="L53" i="17" s="1"/>
  <c r="D53" i="15"/>
  <c r="F54" i="15" s="1"/>
  <c r="F53" i="15" s="1"/>
  <c r="I53" i="15" s="1"/>
  <c r="L53" i="15" s="1"/>
  <c r="D49" i="17"/>
  <c r="D49" i="15"/>
  <c r="D76" i="17"/>
  <c r="F77" i="17" s="1"/>
  <c r="F76" i="17" s="1"/>
  <c r="I76" i="17" s="1"/>
  <c r="L76" i="17" s="1"/>
  <c r="D76" i="15"/>
  <c r="F77" i="15" s="1"/>
  <c r="F76" i="15" s="1"/>
  <c r="I76" i="15" s="1"/>
  <c r="L76" i="15" s="1"/>
  <c r="D63" i="17"/>
  <c r="F64" i="17" s="1"/>
  <c r="F63" i="17" s="1"/>
  <c r="I63" i="17" s="1"/>
  <c r="L63" i="17" s="1"/>
  <c r="D63" i="15"/>
  <c r="F64" i="15" s="1"/>
  <c r="F63" i="15" s="1"/>
  <c r="I63" i="15" s="1"/>
  <c r="L63" i="15" s="1"/>
  <c r="D90" i="17"/>
  <c r="F91" i="17" s="1"/>
  <c r="F90" i="17" s="1"/>
  <c r="I90" i="17" s="1"/>
  <c r="L90" i="17" s="1"/>
  <c r="D90" i="15"/>
  <c r="F91" i="15" s="1"/>
  <c r="F90" i="15" s="1"/>
  <c r="I90" i="15" s="1"/>
  <c r="L90" i="15" s="1"/>
  <c r="D4" i="17"/>
  <c r="D4" i="15"/>
  <c r="H67" i="17"/>
  <c r="K67" i="17" s="1"/>
  <c r="C116" i="15"/>
  <c r="E116" i="15" s="1"/>
  <c r="K116" i="15" s="1"/>
  <c r="C116" i="17"/>
  <c r="E116" i="17" s="1"/>
  <c r="K116" i="17" s="1"/>
  <c r="C113" i="15"/>
  <c r="E113" i="15" s="1"/>
  <c r="C113" i="17"/>
  <c r="E113" i="17" s="1"/>
  <c r="C110" i="15"/>
  <c r="E110" i="15" s="1"/>
  <c r="C110" i="17"/>
  <c r="E110" i="17" s="1"/>
  <c r="C109" i="15"/>
  <c r="E109" i="15" s="1"/>
  <c r="C109" i="17"/>
  <c r="E109" i="17" s="1"/>
  <c r="C44" i="17"/>
  <c r="E44" i="17" s="1"/>
  <c r="H44" i="17" s="1"/>
  <c r="K44" i="17" s="1"/>
  <c r="C44" i="15"/>
  <c r="E44" i="15" s="1"/>
  <c r="H44" i="15" s="1"/>
  <c r="K44" i="15" s="1"/>
  <c r="C41" i="17"/>
  <c r="E41" i="17" s="1"/>
  <c r="C41" i="15"/>
  <c r="E41" i="15" s="1"/>
  <c r="C99" i="17"/>
  <c r="E99" i="17" s="1"/>
  <c r="H99" i="17" s="1"/>
  <c r="K99" i="17" s="1"/>
  <c r="C99" i="15"/>
  <c r="E99" i="15" s="1"/>
  <c r="H99" i="15" s="1"/>
  <c r="K99" i="15" s="1"/>
  <c r="C83" i="17"/>
  <c r="E83" i="17" s="1"/>
  <c r="H83" i="17" s="1"/>
  <c r="K83" i="17" s="1"/>
  <c r="C83" i="15"/>
  <c r="E83" i="15" s="1"/>
  <c r="H83" i="15" s="1"/>
  <c r="K83" i="15" s="1"/>
  <c r="C80" i="17"/>
  <c r="E80" i="17" s="1"/>
  <c r="H80" i="17" s="1"/>
  <c r="K80" i="17" s="1"/>
  <c r="C80" i="15"/>
  <c r="E80" i="15" s="1"/>
  <c r="H80" i="15" s="1"/>
  <c r="K80" i="15" s="1"/>
  <c r="C52" i="15"/>
  <c r="E52" i="15" s="1"/>
  <c r="C60" i="17"/>
  <c r="C60" i="15"/>
  <c r="C78" i="17"/>
  <c r="E78" i="17" s="1"/>
  <c r="H78" i="17" s="1"/>
  <c r="K78" i="17" s="1"/>
  <c r="C78" i="15"/>
  <c r="E78" i="15" s="1"/>
  <c r="H78" i="15" s="1"/>
  <c r="K78" i="15" s="1"/>
  <c r="C75" i="17"/>
  <c r="C75" i="15"/>
  <c r="C73" i="17"/>
  <c r="E74" i="17" s="1"/>
  <c r="E73" i="17" s="1"/>
  <c r="C73" i="15"/>
  <c r="E74" i="15" s="1"/>
  <c r="E73" i="15" s="1"/>
  <c r="C17" i="17"/>
  <c r="C16" i="17" s="1"/>
  <c r="E18" i="17" s="1"/>
  <c r="E16" i="17" s="1"/>
  <c r="C17" i="15"/>
  <c r="C16" i="15" s="1"/>
  <c r="E18" i="15" s="1"/>
  <c r="E16" i="15" s="1"/>
  <c r="C9" i="15"/>
  <c r="E10" i="15" s="1"/>
  <c r="E9" i="15" s="1"/>
  <c r="C9" i="17"/>
  <c r="E10" i="17" s="1"/>
  <c r="E9" i="17" s="1"/>
  <c r="C4" i="17"/>
  <c r="C4" i="15"/>
  <c r="D113" i="17"/>
  <c r="F113" i="17" s="1"/>
  <c r="I113" i="17" s="1"/>
  <c r="L113" i="17" s="1"/>
  <c r="D113" i="15"/>
  <c r="F113" i="15" s="1"/>
  <c r="I113" i="15" s="1"/>
  <c r="L113" i="15" s="1"/>
  <c r="D109" i="17"/>
  <c r="F109" i="17" s="1"/>
  <c r="I109" i="17" s="1"/>
  <c r="L109" i="17" s="1"/>
  <c r="D109" i="15"/>
  <c r="F109" i="15" s="1"/>
  <c r="I109" i="15" s="1"/>
  <c r="L109" i="15" s="1"/>
  <c r="D44" i="17"/>
  <c r="F44" i="17" s="1"/>
  <c r="I44" i="17" s="1"/>
  <c r="L44" i="17" s="1"/>
  <c r="D44" i="15"/>
  <c r="F44" i="15" s="1"/>
  <c r="I44" i="15" s="1"/>
  <c r="L44" i="15" s="1"/>
  <c r="D40" i="17"/>
  <c r="F40" i="17" s="1"/>
  <c r="I40" i="17" s="1"/>
  <c r="L40" i="17" s="1"/>
  <c r="D40" i="15"/>
  <c r="F40" i="15" s="1"/>
  <c r="I40" i="15" s="1"/>
  <c r="L40" i="15" s="1"/>
  <c r="D41" i="17"/>
  <c r="F41" i="17" s="1"/>
  <c r="I41" i="17" s="1"/>
  <c r="L41" i="17" s="1"/>
  <c r="D41" i="15"/>
  <c r="F41" i="15" s="1"/>
  <c r="I41" i="15" s="1"/>
  <c r="L41" i="15" s="1"/>
  <c r="D99" i="17"/>
  <c r="F99" i="17" s="1"/>
  <c r="I99" i="17" s="1"/>
  <c r="L99" i="17" s="1"/>
  <c r="D99" i="15"/>
  <c r="F99" i="15" s="1"/>
  <c r="I99" i="15" s="1"/>
  <c r="L99" i="15" s="1"/>
  <c r="D83" i="17"/>
  <c r="F83" i="17" s="1"/>
  <c r="I83" i="17" s="1"/>
  <c r="L83" i="17" s="1"/>
  <c r="D83" i="15"/>
  <c r="F83" i="15" s="1"/>
  <c r="I83" i="15" s="1"/>
  <c r="L83" i="15" s="1"/>
  <c r="D80" i="17"/>
  <c r="F80" i="17" s="1"/>
  <c r="I80" i="17" s="1"/>
  <c r="L80" i="17" s="1"/>
  <c r="D80" i="15"/>
  <c r="F80" i="15" s="1"/>
  <c r="I80" i="15" s="1"/>
  <c r="L80" i="15" s="1"/>
  <c r="D52" i="15"/>
  <c r="F52" i="15" s="1"/>
  <c r="I52" i="15" s="1"/>
  <c r="L52" i="15" s="1"/>
  <c r="D60" i="17"/>
  <c r="D60" i="15"/>
  <c r="D78" i="17"/>
  <c r="F78" i="17" s="1"/>
  <c r="I78" i="17" s="1"/>
  <c r="L78" i="17" s="1"/>
  <c r="D78" i="15"/>
  <c r="F78" i="15" s="1"/>
  <c r="I78" i="15" s="1"/>
  <c r="L78" i="15" s="1"/>
  <c r="D75" i="17"/>
  <c r="D75" i="15"/>
  <c r="D12" i="17"/>
  <c r="D12" i="15"/>
  <c r="D7" i="17"/>
  <c r="D11" i="17"/>
  <c r="D11" i="15"/>
  <c r="D7" i="15"/>
  <c r="D35" i="17"/>
  <c r="F36" i="17" s="1"/>
  <c r="F35" i="17" s="1"/>
  <c r="I35" i="17" s="1"/>
  <c r="L35" i="17" s="1"/>
  <c r="D35" i="15"/>
  <c r="F36" i="15" s="1"/>
  <c r="F35" i="15" s="1"/>
  <c r="I35" i="15" s="1"/>
  <c r="L35" i="15" s="1"/>
  <c r="D33" i="17"/>
  <c r="F34" i="17" s="1"/>
  <c r="F33" i="17" s="1"/>
  <c r="I33" i="17" s="1"/>
  <c r="L33" i="17" s="1"/>
  <c r="D33" i="15"/>
  <c r="F34" i="15" s="1"/>
  <c r="F33" i="15" s="1"/>
  <c r="I33" i="15" s="1"/>
  <c r="L33" i="15" s="1"/>
  <c r="H67" i="15"/>
  <c r="K67" i="15" s="1"/>
  <c r="D65" i="17"/>
  <c r="F66" i="17" s="1"/>
  <c r="F65" i="17" s="1"/>
  <c r="I65" i="17" s="1"/>
  <c r="L65" i="17" s="1"/>
  <c r="D65" i="15"/>
  <c r="F66" i="15" s="1"/>
  <c r="F65" i="15" s="1"/>
  <c r="I65" i="15" s="1"/>
  <c r="L65" i="15" s="1"/>
  <c r="C65" i="17"/>
  <c r="E66" i="17" s="1"/>
  <c r="E65" i="17" s="1"/>
  <c r="C65" i="15"/>
  <c r="E66" i="15" s="1"/>
  <c r="E65" i="15" s="1"/>
  <c r="C92" i="15"/>
  <c r="E92" i="15" s="1"/>
  <c r="H92" i="15" s="1"/>
  <c r="K92" i="15" s="1"/>
  <c r="C92" i="17"/>
  <c r="E92" i="17" s="1"/>
  <c r="H92" i="17" s="1"/>
  <c r="K92" i="17" s="1"/>
  <c r="C9" i="13"/>
  <c r="C4" i="13"/>
  <c r="C102" i="13"/>
  <c r="E102" i="13" s="1"/>
  <c r="H102" i="13" s="1"/>
  <c r="K102" i="13" s="1"/>
  <c r="C92" i="13"/>
  <c r="E92" i="13" s="1"/>
  <c r="H92" i="13" s="1"/>
  <c r="K92" i="13" s="1"/>
  <c r="C81" i="13"/>
  <c r="E81" i="13" s="1"/>
  <c r="H81" i="13" s="1"/>
  <c r="K81" i="13" s="1"/>
  <c r="C78" i="13"/>
  <c r="E78" i="13" s="1"/>
  <c r="H78" i="13" s="1"/>
  <c r="K78" i="13" s="1"/>
  <c r="C50" i="13"/>
  <c r="E50" i="13" s="1"/>
  <c r="G50" i="13" s="1"/>
  <c r="C58" i="13"/>
  <c r="C76" i="13"/>
  <c r="E76" i="13" s="1"/>
  <c r="H76" i="13" s="1"/>
  <c r="K76" i="13" s="1"/>
  <c r="C73" i="13"/>
  <c r="C71" i="13"/>
  <c r="E72" i="13" s="1"/>
  <c r="E71" i="13" s="1"/>
  <c r="D43" i="13"/>
  <c r="F43" i="13" s="1"/>
  <c r="I43" i="13" s="1"/>
  <c r="L43" i="13" s="1"/>
  <c r="D40" i="13"/>
  <c r="F40" i="13" s="1"/>
  <c r="I40" i="13" s="1"/>
  <c r="L40" i="13" s="1"/>
  <c r="D44" i="13"/>
  <c r="I44" i="13" s="1"/>
  <c r="L44" i="13" s="1"/>
  <c r="D95" i="13"/>
  <c r="F95" i="13" s="1"/>
  <c r="I95" i="13" s="1"/>
  <c r="L95" i="13" s="1"/>
  <c r="D92" i="12"/>
  <c r="F92" i="12" s="1"/>
  <c r="I92" i="12" s="1"/>
  <c r="L92" i="12" s="1"/>
  <c r="C15" i="12"/>
  <c r="C14" i="12" s="1"/>
  <c r="E16" i="12" s="1"/>
  <c r="E14" i="12" s="1"/>
  <c r="C82" i="13"/>
  <c r="E83" i="13" s="1"/>
  <c r="E82" i="13" s="1"/>
  <c r="H82" i="13" s="1"/>
  <c r="K82" i="13" s="1"/>
  <c r="C92" i="12"/>
  <c r="E92" i="12" s="1"/>
  <c r="H92" i="12" s="1"/>
  <c r="K92" i="12" s="1"/>
  <c r="G10" i="13"/>
  <c r="H9" i="13"/>
  <c r="K9" i="13" s="1"/>
  <c r="K4" i="13"/>
  <c r="H7" i="13"/>
  <c r="K7" i="13" s="1"/>
  <c r="G39" i="13"/>
  <c r="H39" i="13"/>
  <c r="K39" i="13" s="1"/>
  <c r="H40" i="13"/>
  <c r="K40" i="13" s="1"/>
  <c r="H44" i="13"/>
  <c r="K44" i="13" s="1"/>
  <c r="G44" i="13"/>
  <c r="G61" i="13"/>
  <c r="H61" i="13"/>
  <c r="K61" i="13" s="1"/>
  <c r="H65" i="13"/>
  <c r="K65" i="13" s="1"/>
  <c r="I9" i="13"/>
  <c r="L9" i="13" s="1"/>
  <c r="L4" i="13"/>
  <c r="H14" i="13"/>
  <c r="K14" i="13" s="1"/>
  <c r="G63" i="13"/>
  <c r="H63" i="13"/>
  <c r="K63" i="13" s="1"/>
  <c r="H103" i="13"/>
  <c r="K103" i="13" s="1"/>
  <c r="H104" i="13"/>
  <c r="K104" i="13" s="1"/>
  <c r="H106" i="13"/>
  <c r="K106" i="13" s="1"/>
  <c r="G106" i="13"/>
  <c r="G107" i="13"/>
  <c r="H107" i="13"/>
  <c r="K107" i="13" s="1"/>
  <c r="K108" i="13"/>
  <c r="G4" i="13"/>
  <c r="H10" i="13"/>
  <c r="K10" i="13" s="1"/>
  <c r="G22" i="13"/>
  <c r="G47" i="13"/>
  <c r="G58" i="13"/>
  <c r="C114" i="10"/>
  <c r="G102" i="13" l="1"/>
  <c r="G40" i="13"/>
  <c r="H71" i="13"/>
  <c r="K71" i="13" s="1"/>
  <c r="H50" i="13"/>
  <c r="K50" i="13" s="1"/>
  <c r="H9" i="17"/>
  <c r="K9" i="17" s="1"/>
  <c r="H16" i="15"/>
  <c r="K16" i="15" s="1"/>
  <c r="H16" i="17"/>
  <c r="K16" i="17" s="1"/>
  <c r="H73" i="15"/>
  <c r="K73" i="15" s="1"/>
  <c r="H73" i="17"/>
  <c r="K73" i="17" s="1"/>
  <c r="G109" i="15"/>
  <c r="H109" i="15"/>
  <c r="K109" i="15" s="1"/>
  <c r="H110" i="17"/>
  <c r="K110" i="17" s="1"/>
  <c r="G113" i="15"/>
  <c r="H113" i="15"/>
  <c r="K113" i="15" s="1"/>
  <c r="H63" i="17"/>
  <c r="K63" i="17" s="1"/>
  <c r="G63" i="17"/>
  <c r="G42" i="15"/>
  <c r="H42" i="15"/>
  <c r="K42" i="15" s="1"/>
  <c r="G42" i="17"/>
  <c r="H42" i="17"/>
  <c r="K42" i="17" s="1"/>
  <c r="H114" i="15"/>
  <c r="K114" i="15" s="1"/>
  <c r="G114" i="15"/>
  <c r="H111" i="15"/>
  <c r="K111" i="15" s="1"/>
  <c r="K115" i="17"/>
  <c r="H9" i="15"/>
  <c r="K9" i="15" s="1"/>
  <c r="H52" i="15"/>
  <c r="K52" i="15" s="1"/>
  <c r="G52" i="15"/>
  <c r="H41" i="15"/>
  <c r="K41" i="15" s="1"/>
  <c r="G41" i="15"/>
  <c r="H41" i="17"/>
  <c r="K41" i="17" s="1"/>
  <c r="G41" i="17"/>
  <c r="G109" i="17"/>
  <c r="H109" i="17"/>
  <c r="K109" i="17" s="1"/>
  <c r="H110" i="15"/>
  <c r="K110" i="15" s="1"/>
  <c r="G113" i="17"/>
  <c r="H113" i="17"/>
  <c r="K113" i="17" s="1"/>
  <c r="H63" i="15"/>
  <c r="K63" i="15" s="1"/>
  <c r="G63" i="15"/>
  <c r="G46" i="15"/>
  <c r="H46" i="15"/>
  <c r="K46" i="15" s="1"/>
  <c r="G46" i="17"/>
  <c r="H46" i="17"/>
  <c r="K46" i="17" s="1"/>
  <c r="H114" i="17"/>
  <c r="K114" i="17" s="1"/>
  <c r="G114" i="17"/>
  <c r="H111" i="17"/>
  <c r="K111" i="17" s="1"/>
  <c r="K115" i="15"/>
  <c r="H65" i="17"/>
  <c r="K65" i="17" s="1"/>
  <c r="G65" i="17"/>
  <c r="H65" i="15"/>
  <c r="K65" i="15" s="1"/>
  <c r="G65" i="15"/>
  <c r="K18" i="12"/>
  <c r="I100" i="12"/>
  <c r="L100" i="12" s="1"/>
  <c r="H100" i="12"/>
  <c r="K100" i="12" s="1"/>
  <c r="G100" i="12"/>
  <c r="I99" i="12"/>
  <c r="L99" i="12" s="1"/>
  <c r="H99" i="12"/>
  <c r="K99" i="12" s="1"/>
  <c r="I98" i="12"/>
  <c r="L98" i="12" s="1"/>
  <c r="L89" i="12"/>
  <c r="K89" i="12"/>
  <c r="F88" i="12"/>
  <c r="I88" i="12" s="1"/>
  <c r="L88" i="12" s="1"/>
  <c r="E88" i="12"/>
  <c r="H88" i="12" s="1"/>
  <c r="K88" i="12" s="1"/>
  <c r="K87" i="12"/>
  <c r="L87" i="12" s="1"/>
  <c r="F86" i="12"/>
  <c r="I86" i="12" s="1"/>
  <c r="L86" i="12" s="1"/>
  <c r="E86" i="12"/>
  <c r="H86" i="12" s="1"/>
  <c r="K86" i="12" s="1"/>
  <c r="L83" i="12"/>
  <c r="K83" i="12"/>
  <c r="E82" i="12"/>
  <c r="H82" i="12" s="1"/>
  <c r="K82" i="12" s="1"/>
  <c r="L80" i="12"/>
  <c r="K80" i="12"/>
  <c r="L75" i="12"/>
  <c r="K75" i="12"/>
  <c r="I73" i="12"/>
  <c r="L73" i="12" s="1"/>
  <c r="H73" i="12"/>
  <c r="K73" i="12" s="1"/>
  <c r="L72" i="12"/>
  <c r="K72" i="12"/>
  <c r="L70" i="12"/>
  <c r="L68" i="12"/>
  <c r="L66" i="12"/>
  <c r="L64" i="12"/>
  <c r="L62" i="12"/>
  <c r="L60" i="12"/>
  <c r="L59" i="12"/>
  <c r="F58" i="12"/>
  <c r="I58" i="12" s="1"/>
  <c r="L58" i="12" s="1"/>
  <c r="E58" i="12"/>
  <c r="H58" i="12" s="1"/>
  <c r="K58" i="12" s="1"/>
  <c r="L57" i="12"/>
  <c r="K57" i="12"/>
  <c r="L56" i="12"/>
  <c r="K56" i="12"/>
  <c r="L55" i="12"/>
  <c r="K55" i="12"/>
  <c r="L54" i="12"/>
  <c r="K54" i="12"/>
  <c r="L52" i="12"/>
  <c r="K52" i="12"/>
  <c r="L49" i="12"/>
  <c r="L48" i="12"/>
  <c r="F47" i="12"/>
  <c r="I47" i="12" s="1"/>
  <c r="L47" i="12" s="1"/>
  <c r="E47" i="12"/>
  <c r="H47" i="12" s="1"/>
  <c r="K47" i="12" s="1"/>
  <c r="L30" i="12"/>
  <c r="K30" i="12"/>
  <c r="L27" i="12"/>
  <c r="K27" i="12"/>
  <c r="F26" i="12"/>
  <c r="I26" i="12" s="1"/>
  <c r="L26" i="12" s="1"/>
  <c r="E26" i="12"/>
  <c r="H26" i="12" s="1"/>
  <c r="K26" i="12" s="1"/>
  <c r="L25" i="12"/>
  <c r="K25" i="12"/>
  <c r="F24" i="12"/>
  <c r="I24" i="12" s="1"/>
  <c r="L24" i="12" s="1"/>
  <c r="E24" i="12"/>
  <c r="H24" i="12" s="1"/>
  <c r="K24" i="12" s="1"/>
  <c r="L23" i="12"/>
  <c r="K23" i="12"/>
  <c r="F22" i="12"/>
  <c r="I22" i="12" s="1"/>
  <c r="L22" i="12" s="1"/>
  <c r="E22" i="12"/>
  <c r="H22" i="12" s="1"/>
  <c r="K22" i="12" s="1"/>
  <c r="G19" i="12"/>
  <c r="L18" i="12"/>
  <c r="H14" i="12"/>
  <c r="K14" i="12" s="1"/>
  <c r="F10" i="12"/>
  <c r="I10" i="12" s="1"/>
  <c r="L10" i="12" s="1"/>
  <c r="E10" i="12"/>
  <c r="G9" i="12"/>
  <c r="F4" i="12"/>
  <c r="I4" i="12" s="1"/>
  <c r="E4" i="12"/>
  <c r="H4" i="12" s="1"/>
  <c r="G10" i="12" l="1"/>
  <c r="H9" i="12"/>
  <c r="K9" i="12" s="1"/>
  <c r="K4" i="12"/>
  <c r="I9" i="12"/>
  <c r="L9" i="12" s="1"/>
  <c r="L4" i="12"/>
  <c r="G4" i="12"/>
  <c r="H10" i="12"/>
  <c r="K10" i="12" s="1"/>
  <c r="G22" i="12"/>
  <c r="G47" i="12"/>
  <c r="G58" i="12"/>
  <c r="C61" i="12" l="1"/>
  <c r="E62" i="12" s="1"/>
  <c r="E61" i="12" s="1"/>
  <c r="H61" i="12" l="1"/>
  <c r="K61" i="12" s="1"/>
  <c r="C98" i="12"/>
  <c r="E98" i="12" s="1"/>
  <c r="H98" i="12" s="1"/>
  <c r="K98" i="12" s="1"/>
  <c r="L114" i="10" l="1"/>
  <c r="M114" i="10"/>
  <c r="N114" i="10"/>
  <c r="O114" i="10"/>
  <c r="P114" i="10"/>
  <c r="K114" i="10"/>
  <c r="G109" i="10"/>
  <c r="P311" i="10"/>
  <c r="O311" i="10"/>
  <c r="N311" i="10"/>
  <c r="M311" i="10"/>
  <c r="L311" i="10"/>
  <c r="K311" i="10"/>
  <c r="H311" i="10"/>
  <c r="G311" i="10"/>
  <c r="F311" i="10"/>
  <c r="E311" i="10"/>
  <c r="D311" i="10"/>
  <c r="C311" i="10"/>
  <c r="K307" i="10"/>
  <c r="H307" i="10"/>
  <c r="G307" i="10"/>
  <c r="F307" i="10"/>
  <c r="E307" i="10"/>
  <c r="D307" i="10"/>
  <c r="C307" i="10"/>
  <c r="P298" i="10"/>
  <c r="O298" i="10"/>
  <c r="N298" i="10"/>
  <c r="M298" i="10"/>
  <c r="L298" i="10"/>
  <c r="K298" i="10"/>
  <c r="H298" i="10"/>
  <c r="G298" i="10"/>
  <c r="F298" i="10"/>
  <c r="E298" i="10"/>
  <c r="D298" i="10"/>
  <c r="C298" i="10"/>
  <c r="K279" i="10"/>
  <c r="H279" i="10"/>
  <c r="G279" i="10"/>
  <c r="F279" i="10"/>
  <c r="E279" i="10"/>
  <c r="D279" i="10"/>
  <c r="P270" i="10"/>
  <c r="O270" i="10"/>
  <c r="N270" i="10"/>
  <c r="M270" i="10"/>
  <c r="L270" i="10"/>
  <c r="K270" i="10"/>
  <c r="H270" i="10"/>
  <c r="G270" i="10"/>
  <c r="F270" i="10"/>
  <c r="E270" i="10"/>
  <c r="D270" i="10"/>
  <c r="C270" i="10"/>
  <c r="P255" i="10"/>
  <c r="O255" i="10"/>
  <c r="N255" i="10"/>
  <c r="M255" i="10"/>
  <c r="L255" i="10"/>
  <c r="K255" i="10"/>
  <c r="C255" i="10"/>
  <c r="P249" i="10"/>
  <c r="O249" i="10"/>
  <c r="N249" i="10"/>
  <c r="M249" i="10"/>
  <c r="L249" i="10"/>
  <c r="K249" i="10"/>
  <c r="C249" i="10"/>
  <c r="P240" i="10"/>
  <c r="O240" i="10"/>
  <c r="N240" i="10"/>
  <c r="M240" i="10"/>
  <c r="L240" i="10"/>
  <c r="K240" i="10"/>
  <c r="H240" i="10"/>
  <c r="G240" i="10"/>
  <c r="F240" i="10"/>
  <c r="E240" i="10"/>
  <c r="D240" i="10"/>
  <c r="C240" i="10"/>
  <c r="K227" i="10"/>
  <c r="K222" i="10"/>
  <c r="H222" i="10"/>
  <c r="C222" i="10"/>
  <c r="P212" i="10"/>
  <c r="O212" i="10"/>
  <c r="N212" i="10"/>
  <c r="M212" i="10"/>
  <c r="L212" i="10"/>
  <c r="K212" i="10"/>
  <c r="H212" i="10"/>
  <c r="G212" i="10"/>
  <c r="F212" i="10"/>
  <c r="E212" i="10"/>
  <c r="D212" i="10"/>
  <c r="C212" i="10"/>
  <c r="K198" i="10"/>
  <c r="C198" i="10"/>
  <c r="K193" i="10"/>
  <c r="H193" i="10"/>
  <c r="C193" i="10"/>
  <c r="P184" i="10"/>
  <c r="O184" i="10"/>
  <c r="N184" i="10"/>
  <c r="M184" i="10"/>
  <c r="L184" i="10"/>
  <c r="K184" i="10"/>
  <c r="H184" i="10"/>
  <c r="G184" i="10"/>
  <c r="F184" i="10"/>
  <c r="E184" i="10"/>
  <c r="D184" i="10"/>
  <c r="C184" i="10"/>
  <c r="P169" i="10"/>
  <c r="O169" i="10"/>
  <c r="N169" i="10"/>
  <c r="M169" i="10"/>
  <c r="L169" i="10"/>
  <c r="K169" i="10"/>
  <c r="H169" i="10"/>
  <c r="G169" i="10"/>
  <c r="F169" i="10"/>
  <c r="E169" i="10"/>
  <c r="D169" i="10"/>
  <c r="C169" i="10"/>
  <c r="K165" i="10"/>
  <c r="H165" i="10"/>
  <c r="G165" i="10"/>
  <c r="F165" i="10"/>
  <c r="E165" i="10"/>
  <c r="D165" i="10"/>
  <c r="P156" i="10"/>
  <c r="O156" i="10"/>
  <c r="N156" i="10"/>
  <c r="M156" i="10"/>
  <c r="L156" i="10"/>
  <c r="K156" i="10"/>
  <c r="H156" i="10"/>
  <c r="G156" i="10"/>
  <c r="F156" i="10"/>
  <c r="E156" i="10"/>
  <c r="D156" i="10"/>
  <c r="C156" i="10"/>
  <c r="K141" i="10"/>
  <c r="H141" i="10"/>
  <c r="G141" i="10"/>
  <c r="F141" i="10"/>
  <c r="E141" i="10"/>
  <c r="D141" i="10"/>
  <c r="C141" i="10"/>
  <c r="K136" i="10"/>
  <c r="H136" i="10"/>
  <c r="G136" i="10"/>
  <c r="F136" i="10"/>
  <c r="E136" i="10"/>
  <c r="D136" i="10"/>
  <c r="P128" i="10"/>
  <c r="O128" i="10"/>
  <c r="N128" i="10"/>
  <c r="M128" i="10"/>
  <c r="L128" i="10"/>
  <c r="K128" i="10"/>
  <c r="H128" i="10"/>
  <c r="G128" i="10"/>
  <c r="F128" i="10"/>
  <c r="E128" i="10"/>
  <c r="D128" i="10"/>
  <c r="C128" i="10"/>
  <c r="H109" i="10"/>
  <c r="F109" i="10"/>
  <c r="E109" i="10"/>
  <c r="D109" i="10"/>
  <c r="P99" i="10"/>
  <c r="O99" i="10"/>
  <c r="N99" i="10"/>
  <c r="M99" i="10"/>
  <c r="L99" i="10"/>
  <c r="K99" i="10"/>
  <c r="H99" i="10"/>
  <c r="G99" i="10"/>
  <c r="F99" i="10"/>
  <c r="E99" i="10"/>
  <c r="D99" i="10"/>
  <c r="C99" i="10"/>
  <c r="P85" i="10"/>
  <c r="O85" i="10"/>
  <c r="N85" i="10"/>
  <c r="M85" i="10"/>
  <c r="L85" i="10"/>
  <c r="K85" i="10"/>
  <c r="H85" i="10"/>
  <c r="G85" i="10"/>
  <c r="F85" i="10"/>
  <c r="E85" i="10"/>
  <c r="D85" i="10"/>
  <c r="C85" i="10"/>
  <c r="P81" i="10"/>
  <c r="O81" i="10"/>
  <c r="N81" i="10"/>
  <c r="L81" i="10"/>
  <c r="H81" i="10"/>
  <c r="G81" i="10"/>
  <c r="F81" i="10"/>
  <c r="E81" i="10"/>
  <c r="D81" i="10"/>
  <c r="P72" i="10"/>
  <c r="O72" i="10"/>
  <c r="N72" i="10"/>
  <c r="M72" i="10"/>
  <c r="L72" i="10"/>
  <c r="K72" i="10"/>
  <c r="H72" i="10"/>
  <c r="G72" i="10"/>
  <c r="F72" i="10"/>
  <c r="E72" i="10"/>
  <c r="D72" i="10"/>
  <c r="C72" i="10"/>
  <c r="P58" i="10"/>
  <c r="O58" i="10"/>
  <c r="N58" i="10"/>
  <c r="M58" i="10"/>
  <c r="L58" i="10"/>
  <c r="H58" i="10"/>
  <c r="G58" i="10"/>
  <c r="F58" i="10"/>
  <c r="E58" i="10"/>
  <c r="D58" i="10"/>
  <c r="P44" i="10"/>
  <c r="O44" i="10"/>
  <c r="N44" i="10"/>
  <c r="M44" i="10"/>
  <c r="L44" i="10"/>
  <c r="K44" i="10"/>
  <c r="H44" i="10"/>
  <c r="G44" i="10"/>
  <c r="F44" i="10"/>
  <c r="E44" i="10"/>
  <c r="D44" i="10"/>
  <c r="C44" i="10"/>
  <c r="E9" i="2" l="1"/>
  <c r="C228" i="10"/>
  <c r="C170" i="10"/>
  <c r="G170" i="10"/>
  <c r="H312" i="10"/>
  <c r="K312" i="10"/>
  <c r="G10" i="2"/>
  <c r="F312" i="10"/>
  <c r="G9" i="2"/>
  <c r="E10" i="2"/>
  <c r="E86" i="10"/>
  <c r="E312" i="10"/>
  <c r="C312" i="10"/>
  <c r="G312" i="10"/>
  <c r="C285" i="10"/>
  <c r="K285" i="10"/>
  <c r="K256" i="10"/>
  <c r="K228" i="10"/>
  <c r="H228" i="10"/>
  <c r="C199" i="10"/>
  <c r="K199" i="10"/>
  <c r="F170" i="10"/>
  <c r="E170" i="10"/>
  <c r="H170" i="10"/>
  <c r="D170" i="10"/>
  <c r="H142" i="10"/>
  <c r="F142" i="10"/>
  <c r="G142" i="10"/>
  <c r="K170" i="10"/>
  <c r="H86" i="10"/>
  <c r="F86" i="10"/>
  <c r="D86" i="10"/>
  <c r="K59" i="10"/>
  <c r="C256" i="10"/>
  <c r="C142" i="10"/>
  <c r="K142" i="10"/>
  <c r="C59" i="10"/>
  <c r="E142" i="10"/>
  <c r="G86" i="10"/>
  <c r="K115" i="10"/>
  <c r="C115" i="10"/>
  <c r="K86" i="10"/>
  <c r="C86" i="10"/>
  <c r="D38" i="12"/>
  <c r="F38" i="12" s="1"/>
  <c r="I38" i="12" s="1"/>
  <c r="L38" i="12" s="1"/>
  <c r="D31" i="12"/>
  <c r="F32" i="12" s="1"/>
  <c r="F31" i="12" s="1"/>
  <c r="I31" i="12" s="1"/>
  <c r="L31" i="12" s="1"/>
  <c r="D33" i="12"/>
  <c r="F34" i="12" s="1"/>
  <c r="F33" i="12" s="1"/>
  <c r="I33" i="12" s="1"/>
  <c r="L33" i="12" s="1"/>
  <c r="D4" i="12"/>
  <c r="D9" i="12"/>
  <c r="D10" i="12"/>
  <c r="D63" i="12"/>
  <c r="F64" i="12" s="1"/>
  <c r="F63" i="12" s="1"/>
  <c r="I63" i="12" s="1"/>
  <c r="L63" i="12" s="1"/>
  <c r="D73" i="12"/>
  <c r="D61" i="12"/>
  <c r="F62" i="12" s="1"/>
  <c r="F61" i="12" s="1"/>
  <c r="D76" i="12"/>
  <c r="F76" i="12" s="1"/>
  <c r="I76" i="12" s="1"/>
  <c r="L76" i="12" s="1"/>
  <c r="D74" i="12"/>
  <c r="F75" i="12" s="1"/>
  <c r="F74" i="12" s="1"/>
  <c r="I74" i="12" s="1"/>
  <c r="L74" i="12" s="1"/>
  <c r="D58" i="12"/>
  <c r="D47" i="12"/>
  <c r="D50" i="12"/>
  <c r="F50" i="12" s="1"/>
  <c r="I50" i="12" s="1"/>
  <c r="L50" i="12" s="1"/>
  <c r="D51" i="12"/>
  <c r="F52" i="12" s="1"/>
  <c r="F51" i="12" s="1"/>
  <c r="I51" i="12" s="1"/>
  <c r="L51" i="12" s="1"/>
  <c r="D78" i="12"/>
  <c r="F78" i="12" s="1"/>
  <c r="I78" i="12" s="1"/>
  <c r="L78" i="12" s="1"/>
  <c r="D81" i="12"/>
  <c r="F81" i="12" s="1"/>
  <c r="I81" i="12" s="1"/>
  <c r="L81" i="12" s="1"/>
  <c r="D90" i="12"/>
  <c r="F91" i="12" s="1"/>
  <c r="F90" i="12" s="1"/>
  <c r="I90" i="12" s="1"/>
  <c r="L90" i="12" s="1"/>
  <c r="D84" i="12"/>
  <c r="F84" i="12" s="1"/>
  <c r="I84" i="12" s="1"/>
  <c r="L84" i="12" s="1"/>
  <c r="D95" i="12"/>
  <c r="F95" i="12" s="1"/>
  <c r="I95" i="12" s="1"/>
  <c r="L95" i="12" s="1"/>
  <c r="D39" i="12"/>
  <c r="F39" i="12" s="1"/>
  <c r="I39" i="12" s="1"/>
  <c r="L39" i="12" s="1"/>
  <c r="D44" i="12"/>
  <c r="F44" i="12" s="1"/>
  <c r="I44" i="12" s="1"/>
  <c r="L44" i="12" s="1"/>
  <c r="D40" i="12"/>
  <c r="F40" i="12" s="1"/>
  <c r="I40" i="12" s="1"/>
  <c r="L40" i="12" s="1"/>
  <c r="D42" i="12"/>
  <c r="F42" i="12" s="1"/>
  <c r="I42" i="12" s="1"/>
  <c r="L42" i="12" s="1"/>
  <c r="D43" i="12"/>
  <c r="F43" i="12" s="1"/>
  <c r="I43" i="12" s="1"/>
  <c r="L43" i="12" s="1"/>
  <c r="D102" i="12"/>
  <c r="F102" i="12" s="1"/>
  <c r="I102" i="12" s="1"/>
  <c r="L102" i="12" s="1"/>
  <c r="D107" i="12"/>
  <c r="F107" i="12" s="1"/>
  <c r="I107" i="12" s="1"/>
  <c r="L107" i="12" s="1"/>
  <c r="D106" i="12"/>
  <c r="F106" i="12" s="1"/>
  <c r="I106" i="12" s="1"/>
  <c r="L106" i="12" s="1"/>
  <c r="D110" i="12"/>
  <c r="F110" i="12" s="1"/>
  <c r="I110" i="12" s="1"/>
  <c r="L110" i="12" s="1"/>
  <c r="C31" i="12"/>
  <c r="E32" i="12" s="1"/>
  <c r="E31" i="12" s="1"/>
  <c r="H31" i="12" s="1"/>
  <c r="K31" i="12" s="1"/>
  <c r="C33" i="12"/>
  <c r="E34" i="12" s="1"/>
  <c r="E33" i="12" s="1"/>
  <c r="H33" i="12" s="1"/>
  <c r="K33" i="12" s="1"/>
  <c r="C4" i="12"/>
  <c r="C9" i="12"/>
  <c r="C7" i="12"/>
  <c r="E8" i="12" s="1"/>
  <c r="E7" i="12" s="1"/>
  <c r="C65" i="12"/>
  <c r="E66" i="12" s="1"/>
  <c r="E65" i="12" s="1"/>
  <c r="C71" i="12"/>
  <c r="E72" i="12" s="1"/>
  <c r="E71" i="12" s="1"/>
  <c r="C63" i="12"/>
  <c r="E64" i="12" s="1"/>
  <c r="E63" i="12" s="1"/>
  <c r="C73" i="12"/>
  <c r="C76" i="12"/>
  <c r="E76" i="12" s="1"/>
  <c r="H76" i="12" s="1"/>
  <c r="K76" i="12" s="1"/>
  <c r="C74" i="12"/>
  <c r="E75" i="12" s="1"/>
  <c r="E74" i="12" s="1"/>
  <c r="H74" i="12" s="1"/>
  <c r="K74" i="12" s="1"/>
  <c r="C58" i="12"/>
  <c r="C50" i="12"/>
  <c r="E50" i="12" s="1"/>
  <c r="C51" i="12"/>
  <c r="E52" i="12" s="1"/>
  <c r="E51" i="12" s="1"/>
  <c r="H51" i="12" s="1"/>
  <c r="K51" i="12" s="1"/>
  <c r="C78" i="12"/>
  <c r="E78" i="12" s="1"/>
  <c r="H78" i="12" s="1"/>
  <c r="K78" i="12" s="1"/>
  <c r="C79" i="12"/>
  <c r="E80" i="12" s="1"/>
  <c r="E79" i="12" s="1"/>
  <c r="H79" i="12" s="1"/>
  <c r="K79" i="12" s="1"/>
  <c r="C81" i="12"/>
  <c r="E81" i="12" s="1"/>
  <c r="H81" i="12" s="1"/>
  <c r="K81" i="12" s="1"/>
  <c r="C90" i="12"/>
  <c r="E91" i="12" s="1"/>
  <c r="E90" i="12" s="1"/>
  <c r="H90" i="12" s="1"/>
  <c r="K90" i="12" s="1"/>
  <c r="C85" i="12"/>
  <c r="E85" i="12" s="1"/>
  <c r="H85" i="12" s="1"/>
  <c r="K85" i="12" s="1"/>
  <c r="C84" i="12"/>
  <c r="E84" i="12" s="1"/>
  <c r="H84" i="12" s="1"/>
  <c r="K84" i="12" s="1"/>
  <c r="C95" i="12"/>
  <c r="E95" i="12" s="1"/>
  <c r="H95" i="12" s="1"/>
  <c r="K95" i="12" s="1"/>
  <c r="C39" i="12"/>
  <c r="E39" i="12" s="1"/>
  <c r="C44" i="12"/>
  <c r="E44" i="12" s="1"/>
  <c r="C40" i="12"/>
  <c r="E40" i="12" s="1"/>
  <c r="C42" i="12"/>
  <c r="E42" i="12" s="1"/>
  <c r="H42" i="12" s="1"/>
  <c r="K42" i="12" s="1"/>
  <c r="C43" i="12"/>
  <c r="E43" i="12" s="1"/>
  <c r="H43" i="12" s="1"/>
  <c r="K43" i="12" s="1"/>
  <c r="C102" i="12"/>
  <c r="E102" i="12" s="1"/>
  <c r="C107" i="12"/>
  <c r="E107" i="12" s="1"/>
  <c r="C103" i="12"/>
  <c r="E103" i="12" s="1"/>
  <c r="C104" i="12"/>
  <c r="E104" i="12" s="1"/>
  <c r="C106" i="12"/>
  <c r="E106" i="12" s="1"/>
  <c r="C108" i="12"/>
  <c r="E108" i="12" s="1"/>
  <c r="C109" i="12"/>
  <c r="E109" i="12" s="1"/>
  <c r="K109" i="12" s="1"/>
  <c r="C110" i="12"/>
  <c r="E110" i="12" s="1"/>
  <c r="H110" i="12" s="1"/>
  <c r="K110" i="12" s="1"/>
  <c r="BN325" i="9"/>
  <c r="BN326" i="9" s="1"/>
  <c r="BM325" i="9"/>
  <c r="BM326" i="9" s="1"/>
  <c r="BL325" i="9"/>
  <c r="BL326" i="9" s="1"/>
  <c r="BK325" i="9"/>
  <c r="BK326" i="9" s="1"/>
  <c r="BJ325" i="9"/>
  <c r="BJ326" i="9" s="1"/>
  <c r="BI325" i="9"/>
  <c r="BI326" i="9" s="1"/>
  <c r="BH325" i="9"/>
  <c r="BH326" i="9" s="1"/>
  <c r="BG325" i="9"/>
  <c r="BG326" i="9" s="1"/>
  <c r="BF325" i="9"/>
  <c r="BF326" i="9" s="1"/>
  <c r="BE325" i="9"/>
  <c r="BE326" i="9" s="1"/>
  <c r="BD325" i="9"/>
  <c r="BD326" i="9" s="1"/>
  <c r="BC325" i="9"/>
  <c r="BC326" i="9" s="1"/>
  <c r="BB325" i="9"/>
  <c r="BB326" i="9" s="1"/>
  <c r="BA325" i="9"/>
  <c r="BA326" i="9" s="1"/>
  <c r="AZ325" i="9"/>
  <c r="AZ326" i="9" s="1"/>
  <c r="AY325" i="9"/>
  <c r="AY326" i="9" s="1"/>
  <c r="AX325" i="9"/>
  <c r="AX326" i="9" s="1"/>
  <c r="AW325" i="9"/>
  <c r="AW326" i="9" s="1"/>
  <c r="AV325" i="9"/>
  <c r="AV326" i="9" s="1"/>
  <c r="AU325" i="9"/>
  <c r="AU326" i="9" s="1"/>
  <c r="AT325" i="9"/>
  <c r="AT326" i="9" s="1"/>
  <c r="AS325" i="9"/>
  <c r="AS326" i="9" s="1"/>
  <c r="AR325" i="9"/>
  <c r="AR326" i="9" s="1"/>
  <c r="AQ325" i="9"/>
  <c r="AQ326" i="9" s="1"/>
  <c r="AP325" i="9"/>
  <c r="AP326" i="9" s="1"/>
  <c r="AO325" i="9"/>
  <c r="AO326" i="9" s="1"/>
  <c r="AN325" i="9"/>
  <c r="AN326" i="9" s="1"/>
  <c r="AM325" i="9"/>
  <c r="AM326" i="9" s="1"/>
  <c r="AL325" i="9"/>
  <c r="AL326" i="9" s="1"/>
  <c r="AK325" i="9"/>
  <c r="AK326" i="9" s="1"/>
  <c r="AJ325" i="9"/>
  <c r="AJ326" i="9" s="1"/>
  <c r="AI325" i="9"/>
  <c r="AI326" i="9" s="1"/>
  <c r="AH325" i="9"/>
  <c r="AH326" i="9" s="1"/>
  <c r="AG325" i="9"/>
  <c r="AG326" i="9" s="1"/>
  <c r="AF325" i="9"/>
  <c r="AF326" i="9" s="1"/>
  <c r="AE325" i="9"/>
  <c r="AE326" i="9" s="1"/>
  <c r="AD325" i="9"/>
  <c r="AD326" i="9" s="1"/>
  <c r="AC325" i="9"/>
  <c r="AC326" i="9" s="1"/>
  <c r="AB325" i="9"/>
  <c r="AB326" i="9" s="1"/>
  <c r="AA325" i="9"/>
  <c r="AA326" i="9" s="1"/>
  <c r="Z325" i="9"/>
  <c r="Z326" i="9" s="1"/>
  <c r="Y325" i="9"/>
  <c r="Y326" i="9" s="1"/>
  <c r="X325" i="9"/>
  <c r="X326" i="9" s="1"/>
  <c r="W325" i="9"/>
  <c r="W326" i="9" s="1"/>
  <c r="V325" i="9"/>
  <c r="V326" i="9" s="1"/>
  <c r="U325" i="9"/>
  <c r="U326" i="9" s="1"/>
  <c r="T325" i="9"/>
  <c r="T326" i="9" s="1"/>
  <c r="S325" i="9"/>
  <c r="S326" i="9" s="1"/>
  <c r="R325" i="9"/>
  <c r="R326" i="9" s="1"/>
  <c r="Q325" i="9"/>
  <c r="Q326" i="9" s="1"/>
  <c r="P325" i="9"/>
  <c r="P326" i="9" s="1"/>
  <c r="O325" i="9"/>
  <c r="O326" i="9" s="1"/>
  <c r="N325" i="9"/>
  <c r="N326" i="9" s="1"/>
  <c r="M325" i="9"/>
  <c r="M326" i="9" s="1"/>
  <c r="L325" i="9"/>
  <c r="L326" i="9" s="1"/>
  <c r="K325" i="9"/>
  <c r="K326" i="9" s="1"/>
  <c r="J325" i="9"/>
  <c r="J326" i="9" s="1"/>
  <c r="I325" i="9"/>
  <c r="I326" i="9" s="1"/>
  <c r="H325" i="9"/>
  <c r="H326" i="9" s="1"/>
  <c r="G325" i="9"/>
  <c r="G326" i="9" s="1"/>
  <c r="F325" i="9"/>
  <c r="F326" i="9" s="1"/>
  <c r="E325" i="9"/>
  <c r="E326" i="9" s="1"/>
  <c r="BN323" i="9"/>
  <c r="BN324" i="9" s="1"/>
  <c r="BM323" i="9"/>
  <c r="BM324" i="9" s="1"/>
  <c r="BL323" i="9"/>
  <c r="BL324" i="9" s="1"/>
  <c r="BK323" i="9"/>
  <c r="BK324" i="9" s="1"/>
  <c r="BJ323" i="9"/>
  <c r="BJ324" i="9" s="1"/>
  <c r="BI323" i="9"/>
  <c r="BI324" i="9" s="1"/>
  <c r="BH323" i="9"/>
  <c r="BH324" i="9" s="1"/>
  <c r="BG323" i="9"/>
  <c r="BG324" i="9" s="1"/>
  <c r="BF323" i="9"/>
  <c r="BF324" i="9" s="1"/>
  <c r="BE323" i="9"/>
  <c r="BE324" i="9" s="1"/>
  <c r="BD323" i="9"/>
  <c r="BD324" i="9" s="1"/>
  <c r="BC323" i="9"/>
  <c r="BC324" i="9" s="1"/>
  <c r="BB323" i="9"/>
  <c r="BB324" i="9" s="1"/>
  <c r="BA323" i="9"/>
  <c r="BA324" i="9" s="1"/>
  <c r="AZ323" i="9"/>
  <c r="AZ324" i="9" s="1"/>
  <c r="AY323" i="9"/>
  <c r="AY324" i="9" s="1"/>
  <c r="AX323" i="9"/>
  <c r="AX324" i="9" s="1"/>
  <c r="AW323" i="9"/>
  <c r="AW324" i="9" s="1"/>
  <c r="AV323" i="9"/>
  <c r="AV324" i="9" s="1"/>
  <c r="AU323" i="9"/>
  <c r="AU324" i="9" s="1"/>
  <c r="AT323" i="9"/>
  <c r="AT324" i="9" s="1"/>
  <c r="AS323" i="9"/>
  <c r="AS324" i="9" s="1"/>
  <c r="AR323" i="9"/>
  <c r="AR324" i="9" s="1"/>
  <c r="AQ323" i="9"/>
  <c r="AQ324" i="9" s="1"/>
  <c r="AP323" i="9"/>
  <c r="AP324" i="9" s="1"/>
  <c r="AO323" i="9"/>
  <c r="AO324" i="9" s="1"/>
  <c r="AN323" i="9"/>
  <c r="AN324" i="9" s="1"/>
  <c r="AM323" i="9"/>
  <c r="AM324" i="9" s="1"/>
  <c r="AL323" i="9"/>
  <c r="AL324" i="9" s="1"/>
  <c r="AK323" i="9"/>
  <c r="AK324" i="9" s="1"/>
  <c r="AJ323" i="9"/>
  <c r="AJ324" i="9" s="1"/>
  <c r="AI323" i="9"/>
  <c r="AI324" i="9" s="1"/>
  <c r="AH323" i="9"/>
  <c r="AH324" i="9" s="1"/>
  <c r="AG323" i="9"/>
  <c r="AG324" i="9" s="1"/>
  <c r="AF323" i="9"/>
  <c r="AF324" i="9" s="1"/>
  <c r="AE323" i="9"/>
  <c r="AE324" i="9" s="1"/>
  <c r="AD323" i="9"/>
  <c r="AD324" i="9" s="1"/>
  <c r="AC323" i="9"/>
  <c r="AC324" i="9" s="1"/>
  <c r="AB323" i="9"/>
  <c r="AB324" i="9" s="1"/>
  <c r="AA323" i="9"/>
  <c r="AA324" i="9" s="1"/>
  <c r="Z323" i="9"/>
  <c r="Z324" i="9" s="1"/>
  <c r="Y323" i="9"/>
  <c r="Y324" i="9" s="1"/>
  <c r="X323" i="9"/>
  <c r="X324" i="9" s="1"/>
  <c r="W323" i="9"/>
  <c r="W324" i="9" s="1"/>
  <c r="V323" i="9"/>
  <c r="V324" i="9" s="1"/>
  <c r="U323" i="9"/>
  <c r="U324" i="9" s="1"/>
  <c r="T323" i="9"/>
  <c r="T324" i="9" s="1"/>
  <c r="S323" i="9"/>
  <c r="S324" i="9" s="1"/>
  <c r="R323" i="9"/>
  <c r="R324" i="9" s="1"/>
  <c r="Q323" i="9"/>
  <c r="Q324" i="9" s="1"/>
  <c r="P323" i="9"/>
  <c r="P324" i="9" s="1"/>
  <c r="O323" i="9"/>
  <c r="O324" i="9" s="1"/>
  <c r="N323" i="9"/>
  <c r="N324" i="9" s="1"/>
  <c r="M323" i="9"/>
  <c r="M324" i="9" s="1"/>
  <c r="L323" i="9"/>
  <c r="L324" i="9" s="1"/>
  <c r="K323" i="9"/>
  <c r="K324" i="9" s="1"/>
  <c r="J323" i="9"/>
  <c r="J324" i="9" s="1"/>
  <c r="I323" i="9"/>
  <c r="I324" i="9" s="1"/>
  <c r="H323" i="9"/>
  <c r="H324" i="9" s="1"/>
  <c r="G323" i="9"/>
  <c r="G324" i="9" s="1"/>
  <c r="F323" i="9"/>
  <c r="F324" i="9" s="1"/>
  <c r="E323" i="9"/>
  <c r="E324" i="9" s="1"/>
  <c r="L72" i="4"/>
  <c r="M72" i="4"/>
  <c r="N72" i="4"/>
  <c r="O72" i="4"/>
  <c r="P72" i="4"/>
  <c r="K72" i="4"/>
  <c r="D72" i="4"/>
  <c r="E72" i="4"/>
  <c r="F72" i="4"/>
  <c r="G72" i="4"/>
  <c r="H72" i="4"/>
  <c r="C72" i="4"/>
  <c r="K171" i="10" l="1"/>
  <c r="K313" i="10" s="1"/>
  <c r="C171" i="10"/>
  <c r="C313" i="10" s="1"/>
  <c r="K314" i="10"/>
  <c r="C314" i="10"/>
  <c r="G106" i="12"/>
  <c r="H106" i="12"/>
  <c r="K106" i="12" s="1"/>
  <c r="K108" i="12"/>
  <c r="H104" i="12"/>
  <c r="K104" i="12" s="1"/>
  <c r="G102" i="12"/>
  <c r="H102" i="12"/>
  <c r="K102" i="12" s="1"/>
  <c r="G40" i="12"/>
  <c r="H40" i="12"/>
  <c r="K40" i="12" s="1"/>
  <c r="G44" i="12"/>
  <c r="H44" i="12"/>
  <c r="K44" i="12" s="1"/>
  <c r="H103" i="12"/>
  <c r="K103" i="12" s="1"/>
  <c r="H107" i="12"/>
  <c r="K107" i="12" s="1"/>
  <c r="G107" i="12"/>
  <c r="H39" i="12"/>
  <c r="K39" i="12" s="1"/>
  <c r="G39" i="12"/>
  <c r="G50" i="12"/>
  <c r="H50" i="12"/>
  <c r="K50" i="12" s="1"/>
  <c r="I61" i="12"/>
  <c r="L61" i="12" s="1"/>
  <c r="G61" i="12"/>
  <c r="H71" i="12"/>
  <c r="K71" i="12" s="1"/>
  <c r="H65" i="12"/>
  <c r="K65" i="12" s="1"/>
  <c r="G63" i="12"/>
  <c r="H63" i="12"/>
  <c r="K63" i="12" s="1"/>
  <c r="H7" i="12"/>
  <c r="K7" i="12" s="1"/>
  <c r="P321" i="5"/>
  <c r="F30" i="24" s="1"/>
  <c r="S321" i="5"/>
  <c r="F45" i="24" s="1"/>
  <c r="W321" i="5"/>
  <c r="F44" i="24" s="1"/>
  <c r="Z321" i="5"/>
  <c r="AB321" i="5"/>
  <c r="F56" i="24" s="1"/>
  <c r="AD321" i="5"/>
  <c r="F61" i="24" s="1"/>
  <c r="AF321" i="5"/>
  <c r="F63" i="24" s="1"/>
  <c r="AH321" i="5"/>
  <c r="F65" i="24" s="1"/>
  <c r="H65" i="24" s="1"/>
  <c r="AI321" i="5"/>
  <c r="F49" i="24" s="1"/>
  <c r="AJ321" i="5"/>
  <c r="F48" i="24" s="1"/>
  <c r="BK321" i="5"/>
  <c r="F321" i="5"/>
  <c r="F7" i="24" s="1"/>
  <c r="I321" i="5"/>
  <c r="F8" i="24" s="1"/>
  <c r="K321" i="5"/>
  <c r="F17" i="24" s="1"/>
  <c r="F16" i="24" s="1"/>
  <c r="H16" i="24" s="1"/>
  <c r="L321" i="5"/>
  <c r="F21" i="24" s="1"/>
  <c r="M321" i="5"/>
  <c r="F22" i="24" s="1"/>
  <c r="N321" i="5"/>
  <c r="F27" i="24" s="1"/>
  <c r="T321" i="5"/>
  <c r="F52" i="24" s="1"/>
  <c r="X321" i="5"/>
  <c r="Y321" i="5"/>
  <c r="AC321" i="5"/>
  <c r="F57" i="24" s="1"/>
  <c r="AE321" i="5"/>
  <c r="F62" i="24" s="1"/>
  <c r="AG321" i="5"/>
  <c r="AK321" i="5"/>
  <c r="AO321" i="5"/>
  <c r="F68" i="24" s="1"/>
  <c r="F67" i="24" s="1"/>
  <c r="H67" i="24" s="1"/>
  <c r="AT321" i="5"/>
  <c r="AU321" i="5"/>
  <c r="F77" i="24" s="1"/>
  <c r="AW321" i="5"/>
  <c r="AX321" i="5"/>
  <c r="F76" i="24" s="1"/>
  <c r="AZ321" i="5"/>
  <c r="F82" i="24" s="1"/>
  <c r="H82" i="24" s="1"/>
  <c r="BA321" i="5"/>
  <c r="F83" i="24" s="1"/>
  <c r="H83" i="24" s="1"/>
  <c r="BB321" i="5"/>
  <c r="BE321" i="5"/>
  <c r="F84" i="24" s="1"/>
  <c r="H84" i="24" s="1"/>
  <c r="BF321" i="5"/>
  <c r="F85" i="24" s="1"/>
  <c r="H85" i="24" s="1"/>
  <c r="BG321" i="5"/>
  <c r="F89" i="24" s="1"/>
  <c r="H89" i="24" s="1"/>
  <c r="BH321" i="5"/>
  <c r="BI321" i="5"/>
  <c r="F323" i="5"/>
  <c r="G7" i="24" s="1"/>
  <c r="L323" i="5"/>
  <c r="G21" i="24" s="1"/>
  <c r="O323" i="5"/>
  <c r="G33" i="24" s="1"/>
  <c r="G32" i="24" s="1"/>
  <c r="I32" i="24" s="1"/>
  <c r="T323" i="5"/>
  <c r="G52" i="24" s="1"/>
  <c r="X323" i="5"/>
  <c r="Y323" i="5"/>
  <c r="Z323" i="5"/>
  <c r="AA323" i="5"/>
  <c r="G55" i="24" s="1"/>
  <c r="AC323" i="5"/>
  <c r="G57" i="24" s="1"/>
  <c r="AD323" i="5"/>
  <c r="G61" i="24" s="1"/>
  <c r="AG323" i="5"/>
  <c r="AH323" i="5"/>
  <c r="G65" i="24" s="1"/>
  <c r="I65" i="24" s="1"/>
  <c r="AK323" i="5"/>
  <c r="AU323" i="5"/>
  <c r="G77" i="24" s="1"/>
  <c r="AW323" i="5"/>
  <c r="AX323" i="5"/>
  <c r="G76" i="24" s="1"/>
  <c r="BG323" i="5"/>
  <c r="G89" i="24" s="1"/>
  <c r="I89" i="24" s="1"/>
  <c r="I323" i="5"/>
  <c r="G8" i="24" s="1"/>
  <c r="K323" i="5"/>
  <c r="M323" i="5"/>
  <c r="G22" i="24" s="1"/>
  <c r="AB323" i="5"/>
  <c r="G56" i="24" s="1"/>
  <c r="AF323" i="5"/>
  <c r="G63" i="24" s="1"/>
  <c r="AO323" i="5"/>
  <c r="G68" i="24" s="1"/>
  <c r="G67" i="24" s="1"/>
  <c r="I67" i="24" s="1"/>
  <c r="AT323" i="5"/>
  <c r="AV323" i="5"/>
  <c r="G74" i="24" s="1"/>
  <c r="AZ323" i="5"/>
  <c r="G82" i="24" s="1"/>
  <c r="I82" i="24" s="1"/>
  <c r="BA323" i="5"/>
  <c r="G83" i="24" s="1"/>
  <c r="I83" i="24" s="1"/>
  <c r="BB323" i="5"/>
  <c r="BK323" i="5"/>
  <c r="P262" i="4"/>
  <c r="O262" i="4"/>
  <c r="N262" i="4"/>
  <c r="M262" i="4"/>
  <c r="L262" i="4"/>
  <c r="K262" i="4"/>
  <c r="H262" i="4"/>
  <c r="G262" i="4"/>
  <c r="F262" i="4"/>
  <c r="E262" i="4"/>
  <c r="D262" i="4"/>
  <c r="C262" i="4"/>
  <c r="P258" i="4"/>
  <c r="O258" i="4"/>
  <c r="N258" i="4"/>
  <c r="M258" i="4"/>
  <c r="L258" i="4"/>
  <c r="K258" i="4"/>
  <c r="H258" i="4"/>
  <c r="G258" i="4"/>
  <c r="F258" i="4"/>
  <c r="E258" i="4"/>
  <c r="D258" i="4"/>
  <c r="C258" i="4"/>
  <c r="P249" i="4"/>
  <c r="O249" i="4"/>
  <c r="N249" i="4"/>
  <c r="M249" i="4"/>
  <c r="L249" i="4"/>
  <c r="K249" i="4"/>
  <c r="H249" i="4"/>
  <c r="G249" i="4"/>
  <c r="F249" i="4"/>
  <c r="E249" i="4"/>
  <c r="D249" i="4"/>
  <c r="C249" i="4"/>
  <c r="P246" i="4"/>
  <c r="P263" i="4" s="1"/>
  <c r="O246" i="4"/>
  <c r="O263" i="4" s="1"/>
  <c r="N246" i="4"/>
  <c r="N263" i="4" s="1"/>
  <c r="M246" i="4"/>
  <c r="M263" i="4" s="1"/>
  <c r="L246" i="4"/>
  <c r="L263" i="4" s="1"/>
  <c r="K246" i="4"/>
  <c r="K263" i="4" s="1"/>
  <c r="H246" i="4"/>
  <c r="H263" i="4" s="1"/>
  <c r="G246" i="4"/>
  <c r="G263" i="4" s="1"/>
  <c r="F246" i="4"/>
  <c r="F263" i="4" s="1"/>
  <c r="E246" i="4"/>
  <c r="E263" i="4" s="1"/>
  <c r="D246" i="4"/>
  <c r="D263" i="4" s="1"/>
  <c r="C246" i="4"/>
  <c r="C263" i="4" s="1"/>
  <c r="P238" i="4"/>
  <c r="O238" i="4"/>
  <c r="N238" i="4"/>
  <c r="M238" i="4"/>
  <c r="L238" i="4"/>
  <c r="H238" i="4"/>
  <c r="G238" i="4"/>
  <c r="F238" i="4"/>
  <c r="E238" i="4"/>
  <c r="D238" i="4"/>
  <c r="P233" i="4"/>
  <c r="O233" i="4"/>
  <c r="N233" i="4"/>
  <c r="M233" i="4"/>
  <c r="L233" i="4"/>
  <c r="K233" i="4"/>
  <c r="H233" i="4"/>
  <c r="G233" i="4"/>
  <c r="F233" i="4"/>
  <c r="E233" i="4"/>
  <c r="D233" i="4"/>
  <c r="C233" i="4"/>
  <c r="P224" i="4"/>
  <c r="O224" i="4"/>
  <c r="N224" i="4"/>
  <c r="M224" i="4"/>
  <c r="L224" i="4"/>
  <c r="K224" i="4"/>
  <c r="H224" i="4"/>
  <c r="G224" i="4"/>
  <c r="F224" i="4"/>
  <c r="E224" i="4"/>
  <c r="D224" i="4"/>
  <c r="C224" i="4"/>
  <c r="P221" i="4"/>
  <c r="P239" i="4" s="1"/>
  <c r="O221" i="4"/>
  <c r="O239" i="4" s="1"/>
  <c r="N221" i="4"/>
  <c r="M221" i="4"/>
  <c r="L221" i="4"/>
  <c r="L239" i="4" s="1"/>
  <c r="K221" i="4"/>
  <c r="K239" i="4" s="1"/>
  <c r="H221" i="4"/>
  <c r="H239" i="4" s="1"/>
  <c r="G221" i="4"/>
  <c r="F221" i="4"/>
  <c r="F239" i="4" s="1"/>
  <c r="E221" i="4"/>
  <c r="E239" i="4" s="1"/>
  <c r="D221" i="4"/>
  <c r="D239" i="4" s="1"/>
  <c r="C221" i="4"/>
  <c r="C239" i="4" s="1"/>
  <c r="P212" i="4"/>
  <c r="O212" i="4"/>
  <c r="N212" i="4"/>
  <c r="M212" i="4"/>
  <c r="L212" i="4"/>
  <c r="K212" i="4"/>
  <c r="H212" i="4"/>
  <c r="G212" i="4"/>
  <c r="F212" i="4"/>
  <c r="E212" i="4"/>
  <c r="D212" i="4"/>
  <c r="C212" i="4"/>
  <c r="P205" i="4"/>
  <c r="O205" i="4"/>
  <c r="N205" i="4"/>
  <c r="M205" i="4"/>
  <c r="L205" i="4"/>
  <c r="K205" i="4"/>
  <c r="H205" i="4"/>
  <c r="G205" i="4"/>
  <c r="F205" i="4"/>
  <c r="E205" i="4"/>
  <c r="D205" i="4"/>
  <c r="C205" i="4"/>
  <c r="P197" i="4"/>
  <c r="O197" i="4"/>
  <c r="N197" i="4"/>
  <c r="M197" i="4"/>
  <c r="L197" i="4"/>
  <c r="K197" i="4"/>
  <c r="H197" i="4"/>
  <c r="G197" i="4"/>
  <c r="F197" i="4"/>
  <c r="E197" i="4"/>
  <c r="D197" i="4"/>
  <c r="C197" i="4"/>
  <c r="P194" i="4"/>
  <c r="P213" i="4" s="1"/>
  <c r="O194" i="4"/>
  <c r="O213" i="4" s="1"/>
  <c r="N194" i="4"/>
  <c r="N213" i="4" s="1"/>
  <c r="M194" i="4"/>
  <c r="M213" i="4" s="1"/>
  <c r="L194" i="4"/>
  <c r="L213" i="4" s="1"/>
  <c r="K194" i="4"/>
  <c r="K213" i="4" s="1"/>
  <c r="H194" i="4"/>
  <c r="H213" i="4" s="1"/>
  <c r="G194" i="4"/>
  <c r="G213" i="4" s="1"/>
  <c r="F194" i="4"/>
  <c r="F213" i="4" s="1"/>
  <c r="E194" i="4"/>
  <c r="E213" i="4" s="1"/>
  <c r="D194" i="4"/>
  <c r="D213" i="4" s="1"/>
  <c r="C194" i="4"/>
  <c r="C213" i="4" s="1"/>
  <c r="P188" i="4"/>
  <c r="O188" i="4"/>
  <c r="N188" i="4"/>
  <c r="M188" i="4"/>
  <c r="L188" i="4"/>
  <c r="K188" i="4"/>
  <c r="H188" i="4"/>
  <c r="G188" i="4"/>
  <c r="F188" i="4"/>
  <c r="E188" i="4"/>
  <c r="D188" i="4"/>
  <c r="C188" i="4"/>
  <c r="P184" i="4"/>
  <c r="O184" i="4"/>
  <c r="N184" i="4"/>
  <c r="M184" i="4"/>
  <c r="L184" i="4"/>
  <c r="K184" i="4"/>
  <c r="H184" i="4"/>
  <c r="G184" i="4"/>
  <c r="F184" i="4"/>
  <c r="E184" i="4"/>
  <c r="D184" i="4"/>
  <c r="C184" i="4"/>
  <c r="P175" i="4"/>
  <c r="O175" i="4"/>
  <c r="N175" i="4"/>
  <c r="M175" i="4"/>
  <c r="L175" i="4"/>
  <c r="K175" i="4"/>
  <c r="H175" i="4"/>
  <c r="G175" i="4"/>
  <c r="F175" i="4"/>
  <c r="E175" i="4"/>
  <c r="D175" i="4"/>
  <c r="C175" i="4"/>
  <c r="P172" i="4"/>
  <c r="P189" i="4" s="1"/>
  <c r="O172" i="4"/>
  <c r="O189" i="4" s="1"/>
  <c r="N172" i="4"/>
  <c r="N189" i="4" s="1"/>
  <c r="M172" i="4"/>
  <c r="M189" i="4" s="1"/>
  <c r="L172" i="4"/>
  <c r="L189" i="4" s="1"/>
  <c r="K172" i="4"/>
  <c r="K189" i="4" s="1"/>
  <c r="H172" i="4"/>
  <c r="H189" i="4" s="1"/>
  <c r="G172" i="4"/>
  <c r="G189" i="4" s="1"/>
  <c r="F172" i="4"/>
  <c r="F189" i="4" s="1"/>
  <c r="E172" i="4"/>
  <c r="E189" i="4" s="1"/>
  <c r="D172" i="4"/>
  <c r="D189" i="4" s="1"/>
  <c r="C172" i="4"/>
  <c r="C189" i="4" s="1"/>
  <c r="P164" i="4"/>
  <c r="O164" i="4"/>
  <c r="N164" i="4"/>
  <c r="M164" i="4"/>
  <c r="L164" i="4"/>
  <c r="K164" i="4"/>
  <c r="H164" i="4"/>
  <c r="G164" i="4"/>
  <c r="F164" i="4"/>
  <c r="E164" i="4"/>
  <c r="D164" i="4"/>
  <c r="C164" i="4"/>
  <c r="P158" i="4"/>
  <c r="O158" i="4"/>
  <c r="N158" i="4"/>
  <c r="M158" i="4"/>
  <c r="L158" i="4"/>
  <c r="K158" i="4"/>
  <c r="H158" i="4"/>
  <c r="G158" i="4"/>
  <c r="F158" i="4"/>
  <c r="E158" i="4"/>
  <c r="D158" i="4"/>
  <c r="C158" i="4"/>
  <c r="P149" i="4"/>
  <c r="O149" i="4"/>
  <c r="N149" i="4"/>
  <c r="M149" i="4"/>
  <c r="L149" i="4"/>
  <c r="K149" i="4"/>
  <c r="H149" i="4"/>
  <c r="G149" i="4"/>
  <c r="F149" i="4"/>
  <c r="E149" i="4"/>
  <c r="D149" i="4"/>
  <c r="C149" i="4"/>
  <c r="P146" i="4"/>
  <c r="P165" i="4" s="1"/>
  <c r="P264" i="4" s="1"/>
  <c r="O146" i="4"/>
  <c r="O165" i="4" s="1"/>
  <c r="O264" i="4" s="1"/>
  <c r="N146" i="4"/>
  <c r="N165" i="4" s="1"/>
  <c r="M146" i="4"/>
  <c r="M165" i="4" s="1"/>
  <c r="L146" i="4"/>
  <c r="L165" i="4" s="1"/>
  <c r="L264" i="4" s="1"/>
  <c r="K146" i="4"/>
  <c r="K165" i="4" s="1"/>
  <c r="K264" i="4" s="1"/>
  <c r="H146" i="4"/>
  <c r="H165" i="4" s="1"/>
  <c r="G146" i="4"/>
  <c r="G165" i="4" s="1"/>
  <c r="F146" i="4"/>
  <c r="F165" i="4" s="1"/>
  <c r="F264" i="4" s="1"/>
  <c r="E146" i="4"/>
  <c r="E165" i="4" s="1"/>
  <c r="E264" i="4" s="1"/>
  <c r="D146" i="4"/>
  <c r="D165" i="4" s="1"/>
  <c r="C146" i="4"/>
  <c r="C165" i="4" s="1"/>
  <c r="C264" i="4" s="1"/>
  <c r="P137" i="4"/>
  <c r="O137" i="4"/>
  <c r="N137" i="4"/>
  <c r="M137" i="4"/>
  <c r="L137" i="4"/>
  <c r="K137" i="4"/>
  <c r="H137" i="4"/>
  <c r="G137" i="4"/>
  <c r="F137" i="4"/>
  <c r="E137" i="4"/>
  <c r="D137" i="4"/>
  <c r="C137" i="4"/>
  <c r="P133" i="4"/>
  <c r="O133" i="4"/>
  <c r="N133" i="4"/>
  <c r="M133" i="4"/>
  <c r="L133" i="4"/>
  <c r="K133" i="4"/>
  <c r="H133" i="4"/>
  <c r="G133" i="4"/>
  <c r="F133" i="4"/>
  <c r="E133" i="4"/>
  <c r="D133" i="4"/>
  <c r="C133" i="4"/>
  <c r="P124" i="4"/>
  <c r="O124" i="4"/>
  <c r="N124" i="4"/>
  <c r="M124" i="4"/>
  <c r="L124" i="4"/>
  <c r="K124" i="4"/>
  <c r="H124" i="4"/>
  <c r="G124" i="4"/>
  <c r="F124" i="4"/>
  <c r="E124" i="4"/>
  <c r="D124" i="4"/>
  <c r="C124" i="4"/>
  <c r="P121" i="4"/>
  <c r="P138" i="4" s="1"/>
  <c r="O121" i="4"/>
  <c r="O138" i="4" s="1"/>
  <c r="N121" i="4"/>
  <c r="N138" i="4" s="1"/>
  <c r="M121" i="4"/>
  <c r="M138" i="4" s="1"/>
  <c r="L121" i="4"/>
  <c r="L138" i="4" s="1"/>
  <c r="K121" i="4"/>
  <c r="K138" i="4" s="1"/>
  <c r="H121" i="4"/>
  <c r="H138" i="4" s="1"/>
  <c r="G121" i="4"/>
  <c r="G138" i="4" s="1"/>
  <c r="F121" i="4"/>
  <c r="F138" i="4" s="1"/>
  <c r="E121" i="4"/>
  <c r="E138" i="4" s="1"/>
  <c r="D121" i="4"/>
  <c r="D138" i="4" s="1"/>
  <c r="C121" i="4"/>
  <c r="C138" i="4" s="1"/>
  <c r="P113" i="4"/>
  <c r="O113" i="4"/>
  <c r="N113" i="4"/>
  <c r="M113" i="4"/>
  <c r="L113" i="4"/>
  <c r="K113" i="4"/>
  <c r="H113" i="4"/>
  <c r="G113" i="4"/>
  <c r="F113" i="4"/>
  <c r="E113" i="4"/>
  <c r="D113" i="4"/>
  <c r="C113" i="4"/>
  <c r="P109" i="4"/>
  <c r="O109" i="4"/>
  <c r="N109" i="4"/>
  <c r="M109" i="4"/>
  <c r="L109" i="4"/>
  <c r="K109" i="4"/>
  <c r="H109" i="4"/>
  <c r="G109" i="4"/>
  <c r="F109" i="4"/>
  <c r="E109" i="4"/>
  <c r="D109" i="4"/>
  <c r="C109" i="4"/>
  <c r="P99" i="4"/>
  <c r="O99" i="4"/>
  <c r="N99" i="4"/>
  <c r="M99" i="4"/>
  <c r="L99" i="4"/>
  <c r="K99" i="4"/>
  <c r="H99" i="4"/>
  <c r="G99" i="4"/>
  <c r="F99" i="4"/>
  <c r="E99" i="4"/>
  <c r="D99" i="4"/>
  <c r="C99" i="4"/>
  <c r="P96" i="4"/>
  <c r="P114" i="4" s="1"/>
  <c r="O96" i="4"/>
  <c r="O114" i="4" s="1"/>
  <c r="N96" i="4"/>
  <c r="N114" i="4" s="1"/>
  <c r="M96" i="4"/>
  <c r="M114" i="4" s="1"/>
  <c r="L96" i="4"/>
  <c r="L114" i="4" s="1"/>
  <c r="K96" i="4"/>
  <c r="K114" i="4" s="1"/>
  <c r="H96" i="4"/>
  <c r="H114" i="4" s="1"/>
  <c r="G96" i="4"/>
  <c r="G114" i="4" s="1"/>
  <c r="F96" i="4"/>
  <c r="F114" i="4" s="1"/>
  <c r="E96" i="4"/>
  <c r="E114" i="4" s="1"/>
  <c r="D96" i="4"/>
  <c r="D114" i="4" s="1"/>
  <c r="C96" i="4"/>
  <c r="C114" i="4" s="1"/>
  <c r="P89" i="4"/>
  <c r="O89" i="4"/>
  <c r="N89" i="4"/>
  <c r="M89" i="4"/>
  <c r="L89" i="4"/>
  <c r="K89" i="4"/>
  <c r="H89" i="4"/>
  <c r="G89" i="4"/>
  <c r="F89" i="4"/>
  <c r="E89" i="4"/>
  <c r="D89" i="4"/>
  <c r="C89" i="4"/>
  <c r="P83" i="4"/>
  <c r="O83" i="4"/>
  <c r="N83" i="4"/>
  <c r="M83" i="4"/>
  <c r="L83" i="4"/>
  <c r="K83" i="4"/>
  <c r="H83" i="4"/>
  <c r="G83" i="4"/>
  <c r="F83" i="4"/>
  <c r="E83" i="4"/>
  <c r="D83" i="4"/>
  <c r="C83" i="4"/>
  <c r="P75" i="4"/>
  <c r="O75" i="4"/>
  <c r="N75" i="4"/>
  <c r="M75" i="4"/>
  <c r="L75" i="4"/>
  <c r="K75" i="4"/>
  <c r="H75" i="4"/>
  <c r="G75" i="4"/>
  <c r="G90" i="4" s="1"/>
  <c r="F75" i="4"/>
  <c r="F90" i="4" s="1"/>
  <c r="E75" i="4"/>
  <c r="D75" i="4"/>
  <c r="C75" i="4"/>
  <c r="P90" i="4"/>
  <c r="O90" i="4"/>
  <c r="N90" i="4"/>
  <c r="M90" i="4"/>
  <c r="L90" i="4"/>
  <c r="H90" i="4"/>
  <c r="E90" i="4"/>
  <c r="D90" i="4"/>
  <c r="P64" i="4"/>
  <c r="O64" i="4"/>
  <c r="N64" i="4"/>
  <c r="M64" i="4"/>
  <c r="L64" i="4"/>
  <c r="K64" i="4"/>
  <c r="H64" i="4"/>
  <c r="G64" i="4"/>
  <c r="F64" i="4"/>
  <c r="E64" i="4"/>
  <c r="D64" i="4"/>
  <c r="C64" i="4"/>
  <c r="P58" i="4"/>
  <c r="O58" i="4"/>
  <c r="N58" i="4"/>
  <c r="M58" i="4"/>
  <c r="L58" i="4"/>
  <c r="K58" i="4"/>
  <c r="H58" i="4"/>
  <c r="G58" i="4"/>
  <c r="F58" i="4"/>
  <c r="E58" i="4"/>
  <c r="D58" i="4"/>
  <c r="C58" i="4"/>
  <c r="P49" i="4"/>
  <c r="O49" i="4"/>
  <c r="N49" i="4"/>
  <c r="M49" i="4"/>
  <c r="L49" i="4"/>
  <c r="K49" i="4"/>
  <c r="H49" i="4"/>
  <c r="G49" i="4"/>
  <c r="F49" i="4"/>
  <c r="E49" i="4"/>
  <c r="D49" i="4"/>
  <c r="C49" i="4"/>
  <c r="P46" i="4"/>
  <c r="P65" i="4" s="1"/>
  <c r="O46" i="4"/>
  <c r="O65" i="4" s="1"/>
  <c r="N46" i="4"/>
  <c r="N65" i="4" s="1"/>
  <c r="M46" i="4"/>
  <c r="M65" i="4" s="1"/>
  <c r="L46" i="4"/>
  <c r="L65" i="4" s="1"/>
  <c r="K46" i="4"/>
  <c r="K65" i="4" s="1"/>
  <c r="H46" i="4"/>
  <c r="H65" i="4" s="1"/>
  <c r="G46" i="4"/>
  <c r="G65" i="4" s="1"/>
  <c r="F46" i="4"/>
  <c r="F65" i="4" s="1"/>
  <c r="E46" i="4"/>
  <c r="E65" i="4" s="1"/>
  <c r="D46" i="4"/>
  <c r="D65" i="4" s="1"/>
  <c r="C46" i="4"/>
  <c r="C65" i="4" s="1"/>
  <c r="P38" i="4"/>
  <c r="O38" i="4"/>
  <c r="N38" i="4"/>
  <c r="M38" i="4"/>
  <c r="L38" i="4"/>
  <c r="H38" i="4"/>
  <c r="G38" i="4"/>
  <c r="F38" i="4"/>
  <c r="E38" i="4"/>
  <c r="D38" i="4"/>
  <c r="C38" i="4"/>
  <c r="P34" i="4"/>
  <c r="O34" i="4"/>
  <c r="N34" i="4"/>
  <c r="M34" i="4"/>
  <c r="L34" i="4"/>
  <c r="K34" i="4"/>
  <c r="H34" i="4"/>
  <c r="G34" i="4"/>
  <c r="F34" i="4"/>
  <c r="E34" i="4"/>
  <c r="D34" i="4"/>
  <c r="C34" i="4"/>
  <c r="P25" i="4"/>
  <c r="O25" i="4"/>
  <c r="N25" i="4"/>
  <c r="M25" i="4"/>
  <c r="L25" i="4"/>
  <c r="K25" i="4"/>
  <c r="H25" i="4"/>
  <c r="G25" i="4"/>
  <c r="F25" i="4"/>
  <c r="E25" i="4"/>
  <c r="D25" i="4"/>
  <c r="C25" i="4"/>
  <c r="P22" i="4"/>
  <c r="P39" i="4" s="1"/>
  <c r="O22" i="4"/>
  <c r="O39" i="4" s="1"/>
  <c r="N22" i="4"/>
  <c r="M22" i="4"/>
  <c r="M39" i="4" s="1"/>
  <c r="L22" i="4"/>
  <c r="L39" i="4" s="1"/>
  <c r="K22" i="4"/>
  <c r="K39" i="4" s="1"/>
  <c r="H22" i="4"/>
  <c r="H39" i="4" s="1"/>
  <c r="G22" i="4"/>
  <c r="G39" i="4" s="1"/>
  <c r="F22" i="4"/>
  <c r="F39" i="4" s="1"/>
  <c r="E22" i="4"/>
  <c r="E39" i="4" s="1"/>
  <c r="D22" i="4"/>
  <c r="D39" i="4" s="1"/>
  <c r="C22" i="4"/>
  <c r="C39" i="4" s="1"/>
  <c r="G20" i="24" l="1"/>
  <c r="G19" i="24" s="1"/>
  <c r="I19" i="24" s="1"/>
  <c r="G54" i="24"/>
  <c r="G53" i="24" s="1"/>
  <c r="I53" i="24" s="1"/>
  <c r="G17" i="24"/>
  <c r="G18" i="24" s="1"/>
  <c r="G16" i="24"/>
  <c r="I16" i="24" s="1"/>
  <c r="F60" i="24"/>
  <c r="F59" i="24" s="1"/>
  <c r="H59" i="24" s="1"/>
  <c r="F28" i="24"/>
  <c r="F23" i="24" s="1"/>
  <c r="F31" i="24"/>
  <c r="F24" i="24" s="1"/>
  <c r="F20" i="24"/>
  <c r="K315" i="10"/>
  <c r="K316" i="10" s="1"/>
  <c r="D139" i="4"/>
  <c r="H139" i="4"/>
  <c r="N39" i="4"/>
  <c r="N139" i="4" s="1"/>
  <c r="N265" i="4" s="1"/>
  <c r="N266" i="4" s="1"/>
  <c r="C90" i="4"/>
  <c r="C139" i="4" s="1"/>
  <c r="C265" i="4" s="1"/>
  <c r="C266" i="4" s="1"/>
  <c r="G239" i="4"/>
  <c r="G264" i="4" s="1"/>
  <c r="M239" i="4"/>
  <c r="M264" i="4" s="1"/>
  <c r="D264" i="4"/>
  <c r="H264" i="4"/>
  <c r="N264" i="4"/>
  <c r="N239" i="4"/>
  <c r="F139" i="4"/>
  <c r="F265" i="4" s="1"/>
  <c r="F266" i="4" s="1"/>
  <c r="L139" i="4"/>
  <c r="L265" i="4" s="1"/>
  <c r="L266" i="4" s="1"/>
  <c r="P139" i="4"/>
  <c r="P265" i="4" s="1"/>
  <c r="P266" i="4" s="1"/>
  <c r="K90" i="4"/>
  <c r="C315" i="10"/>
  <c r="C316" i="10" s="1"/>
  <c r="E139" i="4"/>
  <c r="E265" i="4" s="1"/>
  <c r="E266" i="4" s="1"/>
  <c r="G139" i="4"/>
  <c r="K139" i="4"/>
  <c r="K265" i="4" s="1"/>
  <c r="K266" i="4" s="1"/>
  <c r="M139" i="4"/>
  <c r="O139" i="4"/>
  <c r="O265" i="4" s="1"/>
  <c r="O266" i="4" s="1"/>
  <c r="F26" i="24" l="1"/>
  <c r="H26" i="24" s="1"/>
  <c r="F19" i="24"/>
  <c r="H19" i="24" s="1"/>
  <c r="F29" i="24"/>
  <c r="H29" i="24" s="1"/>
  <c r="G265" i="4"/>
  <c r="G266" i="4" s="1"/>
  <c r="M265" i="4"/>
  <c r="M266" i="4" s="1"/>
  <c r="H265" i="4"/>
  <c r="H266" i="4" s="1"/>
  <c r="D265" i="4"/>
  <c r="D266" i="4" s="1"/>
  <c r="D88" i="13" l="1"/>
  <c r="D95" i="17"/>
  <c r="D95" i="15"/>
  <c r="D88" i="12"/>
  <c r="AL323" i="5"/>
  <c r="G50" i="24" s="1"/>
  <c r="D108" i="13" l="1"/>
  <c r="F108" i="13" s="1"/>
  <c r="D115" i="17" l="1"/>
  <c r="F115" i="17" s="1"/>
  <c r="L115" i="17" s="1"/>
  <c r="BH323" i="5"/>
  <c r="D115" i="15"/>
  <c r="F115" i="15" s="1"/>
  <c r="G115" i="15" s="1"/>
  <c r="D108" i="12"/>
  <c r="F108" i="12" s="1"/>
  <c r="L108" i="12" s="1"/>
  <c r="L108" i="13"/>
  <c r="G108" i="13"/>
  <c r="G115" i="17" l="1"/>
  <c r="L115" i="15"/>
  <c r="G108" i="12"/>
  <c r="D104" i="13" l="1"/>
  <c r="F104" i="13" s="1"/>
  <c r="D111" i="17"/>
  <c r="F111" i="17" s="1"/>
  <c r="D111" i="15"/>
  <c r="F111" i="15" s="1"/>
  <c r="D104" i="12"/>
  <c r="F104" i="12" s="1"/>
  <c r="BF323" i="5"/>
  <c r="G85" i="24" s="1"/>
  <c r="I85" i="24" s="1"/>
  <c r="BE323" i="5" l="1"/>
  <c r="G84" i="24" s="1"/>
  <c r="I84" i="24" s="1"/>
  <c r="D110" i="17"/>
  <c r="F110" i="17" s="1"/>
  <c r="G110" i="17" s="1"/>
  <c r="D103" i="12"/>
  <c r="F103" i="12" s="1"/>
  <c r="I103" i="12" s="1"/>
  <c r="L103" i="12" s="1"/>
  <c r="D103" i="13"/>
  <c r="F103" i="13" s="1"/>
  <c r="G103" i="13" s="1"/>
  <c r="D110" i="15"/>
  <c r="F110" i="15" s="1"/>
  <c r="I110" i="15" s="1"/>
  <c r="L110" i="15" s="1"/>
  <c r="I111" i="17"/>
  <c r="L111" i="17" s="1"/>
  <c r="G111" i="17"/>
  <c r="I111" i="15"/>
  <c r="L111" i="15" s="1"/>
  <c r="G111" i="15"/>
  <c r="I104" i="12"/>
  <c r="L104" i="12" s="1"/>
  <c r="G104" i="12"/>
  <c r="I104" i="13"/>
  <c r="L104" i="13" s="1"/>
  <c r="G104" i="13"/>
  <c r="G110" i="15" l="1"/>
  <c r="I110" i="17"/>
  <c r="L110" i="17" s="1"/>
  <c r="G103" i="12"/>
  <c r="I103" i="13"/>
  <c r="L103" i="13" s="1"/>
  <c r="M81" i="10" l="1"/>
  <c r="AL320" i="21" l="1"/>
  <c r="AL321" i="21" l="1"/>
  <c r="C95" i="15"/>
  <c r="C88" i="13"/>
  <c r="C95" i="17"/>
  <c r="C88" i="12"/>
  <c r="AL321" i="5"/>
  <c r="F50" i="24" s="1"/>
  <c r="P109" i="10"/>
  <c r="O109" i="10"/>
  <c r="N109" i="10"/>
  <c r="M109" i="10"/>
  <c r="L109" i="10"/>
  <c r="P53" i="10"/>
  <c r="P59" i="10" s="1"/>
  <c r="P193" i="10"/>
  <c r="O53" i="10"/>
  <c r="O59" i="10" s="1"/>
  <c r="O193" i="10"/>
  <c r="N193" i="10"/>
  <c r="N53" i="10"/>
  <c r="N59" i="10" s="1"/>
  <c r="M193" i="10"/>
  <c r="M53" i="10"/>
  <c r="M59" i="10" s="1"/>
  <c r="L53" i="10"/>
  <c r="L59" i="10" s="1"/>
  <c r="L193" i="10"/>
  <c r="AJ322" i="21"/>
  <c r="AJ323" i="21" l="1"/>
  <c r="D73" i="15"/>
  <c r="F74" i="15" s="1"/>
  <c r="F73" i="15" s="1"/>
  <c r="D71" i="12"/>
  <c r="F72" i="12" s="1"/>
  <c r="F71" i="12" s="1"/>
  <c r="D71" i="13"/>
  <c r="F72" i="13" s="1"/>
  <c r="F71" i="13" s="1"/>
  <c r="W323" i="5"/>
  <c r="G44" i="24" s="1"/>
  <c r="D73" i="17"/>
  <c r="F74" i="17" s="1"/>
  <c r="F73" i="17" s="1"/>
  <c r="W323" i="21"/>
  <c r="I71" i="13" l="1"/>
  <c r="L71" i="13" s="1"/>
  <c r="G71" i="13"/>
  <c r="I71" i="12"/>
  <c r="L71" i="12" s="1"/>
  <c r="G71" i="12"/>
  <c r="I73" i="17"/>
  <c r="L73" i="17" s="1"/>
  <c r="G73" i="17"/>
  <c r="I73" i="15"/>
  <c r="L73" i="15" s="1"/>
  <c r="G73" i="15"/>
  <c r="P165" i="10" l="1"/>
  <c r="P170" i="10" s="1"/>
  <c r="P279" i="10"/>
  <c r="O279" i="10"/>
  <c r="O165" i="10"/>
  <c r="O170" i="10" s="1"/>
  <c r="N165" i="10"/>
  <c r="N170" i="10" s="1"/>
  <c r="N279" i="10"/>
  <c r="M165" i="10"/>
  <c r="M170" i="10" s="1"/>
  <c r="M279" i="10"/>
  <c r="L165" i="10"/>
  <c r="L170" i="10" s="1"/>
  <c r="L279" i="10"/>
  <c r="R322" i="21"/>
  <c r="AS321" i="21"/>
  <c r="C37" i="13" l="1"/>
  <c r="E37" i="13" s="1"/>
  <c r="C39" i="15"/>
  <c r="E39" i="15" s="1"/>
  <c r="C39" i="17"/>
  <c r="E39" i="17" s="1"/>
  <c r="C37" i="12"/>
  <c r="E37" i="12" s="1"/>
  <c r="AS321" i="5"/>
  <c r="F73" i="24" s="1"/>
  <c r="H39" i="17" l="1"/>
  <c r="K39" i="17" s="1"/>
  <c r="H39" i="15"/>
  <c r="K39" i="15" s="1"/>
  <c r="H37" i="12"/>
  <c r="K37" i="12" s="1"/>
  <c r="H37" i="13"/>
  <c r="K37" i="13" s="1"/>
  <c r="E193" i="10" l="1"/>
  <c r="F193" i="10"/>
  <c r="G193" i="10"/>
  <c r="D193" i="10"/>
  <c r="E222" i="10" l="1"/>
  <c r="F222" i="10"/>
  <c r="G222" i="10"/>
  <c r="D222" i="10"/>
  <c r="AV321" i="21"/>
  <c r="M307" i="10"/>
  <c r="M312" i="10" s="1"/>
  <c r="N307" i="10"/>
  <c r="N312" i="10" s="1"/>
  <c r="O307" i="10"/>
  <c r="P307" i="10"/>
  <c r="P312" i="10" s="1"/>
  <c r="L307" i="10"/>
  <c r="C38" i="13" l="1"/>
  <c r="E38" i="13" s="1"/>
  <c r="H38" i="13" s="1"/>
  <c r="K38" i="13" s="1"/>
  <c r="C40" i="17"/>
  <c r="E40" i="17" s="1"/>
  <c r="H40" i="17" s="1"/>
  <c r="K40" i="17" s="1"/>
  <c r="C40" i="15"/>
  <c r="E40" i="15" s="1"/>
  <c r="H40" i="15" s="1"/>
  <c r="K40" i="15" s="1"/>
  <c r="C38" i="12"/>
  <c r="E38" i="12" s="1"/>
  <c r="H38" i="12" s="1"/>
  <c r="K38" i="12" s="1"/>
  <c r="AV321" i="5"/>
  <c r="F74" i="24" s="1"/>
  <c r="O312" i="10"/>
  <c r="R323" i="21" l="1"/>
  <c r="AI323" i="21"/>
  <c r="S323" i="21"/>
  <c r="D92" i="15"/>
  <c r="F92" i="15" s="1"/>
  <c r="I92" i="15" s="1"/>
  <c r="L92" i="15" s="1"/>
  <c r="D92" i="17"/>
  <c r="F92" i="17" s="1"/>
  <c r="I92" i="17" s="1"/>
  <c r="L92" i="17" s="1"/>
  <c r="D85" i="13"/>
  <c r="F85" i="13" s="1"/>
  <c r="I85" i="13" s="1"/>
  <c r="L85" i="13" s="1"/>
  <c r="D85" i="12"/>
  <c r="F85" i="12" s="1"/>
  <c r="I85" i="12" s="1"/>
  <c r="L85" i="12" s="1"/>
  <c r="AI323" i="5"/>
  <c r="G49" i="24" s="1"/>
  <c r="D67" i="15"/>
  <c r="F68" i="15" s="1"/>
  <c r="F67" i="15" s="1"/>
  <c r="G67" i="15" s="1"/>
  <c r="D65" i="12"/>
  <c r="F66" i="12" s="1"/>
  <c r="F65" i="12" s="1"/>
  <c r="G65" i="12" s="1"/>
  <c r="D67" i="17"/>
  <c r="F68" i="17" s="1"/>
  <c r="F67" i="17" s="1"/>
  <c r="I67" i="17" s="1"/>
  <c r="L67" i="17" s="1"/>
  <c r="D65" i="13"/>
  <c r="F66" i="13" s="1"/>
  <c r="F65" i="13" s="1"/>
  <c r="I65" i="13" s="1"/>
  <c r="L65" i="13" s="1"/>
  <c r="S323" i="5"/>
  <c r="G45" i="24" s="1"/>
  <c r="D55" i="17"/>
  <c r="D53" i="12"/>
  <c r="R323" i="5"/>
  <c r="G41" i="24" s="1"/>
  <c r="G40" i="24" s="1"/>
  <c r="I40" i="24" s="1"/>
  <c r="D53" i="13"/>
  <c r="D55" i="15"/>
  <c r="I67" i="15" l="1"/>
  <c r="L67" i="15" s="1"/>
  <c r="G65" i="13"/>
  <c r="I65" i="12"/>
  <c r="L65" i="12" s="1"/>
  <c r="G67" i="17"/>
  <c r="F56" i="13"/>
  <c r="F55" i="13"/>
  <c r="F57" i="13"/>
  <c r="F54" i="13"/>
  <c r="F54" i="12"/>
  <c r="F57" i="12"/>
  <c r="F56" i="12"/>
  <c r="F55" i="12"/>
  <c r="F56" i="15"/>
  <c r="F58" i="15"/>
  <c r="F57" i="15"/>
  <c r="F59" i="15"/>
  <c r="F59" i="17"/>
  <c r="F57" i="17"/>
  <c r="F56" i="17"/>
  <c r="F58" i="17"/>
  <c r="F53" i="13" l="1"/>
  <c r="I53" i="13" s="1"/>
  <c r="L53" i="13" s="1"/>
  <c r="F55" i="17"/>
  <c r="I55" i="17" s="1"/>
  <c r="L55" i="17" s="1"/>
  <c r="F55" i="15"/>
  <c r="I55" i="15" s="1"/>
  <c r="L55" i="15" s="1"/>
  <c r="F53" i="12"/>
  <c r="I53" i="12" s="1"/>
  <c r="L53" i="12" s="1"/>
  <c r="E249" i="10"/>
  <c r="F249" i="10"/>
  <c r="G249" i="10"/>
  <c r="H249" i="10"/>
  <c r="D249" i="10"/>
  <c r="U320" i="21"/>
  <c r="U321" i="21" l="1"/>
  <c r="C67" i="13"/>
  <c r="E68" i="13" s="1"/>
  <c r="E67" i="13" s="1"/>
  <c r="C69" i="17"/>
  <c r="E70" i="17" s="1"/>
  <c r="E69" i="17" s="1"/>
  <c r="C69" i="15"/>
  <c r="E70" i="15" s="1"/>
  <c r="E69" i="15" s="1"/>
  <c r="C67" i="12"/>
  <c r="E68" i="12" s="1"/>
  <c r="E67" i="12" s="1"/>
  <c r="U321" i="5"/>
  <c r="F46" i="24" s="1"/>
  <c r="E53" i="10"/>
  <c r="E59" i="10" s="1"/>
  <c r="F53" i="10"/>
  <c r="F59" i="10" s="1"/>
  <c r="G53" i="10"/>
  <c r="H53" i="10"/>
  <c r="H59" i="10" s="1"/>
  <c r="D53" i="10"/>
  <c r="D59" i="10" s="1"/>
  <c r="AN320" i="21"/>
  <c r="O320" i="21"/>
  <c r="AN321" i="21" l="1"/>
  <c r="O321" i="21"/>
  <c r="H69" i="15"/>
  <c r="K69" i="15" s="1"/>
  <c r="H69" i="17"/>
  <c r="K69" i="17" s="1"/>
  <c r="H67" i="12"/>
  <c r="K67" i="12" s="1"/>
  <c r="H67" i="13"/>
  <c r="K67" i="13" s="1"/>
  <c r="G59" i="10"/>
  <c r="C94" i="13"/>
  <c r="E94" i="13" s="1"/>
  <c r="H94" i="13" s="1"/>
  <c r="K94" i="13" s="1"/>
  <c r="C101" i="17"/>
  <c r="E101" i="17" s="1"/>
  <c r="H101" i="17" s="1"/>
  <c r="K101" i="17" s="1"/>
  <c r="C101" i="15"/>
  <c r="E101" i="15" s="1"/>
  <c r="H101" i="15" s="1"/>
  <c r="K101" i="15" s="1"/>
  <c r="C94" i="12"/>
  <c r="E94" i="12" s="1"/>
  <c r="H94" i="12" s="1"/>
  <c r="K94" i="12" s="1"/>
  <c r="AN321" i="5"/>
  <c r="F70" i="24" s="1"/>
  <c r="C10" i="13"/>
  <c r="C12" i="15"/>
  <c r="C12" i="17"/>
  <c r="C10" i="12"/>
  <c r="O321" i="5"/>
  <c r="F33" i="24" s="1"/>
  <c r="F32" i="24" s="1"/>
  <c r="H32" i="24" s="1"/>
  <c r="D15" i="13" l="1"/>
  <c r="D14" i="13" s="1"/>
  <c r="F16" i="13" s="1"/>
  <c r="F14" i="13" s="1"/>
  <c r="D17" i="17"/>
  <c r="D16" i="17" s="1"/>
  <c r="F18" i="17" s="1"/>
  <c r="F16" i="17" s="1"/>
  <c r="D15" i="12"/>
  <c r="D14" i="12" s="1"/>
  <c r="F16" i="12" s="1"/>
  <c r="F14" i="12" s="1"/>
  <c r="D17" i="15"/>
  <c r="D16" i="15" s="1"/>
  <c r="F18" i="15" s="1"/>
  <c r="F16" i="15" s="1"/>
  <c r="P323" i="5"/>
  <c r="G30" i="24" s="1"/>
  <c r="G29" i="24" s="1"/>
  <c r="I29" i="24" s="1"/>
  <c r="M222" i="10"/>
  <c r="N222" i="10"/>
  <c r="O222" i="10"/>
  <c r="P222" i="10"/>
  <c r="L222" i="10"/>
  <c r="N323" i="21"/>
  <c r="I16" i="17" l="1"/>
  <c r="L16" i="17" s="1"/>
  <c r="G16" i="17"/>
  <c r="I16" i="15"/>
  <c r="L16" i="15" s="1"/>
  <c r="G16" i="15"/>
  <c r="I14" i="12"/>
  <c r="L14" i="12" s="1"/>
  <c r="G14" i="12"/>
  <c r="I14" i="13"/>
  <c r="L14" i="13" s="1"/>
  <c r="G14" i="13"/>
  <c r="D7" i="13"/>
  <c r="F8" i="13" s="1"/>
  <c r="F7" i="13" s="1"/>
  <c r="D9" i="17"/>
  <c r="F10" i="17" s="1"/>
  <c r="F9" i="17" s="1"/>
  <c r="D9" i="15"/>
  <c r="F10" i="15" s="1"/>
  <c r="F9" i="15" s="1"/>
  <c r="D7" i="12"/>
  <c r="F8" i="12" s="1"/>
  <c r="F7" i="12" s="1"/>
  <c r="N323" i="5"/>
  <c r="G27" i="24" s="1"/>
  <c r="G26" i="24" s="1"/>
  <c r="I26" i="24" s="1"/>
  <c r="I9" i="17" l="1"/>
  <c r="L9" i="17" s="1"/>
  <c r="G9" i="17"/>
  <c r="I7" i="12"/>
  <c r="L7" i="12" s="1"/>
  <c r="G7" i="12"/>
  <c r="I9" i="15"/>
  <c r="L9" i="15" s="1"/>
  <c r="G9" i="15"/>
  <c r="I7" i="13"/>
  <c r="L7" i="13" s="1"/>
  <c r="G7" i="13"/>
  <c r="P136" i="10" l="1"/>
  <c r="M136" i="10"/>
  <c r="N136" i="10"/>
  <c r="O136" i="10"/>
  <c r="L136" i="10"/>
  <c r="P322" i="21" l="1"/>
  <c r="P323" i="21" s="1"/>
  <c r="AS322" i="21"/>
  <c r="AS323" i="21" s="1"/>
  <c r="U322" i="21"/>
  <c r="U323" i="21" s="1"/>
  <c r="D37" i="13"/>
  <c r="F37" i="13" s="1"/>
  <c r="D39" i="17"/>
  <c r="F39" i="17" s="1"/>
  <c r="D39" i="15"/>
  <c r="F39" i="15" s="1"/>
  <c r="D37" i="12"/>
  <c r="F37" i="12" s="1"/>
  <c r="AS323" i="5"/>
  <c r="G73" i="24" s="1"/>
  <c r="D69" i="17"/>
  <c r="F70" i="17" s="1"/>
  <c r="F69" i="17" s="1"/>
  <c r="U323" i="5"/>
  <c r="G46" i="24" s="1"/>
  <c r="D67" i="13"/>
  <c r="F68" i="13" s="1"/>
  <c r="F67" i="13" s="1"/>
  <c r="D67" i="12"/>
  <c r="F68" i="12" s="1"/>
  <c r="F67" i="12" s="1"/>
  <c r="D69" i="15"/>
  <c r="F70" i="15" s="1"/>
  <c r="F69" i="15" s="1"/>
  <c r="I39" i="17" l="1"/>
  <c r="L39" i="17" s="1"/>
  <c r="G39" i="17"/>
  <c r="I37" i="12"/>
  <c r="L37" i="12" s="1"/>
  <c r="G37" i="12"/>
  <c r="I39" i="15"/>
  <c r="L39" i="15" s="1"/>
  <c r="G39" i="15"/>
  <c r="I37" i="13"/>
  <c r="L37" i="13" s="1"/>
  <c r="G37" i="13"/>
  <c r="I67" i="12"/>
  <c r="L67" i="12" s="1"/>
  <c r="G67" i="12"/>
  <c r="I67" i="13"/>
  <c r="L67" i="13" s="1"/>
  <c r="G67" i="13"/>
  <c r="I69" i="15"/>
  <c r="L69" i="15" s="1"/>
  <c r="G69" i="15"/>
  <c r="I69" i="17"/>
  <c r="L69" i="17" s="1"/>
  <c r="G69" i="17"/>
  <c r="L125" i="10"/>
  <c r="D125" i="10"/>
  <c r="D142" i="10" s="1"/>
  <c r="L295" i="10"/>
  <c r="L312" i="10" s="1"/>
  <c r="D295" i="10" l="1"/>
  <c r="D312" i="10" s="1"/>
  <c r="AY320" i="21" l="1"/>
  <c r="AY321" i="21" l="1"/>
  <c r="C45" i="13"/>
  <c r="E45" i="13" s="1"/>
  <c r="C47" i="17"/>
  <c r="E47" i="17" s="1"/>
  <c r="C47" i="15"/>
  <c r="E47" i="15" s="1"/>
  <c r="C45" i="12"/>
  <c r="E45" i="12" s="1"/>
  <c r="AY321" i="5"/>
  <c r="F78" i="24" s="1"/>
  <c r="H78" i="24" s="1"/>
  <c r="AY322" i="21" l="1"/>
  <c r="AY323" i="21" s="1"/>
  <c r="D45" i="12"/>
  <c r="F45" i="12" s="1"/>
  <c r="I45" i="12" s="1"/>
  <c r="L45" i="12" s="1"/>
  <c r="H45" i="12"/>
  <c r="K45" i="12" s="1"/>
  <c r="H47" i="15"/>
  <c r="K47" i="15" s="1"/>
  <c r="H47" i="17"/>
  <c r="K47" i="17" s="1"/>
  <c r="H45" i="13"/>
  <c r="K45" i="13" s="1"/>
  <c r="D47" i="17" l="1"/>
  <c r="F47" i="17" s="1"/>
  <c r="I47" i="17" s="1"/>
  <c r="L47" i="17" s="1"/>
  <c r="D47" i="15"/>
  <c r="F47" i="15" s="1"/>
  <c r="I47" i="15" s="1"/>
  <c r="L47" i="15" s="1"/>
  <c r="D45" i="13"/>
  <c r="F45" i="13" s="1"/>
  <c r="AY323" i="5"/>
  <c r="G78" i="24" s="1"/>
  <c r="I78" i="24" s="1"/>
  <c r="G45" i="12"/>
  <c r="G47" i="17"/>
  <c r="G47" i="15" l="1"/>
  <c r="I45" i="13"/>
  <c r="L45" i="13" s="1"/>
  <c r="G45" i="13"/>
  <c r="AX320" i="21" l="1"/>
  <c r="AX322" i="21" l="1"/>
  <c r="AX323" i="21" s="1"/>
  <c r="AX321" i="21"/>
  <c r="D82" i="13" l="1"/>
  <c r="F83" i="13" s="1"/>
  <c r="F82" i="13" s="1"/>
  <c r="I82" i="13" s="1"/>
  <c r="L82" i="13" s="1"/>
  <c r="AJ323" i="5" l="1"/>
  <c r="G48" i="24" s="1"/>
  <c r="D82" i="12"/>
  <c r="F83" i="12" s="1"/>
  <c r="F82" i="12" s="1"/>
  <c r="I82" i="12" s="1"/>
  <c r="L82" i="12" s="1"/>
  <c r="E209" i="10"/>
  <c r="E228" i="10" s="1"/>
  <c r="F209" i="10"/>
  <c r="F228" i="10" s="1"/>
  <c r="G209" i="10"/>
  <c r="D209" i="10"/>
  <c r="D228" i="10" s="1"/>
  <c r="G228" i="10" l="1"/>
  <c r="O209" i="10"/>
  <c r="N209" i="10"/>
  <c r="M209" i="10"/>
  <c r="L209" i="10"/>
  <c r="E198" i="10" l="1"/>
  <c r="E199" i="10" s="1"/>
  <c r="F198" i="10"/>
  <c r="F199" i="10" s="1"/>
  <c r="G198" i="10"/>
  <c r="G199" i="10" s="1"/>
  <c r="H198" i="10"/>
  <c r="H199" i="10" s="1"/>
  <c r="D198" i="10"/>
  <c r="D199" i="10" s="1"/>
  <c r="C31" i="15" l="1"/>
  <c r="E32" i="15" s="1"/>
  <c r="E31" i="15" s="1"/>
  <c r="C29" i="13"/>
  <c r="E30" i="13" s="1"/>
  <c r="E29" i="13" s="1"/>
  <c r="C31" i="17"/>
  <c r="E32" i="17" s="1"/>
  <c r="E31" i="17" s="1"/>
  <c r="C29" i="12"/>
  <c r="E30" i="12" s="1"/>
  <c r="E29" i="12" s="1"/>
  <c r="G321" i="5"/>
  <c r="F11" i="24" s="1"/>
  <c r="F10" i="24" s="1"/>
  <c r="H10" i="24" s="1"/>
  <c r="BI322" i="21" l="1"/>
  <c r="BI323" i="21" s="1"/>
  <c r="H29" i="12"/>
  <c r="K29" i="12" s="1"/>
  <c r="H31" i="17"/>
  <c r="K31" i="17" s="1"/>
  <c r="H29" i="13"/>
  <c r="K29" i="13" s="1"/>
  <c r="H31" i="15"/>
  <c r="K31" i="15" s="1"/>
  <c r="D109" i="13" l="1"/>
  <c r="F109" i="13" s="1"/>
  <c r="L109" i="13" s="1"/>
  <c r="D116" i="17"/>
  <c r="F116" i="17" s="1"/>
  <c r="L116" i="17" s="1"/>
  <c r="D116" i="15"/>
  <c r="F116" i="15" s="1"/>
  <c r="L116" i="15" s="1"/>
  <c r="D109" i="12"/>
  <c r="F109" i="12" s="1"/>
  <c r="L109" i="12" s="1"/>
  <c r="BI323" i="5"/>
  <c r="D101" i="15" l="1"/>
  <c r="F101" i="15" s="1"/>
  <c r="I101" i="15" s="1"/>
  <c r="L101" i="15" s="1"/>
  <c r="D94" i="13"/>
  <c r="F94" i="13" s="1"/>
  <c r="I94" i="13" s="1"/>
  <c r="L94" i="13" s="1"/>
  <c r="D101" i="17"/>
  <c r="F101" i="17" s="1"/>
  <c r="I101" i="17" s="1"/>
  <c r="L101" i="17" s="1"/>
  <c r="D94" i="12"/>
  <c r="F94" i="12" s="1"/>
  <c r="I94" i="12" s="1"/>
  <c r="L94" i="12" s="1"/>
  <c r="AN323" i="5"/>
  <c r="G70" i="24" s="1"/>
  <c r="AN322" i="21" l="1"/>
  <c r="AN323" i="21" s="1"/>
  <c r="O96" i="10"/>
  <c r="N96" i="10"/>
  <c r="N115" i="10" s="1"/>
  <c r="L96" i="10"/>
  <c r="L115" i="10" s="1"/>
  <c r="M96" i="10"/>
  <c r="M115" i="10" s="1"/>
  <c r="P96" i="10"/>
  <c r="P115" i="10" s="1"/>
  <c r="P267" i="10"/>
  <c r="O115" i="10" l="1"/>
  <c r="BD320" i="21" l="1"/>
  <c r="BD321" i="21" s="1"/>
  <c r="C118" i="17"/>
  <c r="E118" i="17" s="1"/>
  <c r="H118" i="17" s="1"/>
  <c r="K118" i="17" s="1"/>
  <c r="BD321" i="5" l="1"/>
  <c r="F81" i="24" s="1"/>
  <c r="H81" i="24" s="1"/>
  <c r="C111" i="12"/>
  <c r="E111" i="12" s="1"/>
  <c r="H111" i="12" s="1"/>
  <c r="K111" i="12" s="1"/>
  <c r="C111" i="13"/>
  <c r="E111" i="13" s="1"/>
  <c r="H111" i="13" s="1"/>
  <c r="K111" i="13" s="1"/>
  <c r="C118" i="15"/>
  <c r="E118" i="15" s="1"/>
  <c r="H118" i="15" s="1"/>
  <c r="K118" i="15" s="1"/>
  <c r="M267" i="10" l="1"/>
  <c r="N267" i="10"/>
  <c r="O267" i="10"/>
  <c r="L267" i="10"/>
  <c r="AM322" i="21"/>
  <c r="AM323" i="21" s="1"/>
  <c r="AM321" i="5" l="1"/>
  <c r="F51" i="24" s="1"/>
  <c r="AM323" i="5"/>
  <c r="G51" i="24" s="1"/>
  <c r="H91" i="10" l="1"/>
  <c r="H96" i="10" s="1"/>
  <c r="H262" i="10"/>
  <c r="H267" i="10" s="1"/>
  <c r="H285" i="10" s="1"/>
  <c r="J256" i="5"/>
  <c r="J64" i="5"/>
  <c r="E256" i="5"/>
  <c r="E64" i="5"/>
  <c r="G91" i="10"/>
  <c r="G96" i="10" s="1"/>
  <c r="G262" i="10"/>
  <c r="G267" i="10" s="1"/>
  <c r="G285" i="10" s="1"/>
  <c r="J64" i="21"/>
  <c r="J256" i="21"/>
  <c r="E64" i="21"/>
  <c r="E256" i="21"/>
  <c r="F91" i="10"/>
  <c r="F96" i="10" s="1"/>
  <c r="F262" i="10"/>
  <c r="F267" i="10" s="1"/>
  <c r="F285" i="10" s="1"/>
  <c r="Q256" i="5"/>
  <c r="Q64" i="21"/>
  <c r="Q256" i="21"/>
  <c r="Q64" i="5"/>
  <c r="D91" i="10"/>
  <c r="D96" i="10" s="1"/>
  <c r="D262" i="10"/>
  <c r="D267" i="10" s="1"/>
  <c r="D285" i="10" s="1"/>
  <c r="E91" i="10"/>
  <c r="E96" i="10" s="1"/>
  <c r="E262" i="10"/>
  <c r="E267" i="10" s="1"/>
  <c r="E285" i="10" s="1"/>
  <c r="BC190" i="21" l="1"/>
  <c r="BC190" i="5"/>
  <c r="J190" i="21"/>
  <c r="J190" i="5"/>
  <c r="J288" i="5" l="1"/>
  <c r="J98" i="5"/>
  <c r="J98" i="21"/>
  <c r="J288" i="21"/>
  <c r="J158" i="5"/>
  <c r="J3" i="5"/>
  <c r="J3" i="21"/>
  <c r="J158" i="21"/>
  <c r="E158" i="5"/>
  <c r="E3" i="5"/>
  <c r="AR158" i="5"/>
  <c r="AR3" i="5"/>
  <c r="AR158" i="21"/>
  <c r="AR3" i="21"/>
  <c r="E251" i="10" l="1"/>
  <c r="E255" i="10" s="1"/>
  <c r="E256" i="10" s="1"/>
  <c r="E314" i="10" s="1"/>
  <c r="F251" i="10"/>
  <c r="F255" i="10" s="1"/>
  <c r="F256" i="10" s="1"/>
  <c r="F314" i="10" s="1"/>
  <c r="G251" i="10"/>
  <c r="G255" i="10" s="1"/>
  <c r="G256" i="10" s="1"/>
  <c r="G314" i="10" s="1"/>
  <c r="H251" i="10"/>
  <c r="H255" i="10" s="1"/>
  <c r="H256" i="10" s="1"/>
  <c r="H314" i="10" s="1"/>
  <c r="D251" i="10"/>
  <c r="D255" i="10" s="1"/>
  <c r="D256" i="10" s="1"/>
  <c r="D314" i="10" s="1"/>
  <c r="V250" i="21"/>
  <c r="V320" i="21" s="1"/>
  <c r="V321" i="21" s="1"/>
  <c r="V250" i="5"/>
  <c r="V320" i="5" s="1"/>
  <c r="E250" i="5"/>
  <c r="J250" i="5"/>
  <c r="AQ250" i="21"/>
  <c r="AQ320" i="21" s="1"/>
  <c r="AQ321" i="21" s="1"/>
  <c r="AQ250" i="5"/>
  <c r="AQ320" i="5" s="1"/>
  <c r="R250" i="5"/>
  <c r="R320" i="5" s="1"/>
  <c r="R250" i="21"/>
  <c r="R320" i="21" s="1"/>
  <c r="R321" i="21" s="1"/>
  <c r="M281" i="10"/>
  <c r="N281" i="10"/>
  <c r="O281" i="10"/>
  <c r="P281" i="10"/>
  <c r="L281" i="10"/>
  <c r="J283" i="21"/>
  <c r="J283" i="5"/>
  <c r="G283" i="21"/>
  <c r="G283" i="5"/>
  <c r="BC283" i="21"/>
  <c r="BC283" i="5"/>
  <c r="V283" i="5"/>
  <c r="V322" i="5" s="1"/>
  <c r="V283" i="21"/>
  <c r="V322" i="21" s="1"/>
  <c r="V323" i="21" s="1"/>
  <c r="M138" i="10"/>
  <c r="M141" i="10" s="1"/>
  <c r="M142" i="10" s="1"/>
  <c r="N138" i="10"/>
  <c r="N141" i="10" s="1"/>
  <c r="N142" i="10" s="1"/>
  <c r="O138" i="10"/>
  <c r="O141" i="10" s="1"/>
  <c r="P138" i="10"/>
  <c r="P141" i="10" s="1"/>
  <c r="P142" i="10" s="1"/>
  <c r="L138" i="10"/>
  <c r="L141" i="10" s="1"/>
  <c r="L142" i="10" s="1"/>
  <c r="V323" i="5" l="1"/>
  <c r="G47" i="24" s="1"/>
  <c r="G43" i="24" s="1"/>
  <c r="I43" i="24" s="1"/>
  <c r="D71" i="15"/>
  <c r="F72" i="15" s="1"/>
  <c r="F71" i="15" s="1"/>
  <c r="I71" i="15" s="1"/>
  <c r="L71" i="15" s="1"/>
  <c r="D71" i="17"/>
  <c r="F72" i="17" s="1"/>
  <c r="F71" i="17" s="1"/>
  <c r="I71" i="17" s="1"/>
  <c r="L71" i="17" s="1"/>
  <c r="D69" i="13"/>
  <c r="F70" i="13" s="1"/>
  <c r="F69" i="13" s="1"/>
  <c r="I69" i="13" s="1"/>
  <c r="L69" i="13" s="1"/>
  <c r="D69" i="12"/>
  <c r="F70" i="12" s="1"/>
  <c r="F69" i="12" s="1"/>
  <c r="I69" i="12" s="1"/>
  <c r="L69" i="12" s="1"/>
  <c r="C55" i="17"/>
  <c r="C53" i="13"/>
  <c r="R321" i="5"/>
  <c r="F41" i="24" s="1"/>
  <c r="F40" i="24" s="1"/>
  <c r="H40" i="24" s="1"/>
  <c r="C55" i="15"/>
  <c r="C53" i="12"/>
  <c r="C71" i="15"/>
  <c r="E72" i="15" s="1"/>
  <c r="E71" i="15" s="1"/>
  <c r="C69" i="13"/>
  <c r="E70" i="13" s="1"/>
  <c r="E69" i="13" s="1"/>
  <c r="C69" i="12"/>
  <c r="E70" i="12" s="1"/>
  <c r="E69" i="12" s="1"/>
  <c r="V321" i="5"/>
  <c r="F47" i="24" s="1"/>
  <c r="F43" i="24" s="1"/>
  <c r="H43" i="24" s="1"/>
  <c r="C71" i="17"/>
  <c r="E72" i="17" s="1"/>
  <c r="E71" i="17" s="1"/>
  <c r="C36" i="13"/>
  <c r="E36" i="13" s="1"/>
  <c r="C38" i="17"/>
  <c r="E38" i="17" s="1"/>
  <c r="C38" i="15"/>
  <c r="E38" i="15" s="1"/>
  <c r="C36" i="12"/>
  <c r="E36" i="12" s="1"/>
  <c r="AQ321" i="5"/>
  <c r="F79" i="24" s="1"/>
  <c r="H79" i="24" s="1"/>
  <c r="Q250" i="21"/>
  <c r="Q250" i="5"/>
  <c r="AQ123" i="5"/>
  <c r="AQ123" i="21"/>
  <c r="O142" i="10"/>
  <c r="O284" i="10"/>
  <c r="O285" i="10" s="1"/>
  <c r="O198" i="10"/>
  <c r="O199" i="10" s="1"/>
  <c r="BD123" i="21"/>
  <c r="BD322" i="21" s="1"/>
  <c r="BD323" i="21" s="1"/>
  <c r="BD123" i="5"/>
  <c r="BD322" i="5" s="1"/>
  <c r="Q123" i="21"/>
  <c r="Q123" i="5"/>
  <c r="Q283" i="5"/>
  <c r="Q283" i="21"/>
  <c r="N284" i="10"/>
  <c r="N285" i="10" s="1"/>
  <c r="N198" i="10"/>
  <c r="N199" i="10" s="1"/>
  <c r="G123" i="21"/>
  <c r="G123" i="5"/>
  <c r="BC123" i="21"/>
  <c r="BC123" i="5"/>
  <c r="L284" i="10"/>
  <c r="L285" i="10" s="1"/>
  <c r="L198" i="10"/>
  <c r="L199" i="10" s="1"/>
  <c r="M284" i="10"/>
  <c r="M285" i="10" s="1"/>
  <c r="M198" i="10"/>
  <c r="M199" i="10" s="1"/>
  <c r="P284" i="10"/>
  <c r="P285" i="10" s="1"/>
  <c r="P198" i="10"/>
  <c r="P199" i="10" s="1"/>
  <c r="J250" i="21"/>
  <c r="E250" i="21"/>
  <c r="H36" i="13" l="1"/>
  <c r="K36" i="13" s="1"/>
  <c r="H69" i="13"/>
  <c r="K69" i="13" s="1"/>
  <c r="G69" i="13"/>
  <c r="H36" i="12"/>
  <c r="K36" i="12" s="1"/>
  <c r="H71" i="17"/>
  <c r="K71" i="17" s="1"/>
  <c r="G71" i="17"/>
  <c r="G71" i="15"/>
  <c r="H71" i="15"/>
  <c r="K71" i="15" s="1"/>
  <c r="E57" i="13"/>
  <c r="E56" i="13"/>
  <c r="E55" i="13"/>
  <c r="E54" i="13"/>
  <c r="D118" i="15"/>
  <c r="F118" i="15" s="1"/>
  <c r="I118" i="15" s="1"/>
  <c r="L118" i="15" s="1"/>
  <c r="D118" i="17"/>
  <c r="F118" i="17" s="1"/>
  <c r="I118" i="17" s="1"/>
  <c r="L118" i="17" s="1"/>
  <c r="BD323" i="5"/>
  <c r="G81" i="24" s="1"/>
  <c r="I81" i="24" s="1"/>
  <c r="D111" i="13"/>
  <c r="F111" i="13" s="1"/>
  <c r="I111" i="13" s="1"/>
  <c r="L111" i="13" s="1"/>
  <c r="D111" i="12"/>
  <c r="F111" i="12" s="1"/>
  <c r="I111" i="12" s="1"/>
  <c r="L111" i="12" s="1"/>
  <c r="H38" i="15"/>
  <c r="K38" i="15" s="1"/>
  <c r="E54" i="12"/>
  <c r="E57" i="12"/>
  <c r="E56" i="12"/>
  <c r="E55" i="12"/>
  <c r="E56" i="17"/>
  <c r="E57" i="17"/>
  <c r="E58" i="17"/>
  <c r="E59" i="17"/>
  <c r="H38" i="17"/>
  <c r="K38" i="17" s="1"/>
  <c r="H69" i="12"/>
  <c r="K69" i="12" s="1"/>
  <c r="G69" i="12"/>
  <c r="E59" i="15"/>
  <c r="E57" i="15"/>
  <c r="E58" i="15"/>
  <c r="E56" i="15"/>
  <c r="AP92" i="21"/>
  <c r="AP320" i="21" s="1"/>
  <c r="AP321" i="21" s="1"/>
  <c r="AP92" i="5"/>
  <c r="AP320" i="5" s="1"/>
  <c r="AP36" i="21"/>
  <c r="AP36" i="5"/>
  <c r="C96" i="12" l="1"/>
  <c r="E96" i="12" s="1"/>
  <c r="H96" i="12" s="1"/>
  <c r="K96" i="12" s="1"/>
  <c r="C103" i="15"/>
  <c r="E103" i="15" s="1"/>
  <c r="H103" i="15" s="1"/>
  <c r="K103" i="15" s="1"/>
  <c r="AP321" i="5"/>
  <c r="F71" i="24" s="1"/>
  <c r="F69" i="24" s="1"/>
  <c r="H69" i="24" s="1"/>
  <c r="C103" i="17"/>
  <c r="E103" i="17" s="1"/>
  <c r="H103" i="17" s="1"/>
  <c r="K103" i="17" s="1"/>
  <c r="C96" i="13"/>
  <c r="E96" i="13" s="1"/>
  <c r="H96" i="13" s="1"/>
  <c r="K96" i="13" s="1"/>
  <c r="E55" i="15"/>
  <c r="H55" i="15" s="1"/>
  <c r="K55" i="15" s="1"/>
  <c r="E53" i="12"/>
  <c r="H53" i="12" s="1"/>
  <c r="K53" i="12" s="1"/>
  <c r="E55" i="17"/>
  <c r="H55" i="17" s="1"/>
  <c r="K55" i="17" s="1"/>
  <c r="E53" i="13"/>
  <c r="H53" i="13" s="1"/>
  <c r="K53" i="13" s="1"/>
  <c r="M64" i="10" l="1"/>
  <c r="M69" i="10" s="1"/>
  <c r="M86" i="10" s="1"/>
  <c r="M171" i="10" s="1"/>
  <c r="M313" i="10" s="1"/>
  <c r="N64" i="10"/>
  <c r="N69" i="10" s="1"/>
  <c r="N86" i="10" s="1"/>
  <c r="N171" i="10" s="1"/>
  <c r="N313" i="10" s="1"/>
  <c r="O64" i="10"/>
  <c r="O69" i="10" s="1"/>
  <c r="O86" i="10" s="1"/>
  <c r="O171" i="10" s="1"/>
  <c r="O313" i="10" s="1"/>
  <c r="P64" i="10"/>
  <c r="P69" i="10" s="1"/>
  <c r="P86" i="10" s="1"/>
  <c r="P171" i="10" s="1"/>
  <c r="P313" i="10" s="1"/>
  <c r="L64" i="10"/>
  <c r="L69" i="10" s="1"/>
  <c r="L86" i="10" s="1"/>
  <c r="L171" i="10" s="1"/>
  <c r="L313" i="10" s="1"/>
  <c r="AQ36" i="21"/>
  <c r="AQ36" i="5"/>
  <c r="E36" i="21"/>
  <c r="E322" i="21" s="1"/>
  <c r="E323" i="21" s="1"/>
  <c r="E36" i="5"/>
  <c r="E322" i="5" s="1"/>
  <c r="BC36" i="21"/>
  <c r="BC36" i="5"/>
  <c r="J36" i="21"/>
  <c r="J36" i="5"/>
  <c r="H36" i="21"/>
  <c r="H36" i="5"/>
  <c r="G36" i="5"/>
  <c r="G36" i="21"/>
  <c r="M233" i="10"/>
  <c r="M237" i="10" s="1"/>
  <c r="M256" i="10" s="1"/>
  <c r="N233" i="10"/>
  <c r="N237" i="10" s="1"/>
  <c r="N256" i="10" s="1"/>
  <c r="O233" i="10"/>
  <c r="O237" i="10" s="1"/>
  <c r="O256" i="10" s="1"/>
  <c r="P233" i="10"/>
  <c r="P237" i="10" s="1"/>
  <c r="P256" i="10" s="1"/>
  <c r="L233" i="10"/>
  <c r="L237" i="10" s="1"/>
  <c r="L256" i="10" s="1"/>
  <c r="AR225" i="21"/>
  <c r="AR322" i="21" s="1"/>
  <c r="AR323" i="21" s="1"/>
  <c r="AR225" i="5"/>
  <c r="AR322" i="5" s="1"/>
  <c r="BC225" i="21"/>
  <c r="BC225" i="5"/>
  <c r="AE225" i="21"/>
  <c r="AE322" i="21" s="1"/>
  <c r="AE323" i="21" s="1"/>
  <c r="AE225" i="5"/>
  <c r="AE322" i="5" s="1"/>
  <c r="J225" i="21"/>
  <c r="J225" i="5"/>
  <c r="AP225" i="21"/>
  <c r="AP322" i="21" s="1"/>
  <c r="AP323" i="21" s="1"/>
  <c r="AP225" i="5"/>
  <c r="AP322" i="5" s="1"/>
  <c r="H225" i="21"/>
  <c r="H225" i="5"/>
  <c r="G225" i="5"/>
  <c r="G225" i="21"/>
  <c r="J322" i="5" l="1"/>
  <c r="AP323" i="5"/>
  <c r="G71" i="24" s="1"/>
  <c r="G69" i="24" s="1"/>
  <c r="I69" i="24" s="1"/>
  <c r="D96" i="13"/>
  <c r="F96" i="13" s="1"/>
  <c r="I96" i="13" s="1"/>
  <c r="L96" i="13" s="1"/>
  <c r="D103" i="15"/>
  <c r="F103" i="15" s="1"/>
  <c r="I103" i="15" s="1"/>
  <c r="L103" i="15" s="1"/>
  <c r="D96" i="12"/>
  <c r="F96" i="12" s="1"/>
  <c r="I96" i="12" s="1"/>
  <c r="L96" i="12" s="1"/>
  <c r="D103" i="17"/>
  <c r="F103" i="17" s="1"/>
  <c r="I103" i="17" s="1"/>
  <c r="L103" i="17" s="1"/>
  <c r="D81" i="17"/>
  <c r="F82" i="17" s="1"/>
  <c r="F81" i="17" s="1"/>
  <c r="I81" i="17" s="1"/>
  <c r="L81" i="17" s="1"/>
  <c r="D79" i="13"/>
  <c r="F80" i="13" s="1"/>
  <c r="F79" i="13" s="1"/>
  <c r="I79" i="13" s="1"/>
  <c r="L79" i="13" s="1"/>
  <c r="D79" i="12"/>
  <c r="F80" i="12" s="1"/>
  <c r="F79" i="12" s="1"/>
  <c r="I79" i="12" s="1"/>
  <c r="L79" i="12" s="1"/>
  <c r="AE323" i="5"/>
  <c r="G62" i="24" s="1"/>
  <c r="G60" i="24" s="1"/>
  <c r="G59" i="24" s="1"/>
  <c r="I59" i="24" s="1"/>
  <c r="D81" i="15"/>
  <c r="F82" i="15" s="1"/>
  <c r="F81" i="15" s="1"/>
  <c r="I81" i="15" s="1"/>
  <c r="L81" i="15" s="1"/>
  <c r="J322" i="21"/>
  <c r="J323" i="21" s="1"/>
  <c r="Q36" i="21"/>
  <c r="Q36" i="5"/>
  <c r="Q225" i="21"/>
  <c r="Q225" i="5"/>
  <c r="H322" i="5"/>
  <c r="D22" i="17"/>
  <c r="F22" i="17" s="1"/>
  <c r="I22" i="17" s="1"/>
  <c r="L22" i="17" s="1"/>
  <c r="E323" i="5"/>
  <c r="G6" i="24" s="1"/>
  <c r="G5" i="24" s="1"/>
  <c r="G4" i="24" s="1"/>
  <c r="I4" i="24" s="1"/>
  <c r="D22" i="15"/>
  <c r="F22" i="15" s="1"/>
  <c r="I22" i="15" s="1"/>
  <c r="L22" i="15" s="1"/>
  <c r="D20" i="13"/>
  <c r="F20" i="13" s="1"/>
  <c r="I20" i="13" s="1"/>
  <c r="L20" i="13" s="1"/>
  <c r="D20" i="12"/>
  <c r="F20" i="12" s="1"/>
  <c r="I20" i="12" s="1"/>
  <c r="L20" i="12" s="1"/>
  <c r="D41" i="12"/>
  <c r="F41" i="12" s="1"/>
  <c r="I41" i="12" s="1"/>
  <c r="L41" i="12" s="1"/>
  <c r="D41" i="13"/>
  <c r="F41" i="13" s="1"/>
  <c r="I41" i="13" s="1"/>
  <c r="L41" i="13" s="1"/>
  <c r="AR323" i="5"/>
  <c r="G75" i="24" s="1"/>
  <c r="G72" i="24" s="1"/>
  <c r="I72" i="24" s="1"/>
  <c r="D43" i="17"/>
  <c r="F43" i="17" s="1"/>
  <c r="I43" i="17" s="1"/>
  <c r="L43" i="17" s="1"/>
  <c r="D43" i="15"/>
  <c r="F43" i="15" s="1"/>
  <c r="I43" i="15" s="1"/>
  <c r="L43" i="15" s="1"/>
  <c r="H322" i="21"/>
  <c r="H323" i="21" s="1"/>
  <c r="D30" i="15" l="1"/>
  <c r="F30" i="15" s="1"/>
  <c r="I30" i="15" s="1"/>
  <c r="L30" i="15" s="1"/>
  <c r="D30" i="17"/>
  <c r="F30" i="17" s="1"/>
  <c r="I30" i="17" s="1"/>
  <c r="L30" i="17" s="1"/>
  <c r="D28" i="12"/>
  <c r="F28" i="12" s="1"/>
  <c r="I28" i="12" s="1"/>
  <c r="L28" i="12" s="1"/>
  <c r="H323" i="5"/>
  <c r="G15" i="24" s="1"/>
  <c r="I15" i="24" s="1"/>
  <c r="D28" i="13"/>
  <c r="F28" i="13" s="1"/>
  <c r="I28" i="13" s="1"/>
  <c r="L28" i="13" s="1"/>
  <c r="D21" i="13"/>
  <c r="F21" i="13" s="1"/>
  <c r="I21" i="13" s="1"/>
  <c r="L21" i="13" s="1"/>
  <c r="J323" i="5"/>
  <c r="G80" i="24" s="1"/>
  <c r="I80" i="24" s="1"/>
  <c r="D23" i="17"/>
  <c r="F23" i="17" s="1"/>
  <c r="I23" i="17" s="1"/>
  <c r="L23" i="17" s="1"/>
  <c r="D23" i="15"/>
  <c r="F23" i="15" s="1"/>
  <c r="I23" i="15" s="1"/>
  <c r="L23" i="15" s="1"/>
  <c r="D21" i="12"/>
  <c r="F21" i="12" s="1"/>
  <c r="I21" i="12" s="1"/>
  <c r="L21" i="12" s="1"/>
  <c r="M224" i="10" l="1"/>
  <c r="M227" i="10" s="1"/>
  <c r="M228" i="10" s="1"/>
  <c r="M314" i="10" s="1"/>
  <c r="M315" i="10" s="1"/>
  <c r="M316" i="10" s="1"/>
  <c r="F27" i="2" s="1"/>
  <c r="N224" i="10"/>
  <c r="N227" i="10" s="1"/>
  <c r="N228" i="10" s="1"/>
  <c r="N314" i="10" s="1"/>
  <c r="N315" i="10" s="1"/>
  <c r="N316" i="10" s="1"/>
  <c r="F28" i="2" s="1"/>
  <c r="O224" i="10"/>
  <c r="O227" i="10" s="1"/>
  <c r="P224" i="10"/>
  <c r="P227" i="10" s="1"/>
  <c r="P228" i="10" s="1"/>
  <c r="P314" i="10" s="1"/>
  <c r="P315" i="10" s="1"/>
  <c r="P316" i="10" s="1"/>
  <c r="L224" i="10"/>
  <c r="L227" i="10" s="1"/>
  <c r="L228" i="10" s="1"/>
  <c r="L314" i="10" s="1"/>
  <c r="L315" i="10" s="1"/>
  <c r="L316" i="10" s="1"/>
  <c r="F26" i="2" s="1"/>
  <c r="AQ219" i="21"/>
  <c r="AQ322" i="21" s="1"/>
  <c r="AQ323" i="21" s="1"/>
  <c r="AQ219" i="5"/>
  <c r="AQ322" i="5" s="1"/>
  <c r="BC219" i="21"/>
  <c r="BC322" i="21" s="1"/>
  <c r="BC323" i="21" s="1"/>
  <c r="BC219" i="5"/>
  <c r="BC322" i="5" s="1"/>
  <c r="G219" i="5"/>
  <c r="G322" i="5" s="1"/>
  <c r="G219" i="21"/>
  <c r="G322" i="21" s="1"/>
  <c r="G323" i="21" s="1"/>
  <c r="G323" i="5" l="1"/>
  <c r="G11" i="24" s="1"/>
  <c r="G10" i="24" s="1"/>
  <c r="I10" i="24" s="1"/>
  <c r="D31" i="17"/>
  <c r="F32" i="17" s="1"/>
  <c r="F31" i="17" s="1"/>
  <c r="D29" i="12"/>
  <c r="F30" i="12" s="1"/>
  <c r="F29" i="12" s="1"/>
  <c r="D29" i="13"/>
  <c r="F30" i="13" s="1"/>
  <c r="F29" i="13" s="1"/>
  <c r="D31" i="15"/>
  <c r="F32" i="15" s="1"/>
  <c r="F31" i="15" s="1"/>
  <c r="Q219" i="21"/>
  <c r="Q322" i="21" s="1"/>
  <c r="Q323" i="21" s="1"/>
  <c r="Q219" i="5"/>
  <c r="Q322" i="5" s="1"/>
  <c r="AQ323" i="5"/>
  <c r="G79" i="24" s="1"/>
  <c r="I79" i="24" s="1"/>
  <c r="D36" i="13"/>
  <c r="F36" i="13" s="1"/>
  <c r="D38" i="15"/>
  <c r="F38" i="15" s="1"/>
  <c r="D38" i="17"/>
  <c r="F38" i="17" s="1"/>
  <c r="D36" i="12"/>
  <c r="F36" i="12" s="1"/>
  <c r="O228" i="10"/>
  <c r="O314" i="10" s="1"/>
  <c r="O315" i="10" s="1"/>
  <c r="G20" i="2"/>
  <c r="D105" i="12"/>
  <c r="F105" i="12" s="1"/>
  <c r="I105" i="12" s="1"/>
  <c r="L105" i="12" s="1"/>
  <c r="D105" i="13"/>
  <c r="F105" i="13" s="1"/>
  <c r="I105" i="13" s="1"/>
  <c r="L105" i="13" s="1"/>
  <c r="D112" i="17"/>
  <c r="F112" i="17" s="1"/>
  <c r="I112" i="17" s="1"/>
  <c r="L112" i="17" s="1"/>
  <c r="BC323" i="5"/>
  <c r="G86" i="24" s="1"/>
  <c r="I86" i="24" s="1"/>
  <c r="D112" i="15"/>
  <c r="F112" i="15" s="1"/>
  <c r="I112" i="15" s="1"/>
  <c r="L112" i="15" s="1"/>
  <c r="I29" i="13" l="1"/>
  <c r="L29" i="13" s="1"/>
  <c r="G29" i="13"/>
  <c r="Q323" i="5"/>
  <c r="G36" i="24" s="1"/>
  <c r="G35" i="24" s="1"/>
  <c r="I35" i="24" s="1"/>
  <c r="D20" i="15"/>
  <c r="D18" i="13"/>
  <c r="D20" i="17"/>
  <c r="D18" i="12"/>
  <c r="I29" i="12"/>
  <c r="L29" i="12" s="1"/>
  <c r="G29" i="12"/>
  <c r="I31" i="17"/>
  <c r="L31" i="17" s="1"/>
  <c r="G31" i="17"/>
  <c r="I36" i="12"/>
  <c r="L36" i="12" s="1"/>
  <c r="G36" i="12"/>
  <c r="I38" i="17"/>
  <c r="L38" i="17" s="1"/>
  <c r="G38" i="17"/>
  <c r="I38" i="15"/>
  <c r="L38" i="15" s="1"/>
  <c r="G38" i="15"/>
  <c r="G17" i="2"/>
  <c r="G19" i="2"/>
  <c r="G18" i="2"/>
  <c r="O316" i="10"/>
  <c r="F29" i="2" s="1"/>
  <c r="I36" i="13"/>
  <c r="L36" i="13" s="1"/>
  <c r="G36" i="13"/>
  <c r="I31" i="15"/>
  <c r="L31" i="15" s="1"/>
  <c r="L119" i="15" s="1"/>
  <c r="L121" i="15" s="1"/>
  <c r="G31" i="15"/>
  <c r="E111" i="10"/>
  <c r="E114" i="10" s="1"/>
  <c r="E115" i="10" s="1"/>
  <c r="E171" i="10" s="1"/>
  <c r="E313" i="10" s="1"/>
  <c r="E315" i="10" s="1"/>
  <c r="E316" i="10" s="1"/>
  <c r="D27" i="2" s="1"/>
  <c r="F111" i="10"/>
  <c r="F114" i="10" s="1"/>
  <c r="F115" i="10" s="1"/>
  <c r="F171" i="10" s="1"/>
  <c r="F313" i="10" s="1"/>
  <c r="F315" i="10" s="1"/>
  <c r="F316" i="10" s="1"/>
  <c r="D28" i="2" s="1"/>
  <c r="G111" i="10"/>
  <c r="G114" i="10" s="1"/>
  <c r="G115" i="10" s="1"/>
  <c r="G171" i="10" s="1"/>
  <c r="G313" i="10" s="1"/>
  <c r="G315" i="10" s="1"/>
  <c r="H111" i="10"/>
  <c r="H114" i="10" s="1"/>
  <c r="H115" i="10" s="1"/>
  <c r="H171" i="10" s="1"/>
  <c r="H313" i="10" s="1"/>
  <c r="H315" i="10" s="1"/>
  <c r="H316" i="10" s="1"/>
  <c r="D111" i="10"/>
  <c r="D114" i="10" s="1"/>
  <c r="D115" i="10" s="1"/>
  <c r="D171" i="10" s="1"/>
  <c r="D313" i="10" s="1"/>
  <c r="D315" i="10" s="1"/>
  <c r="D316" i="10" s="1"/>
  <c r="D26" i="2" s="1"/>
  <c r="E92" i="5"/>
  <c r="E320" i="5" s="1"/>
  <c r="BC92" i="5"/>
  <c r="BC320" i="5" s="1"/>
  <c r="J92" i="5"/>
  <c r="J320" i="5" s="1"/>
  <c r="AA92" i="5"/>
  <c r="AA320" i="5" s="1"/>
  <c r="H92" i="5"/>
  <c r="H320" i="5" s="1"/>
  <c r="E92" i="21"/>
  <c r="E320" i="21" s="1"/>
  <c r="E321" i="21" s="1"/>
  <c r="BC92" i="21"/>
  <c r="BC320" i="21" s="1"/>
  <c r="BC321" i="21" s="1"/>
  <c r="J92" i="21"/>
  <c r="J320" i="21" s="1"/>
  <c r="J321" i="21" s="1"/>
  <c r="AA92" i="21"/>
  <c r="AA320" i="21" s="1"/>
  <c r="AA321" i="21" s="1"/>
  <c r="H92" i="21"/>
  <c r="H320" i="21" s="1"/>
  <c r="H321" i="21" s="1"/>
  <c r="AR92" i="5"/>
  <c r="AR320" i="5" s="1"/>
  <c r="AR320" i="21"/>
  <c r="AR321" i="21" s="1"/>
  <c r="C30" i="17" l="1"/>
  <c r="E30" i="17" s="1"/>
  <c r="C28" i="13"/>
  <c r="E28" i="13" s="1"/>
  <c r="C30" i="15"/>
  <c r="E30" i="15" s="1"/>
  <c r="H321" i="5"/>
  <c r="F15" i="24" s="1"/>
  <c r="H15" i="24" s="1"/>
  <c r="C28" i="12"/>
  <c r="E28" i="12" s="1"/>
  <c r="E20" i="2"/>
  <c r="G316" i="10"/>
  <c r="D29" i="2" s="1"/>
  <c r="E18" i="2"/>
  <c r="E19" i="2"/>
  <c r="E17" i="2"/>
  <c r="L112" i="12"/>
  <c r="L114" i="12" s="1"/>
  <c r="C47" i="12"/>
  <c r="C47" i="13"/>
  <c r="AA321" i="5"/>
  <c r="F55" i="24" s="1"/>
  <c r="F54" i="24" s="1"/>
  <c r="F53" i="24" s="1"/>
  <c r="H53" i="24" s="1"/>
  <c r="C49" i="15"/>
  <c r="C49" i="17"/>
  <c r="C22" i="17"/>
  <c r="E22" i="17" s="1"/>
  <c r="C22" i="15"/>
  <c r="E22" i="15" s="1"/>
  <c r="E321" i="5"/>
  <c r="F6" i="24" s="1"/>
  <c r="F5" i="24" s="1"/>
  <c r="F4" i="24" s="1"/>
  <c r="H4" i="24" s="1"/>
  <c r="C20" i="12"/>
  <c r="E20" i="12" s="1"/>
  <c r="C20" i="13"/>
  <c r="E20" i="13" s="1"/>
  <c r="C23" i="17"/>
  <c r="E23" i="17" s="1"/>
  <c r="C21" i="13"/>
  <c r="E21" i="13" s="1"/>
  <c r="J321" i="5"/>
  <c r="F80" i="24" s="1"/>
  <c r="H80" i="24" s="1"/>
  <c r="C21" i="12"/>
  <c r="E21" i="12" s="1"/>
  <c r="C23" i="15"/>
  <c r="E23" i="15" s="1"/>
  <c r="L119" i="17"/>
  <c r="L121" i="17" s="1"/>
  <c r="C43" i="17"/>
  <c r="E43" i="17" s="1"/>
  <c r="AR321" i="5"/>
  <c r="F75" i="24" s="1"/>
  <c r="F72" i="24" s="1"/>
  <c r="H72" i="24" s="1"/>
  <c r="C43" i="15"/>
  <c r="E43" i="15" s="1"/>
  <c r="C41" i="12"/>
  <c r="E41" i="12" s="1"/>
  <c r="C41" i="13"/>
  <c r="E41" i="13" s="1"/>
  <c r="Q92" i="5"/>
  <c r="Q320" i="5" s="1"/>
  <c r="Q92" i="21"/>
  <c r="Q320" i="21" s="1"/>
  <c r="Q321" i="21" s="1"/>
  <c r="C112" i="17"/>
  <c r="E112" i="17" s="1"/>
  <c r="BC321" i="5"/>
  <c r="F86" i="24" s="1"/>
  <c r="H86" i="24" s="1"/>
  <c r="C105" i="13"/>
  <c r="E105" i="13" s="1"/>
  <c r="C112" i="15"/>
  <c r="E112" i="15" s="1"/>
  <c r="C105" i="12"/>
  <c r="E105" i="12" s="1"/>
  <c r="L112" i="13"/>
  <c r="L114" i="13" s="1"/>
  <c r="H41" i="13" l="1"/>
  <c r="K41" i="13" s="1"/>
  <c r="G41" i="13"/>
  <c r="G43" i="17"/>
  <c r="H43" i="17"/>
  <c r="K43" i="17" s="1"/>
  <c r="G20" i="12"/>
  <c r="H20" i="12"/>
  <c r="K20" i="12" s="1"/>
  <c r="H112" i="17"/>
  <c r="K112" i="17" s="1"/>
  <c r="G112" i="17"/>
  <c r="G41" i="12"/>
  <c r="H41" i="12"/>
  <c r="K41" i="12" s="1"/>
  <c r="G21" i="13"/>
  <c r="H21" i="13"/>
  <c r="K21" i="13" s="1"/>
  <c r="G30" i="15"/>
  <c r="H30" i="15"/>
  <c r="K30" i="15" s="1"/>
  <c r="H43" i="15"/>
  <c r="K43" i="15" s="1"/>
  <c r="G43" i="15"/>
  <c r="H23" i="15"/>
  <c r="K23" i="15" s="1"/>
  <c r="G23" i="15"/>
  <c r="H23" i="17"/>
  <c r="K23" i="17" s="1"/>
  <c r="G23" i="17"/>
  <c r="H22" i="15"/>
  <c r="K22" i="15" s="1"/>
  <c r="G22" i="15"/>
  <c r="G28" i="13"/>
  <c r="H28" i="13"/>
  <c r="K28" i="13" s="1"/>
  <c r="H105" i="12"/>
  <c r="K105" i="12" s="1"/>
  <c r="G105" i="12"/>
  <c r="G112" i="15"/>
  <c r="H112" i="15"/>
  <c r="K112" i="15" s="1"/>
  <c r="G105" i="13"/>
  <c r="H105" i="13"/>
  <c r="K105" i="13" s="1"/>
  <c r="Q321" i="5"/>
  <c r="F36" i="24" s="1"/>
  <c r="F35" i="24" s="1"/>
  <c r="H35" i="24" s="1"/>
  <c r="C18" i="12"/>
  <c r="C20" i="15"/>
  <c r="C20" i="17"/>
  <c r="C18" i="13"/>
  <c r="H21" i="12"/>
  <c r="K21" i="12" s="1"/>
  <c r="G21" i="12"/>
  <c r="G20" i="13"/>
  <c r="H20" i="13"/>
  <c r="K20" i="13" s="1"/>
  <c r="G22" i="17"/>
  <c r="H22" i="17"/>
  <c r="K22" i="17" s="1"/>
  <c r="H28" i="12"/>
  <c r="K28" i="12" s="1"/>
  <c r="G28" i="12"/>
  <c r="G30" i="17"/>
  <c r="H30" i="17"/>
  <c r="K30" i="17" s="1"/>
  <c r="K119" i="17" l="1"/>
  <c r="K121" i="17" s="1"/>
  <c r="K119" i="15"/>
  <c r="K121" i="15" s="1"/>
  <c r="K112" i="13"/>
  <c r="K114" i="13" s="1"/>
  <c r="K112" i="12"/>
  <c r="K114" i="12" s="1"/>
</calcChain>
</file>

<file path=xl/sharedStrings.xml><?xml version="1.0" encoding="utf-8"?>
<sst xmlns="http://schemas.openxmlformats.org/spreadsheetml/2006/main" count="3535" uniqueCount="787">
  <si>
    <t>СОГЛАСОВАНО:</t>
  </si>
  <si>
    <t>УТВЕРЖДЕНО:</t>
  </si>
  <si>
    <t>Начальник территориального отдела</t>
  </si>
  <si>
    <t>Заведующий муниципального бюджетного</t>
  </si>
  <si>
    <t>управления федеральной службы по надзору в</t>
  </si>
  <si>
    <t>дошкольного образовательного</t>
  </si>
  <si>
    <t>сфере защиты прав потребителей и благополучия</t>
  </si>
  <si>
    <t>учреждения __________________________</t>
  </si>
  <si>
    <t>человека по Краснодарскому краю в Тихорецком,</t>
  </si>
  <si>
    <t>муниципального образования</t>
  </si>
  <si>
    <t>Белоглинском, Новопокровском районах</t>
  </si>
  <si>
    <t>Тихорецкий район</t>
  </si>
  <si>
    <t>________________________ В.А.Мишнев</t>
  </si>
  <si>
    <t>________________________________</t>
  </si>
  <si>
    <t>" _______" ______________  2017 год</t>
  </si>
  <si>
    <t>" ________ " ___________________ 2017 год</t>
  </si>
  <si>
    <t>Примерное двухнедельное цикличное меню для детей дошкольного возраста, 
находящихся в образовательных учреждениях,
возрастная группа от 3 до 7 лет</t>
  </si>
  <si>
    <t>Примерное двухнедельное цикличное меню для детей дошкольного возраста, 
находящихся в образовательных учреждениях,
возрастная группа от 1 до 3 лет</t>
  </si>
  <si>
    <t>№ рец.</t>
  </si>
  <si>
    <t>Прием пищи,
наименование
блюда</t>
  </si>
  <si>
    <t>Масса
порции</t>
  </si>
  <si>
    <t>Пищевые вещества</t>
  </si>
  <si>
    <t>Энергетическая
ценность, (Ккал)</t>
  </si>
  <si>
    <t>Витамин С, мг</t>
  </si>
  <si>
    <t>Б</t>
  </si>
  <si>
    <t>Ж</t>
  </si>
  <si>
    <t>У</t>
  </si>
  <si>
    <t>День 1</t>
  </si>
  <si>
    <t xml:space="preserve">                            Завтрак</t>
  </si>
  <si>
    <t xml:space="preserve">                                Завтрак</t>
  </si>
  <si>
    <t>Сборник рецептур:Организация рационального питания детей в ДОУ, Воронеж 2007г, стр.141</t>
  </si>
  <si>
    <t xml:space="preserve">Каша манная молочная жидкая
</t>
  </si>
  <si>
    <t>Сборник рецептур для ДОУ, Пермь 2011г, № 383 стр.485</t>
  </si>
  <si>
    <t>Чай с лимоном (180/12,5)</t>
  </si>
  <si>
    <t>0,06</t>
  </si>
  <si>
    <t>0,01</t>
  </si>
  <si>
    <t>13,78</t>
  </si>
  <si>
    <t>55,44</t>
  </si>
  <si>
    <t>1,04</t>
  </si>
  <si>
    <t>Чай с лимоном (150/10,4)</t>
  </si>
  <si>
    <t>0,05</t>
  </si>
  <si>
    <t>11,48</t>
  </si>
  <si>
    <t>46,21</t>
  </si>
  <si>
    <t>0,87</t>
  </si>
  <si>
    <t>Сборник рецептур для ДОУ, Пермь 2011г, № 496 
стр. 607</t>
  </si>
  <si>
    <t>Бутерброды с маслом (15/10)</t>
  </si>
  <si>
    <t>Бутерброды с маслом (10/7)</t>
  </si>
  <si>
    <t>ГОСТ 31805-2012</t>
  </si>
  <si>
    <t>Хлеб пшеничный</t>
  </si>
  <si>
    <t>ИТОГО</t>
  </si>
  <si>
    <t xml:space="preserve">                           Второй завтрак</t>
  </si>
  <si>
    <t xml:space="preserve">                                Второй завтрак</t>
  </si>
  <si>
    <t>Сборник рецептур для ДОУ, Пермь 2011г, № 90 стр.172</t>
  </si>
  <si>
    <t>Фрукты свежие (80 - 140 гр)</t>
  </si>
  <si>
    <t>Фрукты свежие 
(80 - 140 гр)</t>
  </si>
  <si>
    <t xml:space="preserve">                            Обед</t>
  </si>
  <si>
    <t xml:space="preserve">                                Обед</t>
  </si>
  <si>
    <t>Сборник рецептур для ДОУ, Пермь 2011г, № 308 
стр 406</t>
  </si>
  <si>
    <r>
      <t xml:space="preserve">Овощи по сезону:
</t>
    </r>
    <r>
      <rPr>
        <u/>
        <sz val="11"/>
        <color indexed="8"/>
        <rFont val="Times New Roman"/>
        <family val="1"/>
        <charset val="204"/>
      </rPr>
      <t xml:space="preserve">Помидоры свежие </t>
    </r>
    <r>
      <rPr>
        <sz val="11"/>
        <color indexed="8"/>
        <rFont val="Times New Roman"/>
        <family val="1"/>
        <charset val="1"/>
      </rPr>
      <t>(Помидоры соленые стр. 407, № 309)</t>
    </r>
  </si>
  <si>
    <t>Сборник рецептур для ДОУ, Пермь 2011г, № 81 стр.162</t>
  </si>
  <si>
    <r>
      <t xml:space="preserve">По сезону:
Щи из свежей капусты  
</t>
    </r>
    <r>
      <rPr>
        <sz val="11"/>
        <rFont val="Times New Roman"/>
        <family val="1"/>
        <charset val="204"/>
      </rPr>
      <t>или
Щи из квашенной капусты (стр. 160, №79)
или
Щи из свежей капусты с картофелем (стр 163, №82)
или
Щи из квашенной капусты с картофелем (стр. 161, №80)</t>
    </r>
  </si>
  <si>
    <t>Сборник рецептур для ДОУ, Пермь 2011г, № 224
стр. 315</t>
  </si>
  <si>
    <t>Рыба, тушенная в томате с овощами</t>
  </si>
  <si>
    <t>Сборник рецептур для ДОУ, Пермь 2011г, № 303 
стр. 400</t>
  </si>
  <si>
    <t>Рис отварной</t>
  </si>
  <si>
    <t>Сборник рецептур для ДОУ, Пермь 2011г, № 398 
стр. 501</t>
  </si>
  <si>
    <t xml:space="preserve">Компот из свежих плодов или ягод
</t>
  </si>
  <si>
    <t>ГОСТ 31807-2012</t>
  </si>
  <si>
    <t>Хлеб ржано-пшеничный</t>
  </si>
  <si>
    <t xml:space="preserve">                           Полдник</t>
  </si>
  <si>
    <t>Сборник рецептур для ДОУ, Пермь 2011г, № 447 
стр. 552</t>
  </si>
  <si>
    <t>Оладьи  с джемом (повидлом) 
(150/15)</t>
  </si>
  <si>
    <t>Оладьи  с сгущенным молоком
(120/10)</t>
  </si>
  <si>
    <t>Сборник рецептур для ДОУ, Пермь 2011г, № 406 
стр. 509</t>
  </si>
  <si>
    <t>ВСЕГО</t>
  </si>
  <si>
    <t>День 2</t>
  </si>
  <si>
    <t xml:space="preserve">                                    Завтрак</t>
  </si>
  <si>
    <t>Сборник рецептур для ОУ, Москва 2004г, № 161 
стр. 160</t>
  </si>
  <si>
    <r>
      <t xml:space="preserve">Суп молочный с гречневой </t>
    </r>
    <r>
      <rPr>
        <sz val="12"/>
        <color indexed="8"/>
        <rFont val="Times New Roman"/>
        <family val="1"/>
        <charset val="204"/>
      </rPr>
      <t xml:space="preserve">(рисовой, пшенной) крупой </t>
    </r>
  </si>
  <si>
    <r>
      <t>Суп молочный с гречневой</t>
    </r>
    <r>
      <rPr>
        <sz val="12"/>
        <color indexed="8"/>
        <rFont val="Times New Roman"/>
        <family val="1"/>
        <charset val="204"/>
      </rPr>
      <t xml:space="preserve"> (рисовой, пшенной) крупой </t>
    </r>
  </si>
  <si>
    <t>Сборник рецептур для ДОУ, Пермь 2011г, № 391 
стр. 494</t>
  </si>
  <si>
    <t xml:space="preserve">Кофейный напиток с молоком </t>
  </si>
  <si>
    <t>Сборник рецептур для ДОУ, Пермь 2011г, № 493 стр.604</t>
  </si>
  <si>
    <t>Бутерброд с сыром (15/5/15)</t>
  </si>
  <si>
    <t>Бутерброд с
сыром (10/3/10)</t>
  </si>
  <si>
    <t>Сборник рецептур для ДОУ, Пермь 2011г, № 407 
стр. 510</t>
  </si>
  <si>
    <t>Сок овощной или фруктовый или ягодный (175-190)</t>
  </si>
  <si>
    <t>Сок овощной или фруктовый или ягодный (145-155)</t>
  </si>
  <si>
    <t>Сборник рецептур для ДОУ, Пермь 2011г, № 3
стр. 82</t>
  </si>
  <si>
    <r>
      <t xml:space="preserve">Салат из белокочанной капусты с морковью 
</t>
    </r>
    <r>
      <rPr>
        <sz val="12"/>
        <rFont val="Times New Roman"/>
        <family val="1"/>
        <charset val="204"/>
      </rPr>
      <t xml:space="preserve">или 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(Салат из квашенной капусты с луком стр. 112, № 33)</t>
    </r>
  </si>
  <si>
    <t>Сборник рецептур для ДОУ, Пермь 2011г, № 3 
стр. 82</t>
  </si>
  <si>
    <t>Сборник рецептур для ДОУ, Пермь 2011г, № 65
стр. 146</t>
  </si>
  <si>
    <t>Свекольник</t>
  </si>
  <si>
    <t>Сборник: Организация питания в ДОУ. Методические материалы. Стр 78</t>
  </si>
  <si>
    <t>Оладьи из печени запеченные со сметаной 
или
Суфле из печени (Мат-ы из опыта работы Кр.кр, 
стр. 135)</t>
  </si>
  <si>
    <t>Сборник рецептур для ДОУ, Пермь 2011г, № 317 
стр. 415</t>
  </si>
  <si>
    <t>Картофельное пюре</t>
  </si>
  <si>
    <t>Сборник рецептур для ДОУ, Пермь 2011г, № 399 стр. 502</t>
  </si>
  <si>
    <t>Компот из смеси сухофруктов</t>
  </si>
  <si>
    <t>Сборник рецептур для ДОУ, Пермь 2011г, № 399
стр. 502</t>
  </si>
  <si>
    <t xml:space="preserve">Алгоритм разработки перспективного меню. Стр 111 ТК№ 16.2а-60 </t>
  </si>
  <si>
    <t>Сдоба</t>
  </si>
  <si>
    <t>Сборник рецептур для ДОУ, Пермь 2011г, № 381 стр.483</t>
  </si>
  <si>
    <t>Чай с сахаром (180/12,5)</t>
  </si>
  <si>
    <t>Чай с сахаром (150/10,4)</t>
  </si>
  <si>
    <t>День 3</t>
  </si>
  <si>
    <t>Сборник рецептур для ДОУ, Пермь 2011г, № 201 
стр. 290</t>
  </si>
  <si>
    <t>Пудинг творожный запеченный со сметаной, со сгущенным молоком (120/30)</t>
  </si>
  <si>
    <t>Пудинг творожный запеченный со сметаной, со сгущенным молоком (90/20)</t>
  </si>
  <si>
    <r>
      <t xml:space="preserve">Овощи по сезону:
</t>
    </r>
    <r>
      <rPr>
        <u/>
        <sz val="11"/>
        <color indexed="8"/>
        <rFont val="Times New Roman"/>
        <family val="1"/>
        <charset val="204"/>
      </rPr>
      <t xml:space="preserve">Огурцы свежие </t>
    </r>
    <r>
      <rPr>
        <sz val="11"/>
        <color indexed="8"/>
        <rFont val="Times New Roman"/>
        <family val="1"/>
        <charset val="1"/>
      </rPr>
      <t>(Огурцы соленые стр. 407, № 309)</t>
    </r>
  </si>
  <si>
    <t>Сборник рецептур для ДОУ, Пермь 2011г, № 66
стр. 147</t>
  </si>
  <si>
    <t>Суп из овощей на мясном бульоне</t>
  </si>
  <si>
    <t>Сборник технологических нормативов, Пермь 2004г, № 180, стр. 332</t>
  </si>
  <si>
    <t>Плов из отварной птицы</t>
  </si>
  <si>
    <t>Сборник рецептур для ДОУ, ДеЛи принт 2011г, № 207</t>
  </si>
  <si>
    <t>Макароны, запеченные с сыром</t>
  </si>
  <si>
    <t>Сборник рецептур для ДОУ, Пермь 2011г, № 405 
стр. 508</t>
  </si>
  <si>
    <t>Молоко</t>
  </si>
  <si>
    <t>День 4</t>
  </si>
  <si>
    <t>Сборник рецептур для ДОУ, Пермь 2011г, № 162
стр. 245</t>
  </si>
  <si>
    <r>
      <t xml:space="preserve">Каша овсяная из "Геркулеса" жидкая </t>
    </r>
    <r>
      <rPr>
        <sz val="12"/>
        <color indexed="8"/>
        <rFont val="Times New Roman"/>
        <family val="1"/>
        <charset val="1"/>
      </rPr>
      <t xml:space="preserve">(200/3)
или
Каша "Дружба" (200/3) 
(стр. 238, № 155) </t>
    </r>
  </si>
  <si>
    <r>
      <t>Каша овсяная из "Геркулеса" жидкая</t>
    </r>
    <r>
      <rPr>
        <sz val="12"/>
        <color indexed="8"/>
        <rFont val="Times New Roman"/>
        <family val="1"/>
        <charset val="1"/>
      </rPr>
      <t xml:space="preserve"> (180/3)
или
Каша "Дружба" (180/3) 
(стр. 238, № 155)</t>
    </r>
  </si>
  <si>
    <t>Сборник рецептур для ДОУ, Пермь 2011г, № 387 
стр. 490</t>
  </si>
  <si>
    <t>Какао с молоком</t>
  </si>
  <si>
    <t>ГОСТ или ТУ</t>
  </si>
  <si>
    <t xml:space="preserve">Кондитерское изделие (печенье сахарное, вафли, пряники) </t>
  </si>
  <si>
    <t>Сборник рецептур для ДОУ, Пермь 2011г, № 62
стр. 143</t>
  </si>
  <si>
    <t>Борщ с капустой и картофелем</t>
  </si>
  <si>
    <t>Сборник рецептур для ДОУ, Пермь 2011г, № 255 
стр. 347</t>
  </si>
  <si>
    <t>Шницель мясной с соусом (70/30)</t>
  </si>
  <si>
    <t>Шницель мясной с соусом (60/25)</t>
  </si>
  <si>
    <t>Сборник рецептур для ДОУ, Пермь 2011г, № 409 
стр. 513</t>
  </si>
  <si>
    <t xml:space="preserve">Напиток из шиповника
</t>
  </si>
  <si>
    <t>Сборник рецептур для ДОУ, Пермь 2011г, № 212 
стр. 301</t>
  </si>
  <si>
    <t>Оладьи из творога со сгущенным молоком (120/30)</t>
  </si>
  <si>
    <t>Оладьи из творога со сгущенным молоком (90/20)</t>
  </si>
  <si>
    <t>День 5</t>
  </si>
  <si>
    <t>Сборник рецептур для ДОУ, Пермь 2011г, № 160 
стр. 159</t>
  </si>
  <si>
    <t>Суп молочный с вермишелью</t>
  </si>
  <si>
    <t>Сборник рецептур для ДОУ, Пермь 2011г, № 496 стр. 607</t>
  </si>
  <si>
    <t>Фрукты свежие (банан) 
(100 - 140 гр)</t>
  </si>
  <si>
    <t>Сборник рецептур для ДОУ, Пермь 2011г, № 63 стр.144</t>
  </si>
  <si>
    <t>Рассольник домашний на мясном бульоне</t>
  </si>
  <si>
    <t xml:space="preserve">Материалы из опыта работы системы дошкольного образования  Краснодарского края.   Организация детского питания в ДУ УО стр.84 №119 </t>
  </si>
  <si>
    <t>Голубцы ленивые из отварного мяса</t>
  </si>
  <si>
    <t>Сборник рецептур для ДОУ, Пермь 2011г, № 394
стр. 497</t>
  </si>
  <si>
    <t>Кисель плодово-ягодный</t>
  </si>
  <si>
    <t>Сборник рецептур для ДОУ, Пермь 2011г, № 455 
стр. 560</t>
  </si>
  <si>
    <t>Пирожки, печенные из сдобного теста с повидлом</t>
  </si>
  <si>
    <t>ВСЕГО ЗА 1 НЕДЕЛЮ</t>
  </si>
  <si>
    <t>День 6</t>
  </si>
  <si>
    <t>Сборник рецептур для ДОУ, Пермь 2011г, № 391 стр. 494</t>
  </si>
  <si>
    <t>Сборник рецептур для ДОУ, Пермь 2011г, № 73 стр.154</t>
  </si>
  <si>
    <t>Суп рыбный</t>
  </si>
  <si>
    <t>Сборник рецептур для ДОУ, Пермь 2011г, № 295 
стр. 390</t>
  </si>
  <si>
    <t>Биточек припущенный из мяса птицы с соусом (60/30)</t>
  </si>
  <si>
    <t>Биточек припущенный из мяса птицы с соусом (50/25)</t>
  </si>
  <si>
    <t>Сборник рецептур для ДОУ, Пермь 2011г, № 178
стр. 263</t>
  </si>
  <si>
    <t xml:space="preserve">Запеканка творожная со сгущенным молоком (150/20) </t>
  </si>
  <si>
    <t xml:space="preserve">Запеканка творожная со сгущенным молоком (130/20) </t>
  </si>
  <si>
    <t>День 7</t>
  </si>
  <si>
    <t>Сборник рецептур для ДОУ, Пермь 2011г, № 167 стр.250</t>
  </si>
  <si>
    <r>
      <t xml:space="preserve">Каша рисовая молочная жидкая </t>
    </r>
    <r>
      <rPr>
        <sz val="12"/>
        <color indexed="8"/>
        <rFont val="Times New Roman"/>
        <family val="1"/>
        <charset val="204"/>
      </rPr>
      <t>(200/3)
или
Каша "Дружба" (стр. 238, № 155) (200/3)</t>
    </r>
  </si>
  <si>
    <r>
      <t xml:space="preserve">Каша рисовая молочная жидкая </t>
    </r>
    <r>
      <rPr>
        <sz val="12"/>
        <color indexed="8"/>
        <rFont val="Times New Roman"/>
        <family val="1"/>
        <charset val="204"/>
      </rPr>
      <t>(180/3)
или
Каша "Дружба" (стр. 238, № 155) (180/3)</t>
    </r>
  </si>
  <si>
    <t>Печень по-строгановски</t>
  </si>
  <si>
    <t>Сборник рецептур для ДОУ, Пермь 2011г, № 306 
стр. 403</t>
  </si>
  <si>
    <t>Макаронные изделия отварные</t>
  </si>
  <si>
    <t>Сборник рецептур для ДОУ, Пермь 2011г, № 207
стр. 296</t>
  </si>
  <si>
    <t>Вареники ленивые с маслом сливочным (100/5)</t>
  </si>
  <si>
    <t>Вареники ленивые с маслом сливочным (85/5)</t>
  </si>
  <si>
    <t>День 8</t>
  </si>
  <si>
    <t>Сборник рецептур для ОУ, Москва 2004г, № 143 
стр. 150</t>
  </si>
  <si>
    <r>
      <t xml:space="preserve">Суп картофельный с макаронными изделиями </t>
    </r>
    <r>
      <rPr>
        <i/>
        <sz val="12"/>
        <rFont val="Times New Roman"/>
        <family val="1"/>
        <charset val="204"/>
      </rPr>
      <t>(на мясном бульоне)</t>
    </r>
  </si>
  <si>
    <t>Сборник рецептур для ДОУ, Пермь 2011г, № 290 стр. 385</t>
  </si>
  <si>
    <r>
      <t xml:space="preserve">Рагу из птицы </t>
    </r>
    <r>
      <rPr>
        <i/>
        <sz val="11"/>
        <color indexed="8"/>
        <rFont val="Times New Roman"/>
        <family val="1"/>
        <charset val="204"/>
      </rPr>
      <t>отварной</t>
    </r>
  </si>
  <si>
    <t>Сборник рецептур для ДОУ, Пермь 2011г, № 290 
стр. 385</t>
  </si>
  <si>
    <t>День 9</t>
  </si>
  <si>
    <t>Сборник рецептур для ДОУ, Пермь 2011г, № 188
стр. 275</t>
  </si>
  <si>
    <t>Омлет натуральный</t>
  </si>
  <si>
    <t>Сборник рецептур для ДОУ, Пермь 2011г, № 327
стр. 425</t>
  </si>
  <si>
    <r>
      <t xml:space="preserve">Икра кабачковая (баклажанная) </t>
    </r>
    <r>
      <rPr>
        <sz val="12"/>
        <rFont val="Times New Roman"/>
        <family val="1"/>
        <charset val="204"/>
      </rPr>
      <t xml:space="preserve">
или
Икра кабачковая консервированная
или
Икра морковная (№ 328 стр. 426)</t>
    </r>
  </si>
  <si>
    <r>
      <t xml:space="preserve">Салат из белокочанной капусты с морковью 
</t>
    </r>
    <r>
      <rPr>
        <sz val="12"/>
        <rFont val="Times New Roman"/>
        <family val="1"/>
        <charset val="204"/>
      </rPr>
      <t>(Салат из квашенной капусты с луком стр. 112, № 33)</t>
    </r>
  </si>
  <si>
    <t>Сборник рецептур для ДОУ, Пермь 2011г, № 67
стр. 148</t>
  </si>
  <si>
    <t>Суп картофельный с бобовыми (горох)</t>
  </si>
  <si>
    <t>Сборник рецептур для ДОУ, Пермь 2011г, № 227 стр.318</t>
  </si>
  <si>
    <t>Котлета рыбная любительская (70/30)</t>
  </si>
  <si>
    <t>Котлета рыбная любительская (60/25)</t>
  </si>
  <si>
    <t>Сборник рецептур для ДОУ, Пермь 2011г, № 317 стр. 415</t>
  </si>
  <si>
    <t>День 10</t>
  </si>
  <si>
    <t>Каша овсяная из "Геркулеса" жидкая (200/3)</t>
  </si>
  <si>
    <t>Каша овсяная из "Геркулеса" жидкая (180/3)</t>
  </si>
  <si>
    <t xml:space="preserve">Чай с сахаром (180/12,5)
</t>
  </si>
  <si>
    <t xml:space="preserve">Чай с сахаром (150/10,4)
</t>
  </si>
  <si>
    <t>Сборник рецептур для ДОУ, Пермь 2011г, № 74 стр.155</t>
  </si>
  <si>
    <t>Суп крестьянский с крупой</t>
  </si>
  <si>
    <t>Сборник рецептур для ДОУ, ДеЛи принт 2011г, № 277</t>
  </si>
  <si>
    <t>Гуляш из отварного мяса</t>
  </si>
  <si>
    <t>Сборник рецептур для ДОУ, Пермь 2011г, № 297 
стр. 394</t>
  </si>
  <si>
    <t>Каша гречневая рассыпчатая</t>
  </si>
  <si>
    <t>ВСЕГО ЗА 2-ю НЕДЕЛЮ</t>
  </si>
  <si>
    <t>ВСЕГО за 10 дней</t>
  </si>
  <si>
    <t>СРЕДНЕЕ ЗНАЧЕНИЕ</t>
  </si>
  <si>
    <t>СТАРОЕ МЕНЮ     3-7</t>
  </si>
  <si>
    <t>СТАРОЕ МЕНЮ     1-3</t>
  </si>
  <si>
    <t>НОРМЫ</t>
  </si>
  <si>
    <t>факт</t>
  </si>
  <si>
    <t>соо-но</t>
  </si>
  <si>
    <t>1-3</t>
  </si>
  <si>
    <t>3-7</t>
  </si>
  <si>
    <t>Дрожжи прессованные</t>
  </si>
  <si>
    <t>Ванилин</t>
  </si>
  <si>
    <t>Кислота лимонная</t>
  </si>
  <si>
    <t>Концентрат киселя</t>
  </si>
  <si>
    <t>Напиток кофейный</t>
  </si>
  <si>
    <t>Какао-порошок</t>
  </si>
  <si>
    <t>Масло растительное</t>
  </si>
  <si>
    <t>Сахар</t>
  </si>
  <si>
    <t xml:space="preserve">Соль </t>
  </si>
  <si>
    <t>Чай</t>
  </si>
  <si>
    <t>Кондитерские изделия</t>
  </si>
  <si>
    <t>Макароны</t>
  </si>
  <si>
    <t>Овсяные хлопья</t>
  </si>
  <si>
    <t>Крупа овсяная</t>
  </si>
  <si>
    <t>Крупа пшеничная</t>
  </si>
  <si>
    <t>Гречка</t>
  </si>
  <si>
    <t>Горох</t>
  </si>
  <si>
    <t>Пшено</t>
  </si>
  <si>
    <t>Рис</t>
  </si>
  <si>
    <t>Крупа манная</t>
  </si>
  <si>
    <t>Мука</t>
  </si>
  <si>
    <t>Сухари панировочные</t>
  </si>
  <si>
    <t>Хлеб ржаной</t>
  </si>
  <si>
    <t>Икра каб. консервы</t>
  </si>
  <si>
    <t>Горошек консервы</t>
  </si>
  <si>
    <t>Помидоры соленые</t>
  </si>
  <si>
    <t>Огурцы соленые</t>
  </si>
  <si>
    <t>Томатная паста</t>
  </si>
  <si>
    <t>Сок</t>
  </si>
  <si>
    <t>Повидло</t>
  </si>
  <si>
    <t>Шиповник</t>
  </si>
  <si>
    <t>Изюм</t>
  </si>
  <si>
    <t>Смесь сухофруктов</t>
  </si>
  <si>
    <t>Лимоны</t>
  </si>
  <si>
    <t>Бананы</t>
  </si>
  <si>
    <t>Яблоки</t>
  </si>
  <si>
    <t>Огурцы свежие</t>
  </si>
  <si>
    <t>Кабачки</t>
  </si>
  <si>
    <t>Баклажаны</t>
  </si>
  <si>
    <t>Помидоры свежие</t>
  </si>
  <si>
    <t>Чеснок</t>
  </si>
  <si>
    <t>Перец</t>
  </si>
  <si>
    <t>Свекла</t>
  </si>
  <si>
    <t>Морковь</t>
  </si>
  <si>
    <t>Лук репчатый</t>
  </si>
  <si>
    <t>Капуста квашеная</t>
  </si>
  <si>
    <t>Капуста</t>
  </si>
  <si>
    <t>Картофель</t>
  </si>
  <si>
    <t>Яйцо куриное</t>
  </si>
  <si>
    <t>Птица</t>
  </si>
  <si>
    <t>Рыба</t>
  </si>
  <si>
    <t>Печень говяжья</t>
  </si>
  <si>
    <t>Свинина</t>
  </si>
  <si>
    <t>Говядина</t>
  </si>
  <si>
    <t>Сыр</t>
  </si>
  <si>
    <t>Масло сливочное</t>
  </si>
  <si>
    <t>Молоко сгущенное</t>
  </si>
  <si>
    <t>Сметана</t>
  </si>
  <si>
    <t>Творог</t>
  </si>
  <si>
    <t>среднее</t>
  </si>
  <si>
    <t>ИТОГО (нетто в г)</t>
  </si>
  <si>
    <t>Пирожки, печенные из сдоюного теста, с повидлом</t>
  </si>
  <si>
    <t>Полдник</t>
  </si>
  <si>
    <t>Компот из свежих плодов или ягод</t>
  </si>
  <si>
    <t>Суп Крестьянский с крупой</t>
  </si>
  <si>
    <t>Обед</t>
  </si>
  <si>
    <t>Фрукты свежие</t>
  </si>
  <si>
    <t>2-ой завтрак</t>
  </si>
  <si>
    <t>Бутерброд с маслом</t>
  </si>
  <si>
    <t>Чай с сахаром</t>
  </si>
  <si>
    <t>200/3</t>
  </si>
  <si>
    <t>180/3</t>
  </si>
  <si>
    <t>Каша овсяная из "Геркулес" жидкая</t>
  </si>
  <si>
    <t>Завтрак</t>
  </si>
  <si>
    <t>120/30</t>
  </si>
  <si>
    <t>90/20</t>
  </si>
  <si>
    <t>Оладьи из творога со сгущенным молоком</t>
  </si>
  <si>
    <t xml:space="preserve">Напиток из шиповника </t>
  </si>
  <si>
    <t>Пюре картофельное</t>
  </si>
  <si>
    <t>70/30</t>
  </si>
  <si>
    <t>60/25</t>
  </si>
  <si>
    <t>Котлета рыбная любительская</t>
  </si>
  <si>
    <t>Салат из квашеной капусты с луком</t>
  </si>
  <si>
    <t>Салат из белокочанной капусты с морковью</t>
  </si>
  <si>
    <t>Кондитерское изделие</t>
  </si>
  <si>
    <t>Кофейный напиток с молоком</t>
  </si>
  <si>
    <t>Икра морковная</t>
  </si>
  <si>
    <t>Икра кабачкова консервированная</t>
  </si>
  <si>
    <t>Икра кабачкова (баклажанная)</t>
  </si>
  <si>
    <t>Рагу из птицы</t>
  </si>
  <si>
    <t>Суп картофельный с макаронными изделиями</t>
  </si>
  <si>
    <t>Чай с лимоном</t>
  </si>
  <si>
    <t>Пудинг творожный, запеченный со сгущенным молоком</t>
  </si>
  <si>
    <t>100/5</t>
  </si>
  <si>
    <t>85/5</t>
  </si>
  <si>
    <t>Вареники ленивые с маслом сливочным</t>
  </si>
  <si>
    <t>Компот из сухофруктов</t>
  </si>
  <si>
    <t>80/40</t>
  </si>
  <si>
    <t>15/5/15</t>
  </si>
  <si>
    <t>10/3/10</t>
  </si>
  <si>
    <t>Бутерброд с сыром</t>
  </si>
  <si>
    <t>Каша "Дружба"</t>
  </si>
  <si>
    <t>Каша рисовая молочная жидкая</t>
  </si>
  <si>
    <t>150/20</t>
  </si>
  <si>
    <t>130/20</t>
  </si>
  <si>
    <t>Запеканка творожная с молоком сгущенным</t>
  </si>
  <si>
    <t>60/30</t>
  </si>
  <si>
    <t>50/25</t>
  </si>
  <si>
    <t>Биточек припущенный из мяса птицы</t>
  </si>
  <si>
    <t>Каша манная молочная жидкая</t>
  </si>
  <si>
    <t>Пирожки, печенные из сдобного теста, с повидлом</t>
  </si>
  <si>
    <t>Голубцы ленивые из мяса отварного</t>
  </si>
  <si>
    <t>Фрукты свежие (бананы)</t>
  </si>
  <si>
    <t>Шницель мясной с соусом</t>
  </si>
  <si>
    <t>Молоко свежее</t>
  </si>
  <si>
    <t>Суфле из печени</t>
  </si>
  <si>
    <t>Оладьи из печени, запеченные со сметаной</t>
  </si>
  <si>
    <t>Суп молочный с гречневой крупой</t>
  </si>
  <si>
    <t xml:space="preserve">Повидло </t>
  </si>
  <si>
    <t xml:space="preserve">Оладьи </t>
  </si>
  <si>
    <t>Щи из свежей капусты с картофелем</t>
  </si>
  <si>
    <t>Щи из квашеной капусты</t>
  </si>
  <si>
    <t>Щи из свежей капусты</t>
  </si>
  <si>
    <t>вес в г</t>
  </si>
  <si>
    <t>Блюдо</t>
  </si>
  <si>
    <t>Наименование</t>
  </si>
  <si>
    <t>Прием пищи</t>
  </si>
  <si>
    <t>День меню</t>
  </si>
  <si>
    <t>Наименование пищевого продукта или группы пищевых продуктов</t>
  </si>
  <si>
    <t>СанПиН 100%</t>
  </si>
  <si>
    <t>СанПиН 75%</t>
  </si>
  <si>
    <t>г, мл, нетто</t>
  </si>
  <si>
    <t>в г, мл, нетто</t>
  </si>
  <si>
    <t>Сыр твердый</t>
  </si>
  <si>
    <t>Рыба (филе)</t>
  </si>
  <si>
    <t>Яйцо куриное столовое</t>
  </si>
  <si>
    <t>Овощи, зелень</t>
  </si>
  <si>
    <t>Фрукты (плоды) свежие</t>
  </si>
  <si>
    <t>Фрукты (плоды) сухие</t>
  </si>
  <si>
    <t>Соки фруктовые (овощные)</t>
  </si>
  <si>
    <t>Крупы (злаки), бобовые</t>
  </si>
  <si>
    <t>Макаронные изделия</t>
  </si>
  <si>
    <t>Масло коровье сладкосливочное</t>
  </si>
  <si>
    <t>БЛЮДО</t>
  </si>
  <si>
    <t>ЗАВТРАК</t>
  </si>
  <si>
    <t>ВТОРОЙ ЗАВТРАК</t>
  </si>
  <si>
    <t>ОБЕД</t>
  </si>
  <si>
    <t>Суп крестьянский с крупой на мясном бульоне</t>
  </si>
  <si>
    <t>Рагу из овощей</t>
  </si>
  <si>
    <t>Овощное рагу с баклажанами (кабачками)</t>
  </si>
  <si>
    <t>ПОЛДНИК</t>
  </si>
  <si>
    <t>Ряженка</t>
  </si>
  <si>
    <t>Снежок</t>
  </si>
  <si>
    <t xml:space="preserve">Кефир </t>
  </si>
  <si>
    <t xml:space="preserve">Напиток кисломолочный "Снежок"
</t>
  </si>
  <si>
    <t>Сборник рецептур для ДОУ, Пермь 2011г, № 95
стр. 177</t>
  </si>
  <si>
    <r>
      <rPr>
        <u/>
        <sz val="11"/>
        <rFont val="Times New Roman"/>
        <family val="1"/>
        <charset val="204"/>
      </rPr>
      <t>Рагу из овощей</t>
    </r>
    <r>
      <rPr>
        <sz val="11"/>
        <rFont val="Times New Roman"/>
        <family val="1"/>
        <charset val="204"/>
      </rPr>
      <t xml:space="preserve">
или
Овощное рагу с баклажанами/ кабачками (стр.178 №96)</t>
    </r>
  </si>
  <si>
    <t>1,74</t>
  </si>
  <si>
    <t>3,20</t>
  </si>
  <si>
    <t>14,74</t>
  </si>
  <si>
    <t>94,84</t>
  </si>
  <si>
    <t>7,78</t>
  </si>
  <si>
    <t>2,09</t>
  </si>
  <si>
    <t>3,84</t>
  </si>
  <si>
    <t>17,68</t>
  </si>
  <si>
    <t>113,81</t>
  </si>
  <si>
    <t>9,34</t>
  </si>
  <si>
    <t xml:space="preserve">Кефир 
</t>
  </si>
  <si>
    <t xml:space="preserve">Ряженка
</t>
  </si>
  <si>
    <t>Кисломолочный напиток</t>
  </si>
  <si>
    <t>Мука пшеничная</t>
  </si>
  <si>
    <t>Суп Крестьянский с крупой на мясном бульоне</t>
  </si>
  <si>
    <t>%</t>
  </si>
  <si>
    <t>Сыр порционный</t>
  </si>
  <si>
    <t>15</t>
  </si>
  <si>
    <t>Печенье сахарное</t>
  </si>
  <si>
    <t>Пряник</t>
  </si>
  <si>
    <t>Вафли</t>
  </si>
  <si>
    <t>Наименование продукта</t>
  </si>
  <si>
    <t>Кол-во кг</t>
  </si>
  <si>
    <t>87,75 гр (2,19 шт)</t>
  </si>
  <si>
    <t>Соль иодированная</t>
  </si>
  <si>
    <t>норма</t>
  </si>
  <si>
    <r>
      <t>Стоимость на</t>
    </r>
    <r>
      <rPr>
        <b/>
        <sz val="11"/>
        <color indexed="8"/>
        <rFont val="Calibri"/>
        <family val="2"/>
        <charset val="204"/>
      </rPr>
      <t xml:space="preserve"> одного</t>
    </r>
    <r>
      <rPr>
        <b/>
        <sz val="11"/>
        <color theme="1"/>
        <rFont val="Calibri"/>
        <family val="2"/>
        <charset val="204"/>
        <scheme val="minor"/>
      </rPr>
      <t xml:space="preserve"> чел</t>
    </r>
  </si>
  <si>
    <t>Мясная продукция</t>
  </si>
  <si>
    <t>Молочная продукция</t>
  </si>
  <si>
    <t>Мука, крупы, бобовые, макароны</t>
  </si>
  <si>
    <t>Макароннные изделия</t>
  </si>
  <si>
    <t>Лук</t>
  </si>
  <si>
    <t>Овощи, фрукты свежие</t>
  </si>
  <si>
    <t>Продукция переработки плодо-овощной продукци</t>
  </si>
  <si>
    <t>Смесь сухофруков</t>
  </si>
  <si>
    <t>Горошек зеленый (консервы)</t>
  </si>
  <si>
    <t>Икра кабачковая (консервы)</t>
  </si>
  <si>
    <t>Хлебо-булочные изделия</t>
  </si>
  <si>
    <t>Пряники</t>
  </si>
  <si>
    <t>Пищеконцентраты</t>
  </si>
  <si>
    <t>Чай черный</t>
  </si>
  <si>
    <t>Какао порошок</t>
  </si>
  <si>
    <t>Сахар-песок</t>
  </si>
  <si>
    <t>Кол-во грамм на одного человека (НЕТТО) за 10 дней</t>
  </si>
  <si>
    <t>Кол-во грамм на одного человека (БРУТТО) за 10 дней</t>
  </si>
  <si>
    <t>Кефир</t>
  </si>
  <si>
    <t>Хлопья овсяные</t>
  </si>
  <si>
    <t>варка крупным куском (25%)</t>
  </si>
  <si>
    <t>холодная обработка (3.8%)</t>
  </si>
  <si>
    <t>холодная обработка (17%)</t>
  </si>
  <si>
    <t>с кожей без костей, кусковая (23%)</t>
  </si>
  <si>
    <t>без кожи без костей, фарш (39%)</t>
  </si>
  <si>
    <t>холодная обработка, бульон (27%)</t>
  </si>
  <si>
    <t>холодная обработка, бульон (1.1%)</t>
  </si>
  <si>
    <t>потеря при розливе (3%)</t>
  </si>
  <si>
    <t>потеря при розливе (1%)</t>
  </si>
  <si>
    <t>потеря при протирании, раскатке (2%)</t>
  </si>
  <si>
    <t>зачистка (6%)</t>
  </si>
  <si>
    <t>порционные</t>
  </si>
  <si>
    <t>обработка 25%</t>
  </si>
  <si>
    <t>обработка 30%</t>
  </si>
  <si>
    <t>обработка 35%</t>
  </si>
  <si>
    <t>обработка 40%</t>
  </si>
  <si>
    <t>порционные (7%)</t>
  </si>
  <si>
    <t>порционные (5%)</t>
  </si>
  <si>
    <t>обработка (20%)</t>
  </si>
  <si>
    <t>обработка для чая (12%)</t>
  </si>
  <si>
    <t>обработка для салата (20%)</t>
  </si>
  <si>
    <t>обработка для компота (12%)</t>
  </si>
  <si>
    <t>обработка (16%)</t>
  </si>
  <si>
    <t>потеря (35%)</t>
  </si>
  <si>
    <t>обработка (33%)</t>
  </si>
  <si>
    <t>обработка для рассольника (14%)</t>
  </si>
  <si>
    <t>обработка для пудинга (4%)</t>
  </si>
  <si>
    <t>потеря (3%)</t>
  </si>
  <si>
    <t>Дрожжи сухие</t>
  </si>
  <si>
    <t>Рыба (минтай)</t>
  </si>
  <si>
    <t>Кислота лимонная (уп. 50 г)</t>
  </si>
  <si>
    <t>Ванилин (уп. 1.5 г)</t>
  </si>
  <si>
    <t>формула</t>
  </si>
  <si>
    <t>СУММА</t>
  </si>
  <si>
    <t>ДНИ</t>
  </si>
  <si>
    <t>ВСЕГО ЗА 1-ю НЕДЕЛЮ</t>
  </si>
  <si>
    <t>№ ТК</t>
  </si>
  <si>
    <t xml:space="preserve"> Завтрак</t>
  </si>
  <si>
    <t>Второй завтрак</t>
  </si>
  <si>
    <t>1.1-100</t>
  </si>
  <si>
    <t>5.7-180</t>
  </si>
  <si>
    <t>5.7-150</t>
  </si>
  <si>
    <t>14.1-20</t>
  </si>
  <si>
    <t>14.2-20</t>
  </si>
  <si>
    <t>5.11-180</t>
  </si>
  <si>
    <t>5.11-150</t>
  </si>
  <si>
    <t xml:space="preserve">№ ТК </t>
  </si>
  <si>
    <t>5.4-180</t>
  </si>
  <si>
    <t>5.4-150</t>
  </si>
  <si>
    <t>17.1-15</t>
  </si>
  <si>
    <t>5.6-150</t>
  </si>
  <si>
    <t>10.1-200</t>
  </si>
  <si>
    <t>5.8-180</t>
  </si>
  <si>
    <t>5.8-150</t>
  </si>
  <si>
    <t>16.2-60</t>
  </si>
  <si>
    <t>5.10-180</t>
  </si>
  <si>
    <t>5.1-180</t>
  </si>
  <si>
    <t>5.1-150</t>
  </si>
  <si>
    <t>10.2-200</t>
  </si>
  <si>
    <t>5.3-180</t>
  </si>
  <si>
    <t>5.3-150</t>
  </si>
  <si>
    <t>5.5-180</t>
  </si>
  <si>
    <t>5.5-150</t>
  </si>
  <si>
    <t>10.8-200</t>
  </si>
  <si>
    <t>5.9-150</t>
  </si>
  <si>
    <t>5.9-180</t>
  </si>
  <si>
    <t>16.1-60</t>
  </si>
  <si>
    <t>10.9-200</t>
  </si>
  <si>
    <t>Суфле из отварных цылят</t>
  </si>
  <si>
    <t>Капуста тушеная</t>
  </si>
  <si>
    <t>потеря при порционировании (3%)</t>
  </si>
  <si>
    <t>4.12 шт</t>
  </si>
  <si>
    <t>5.04 шт</t>
  </si>
  <si>
    <t xml:space="preserve">Птица </t>
  </si>
  <si>
    <t>масса отварных цыплят (18%)</t>
  </si>
  <si>
    <t xml:space="preserve">увеличение </t>
  </si>
  <si>
    <r>
      <t xml:space="preserve">Цена за кг </t>
    </r>
    <r>
      <rPr>
        <b/>
        <sz val="11"/>
        <color rgb="FFFF0000"/>
        <rFont val="Calibri"/>
        <family val="2"/>
        <charset val="204"/>
        <scheme val="minor"/>
      </rPr>
      <t>(яйцо за шт, ванилин и лимонка за уп)</t>
    </r>
  </si>
  <si>
    <t>Примечание:</t>
  </si>
  <si>
    <t>1. Неотъемлемым приложением к меню является таблица замен блюд.</t>
  </si>
  <si>
    <t xml:space="preserve"> </t>
  </si>
  <si>
    <t>3. При приготовлении блюд используется йодированная соль.</t>
  </si>
  <si>
    <t>+ 2.86</t>
  </si>
  <si>
    <t>+ 3.03</t>
  </si>
  <si>
    <t>с кожей без костей, кусковая (30%)</t>
  </si>
  <si>
    <t>обработка для салата (30%)</t>
  </si>
  <si>
    <t>Салат из соленых огурцов с луком</t>
  </si>
  <si>
    <t>холодная обработка (3.2%)</t>
  </si>
  <si>
    <t>+ 3.26</t>
  </si>
  <si>
    <t>+ 3.53</t>
  </si>
  <si>
    <t>+ 0.16</t>
  </si>
  <si>
    <t>+ 0.13</t>
  </si>
  <si>
    <t>Сода пищевая</t>
  </si>
  <si>
    <t>Биточки рыбные</t>
  </si>
  <si>
    <t>Жаркое по-домашнему (3-7)</t>
  </si>
  <si>
    <t>Пудинг из говядины (1,5-3)</t>
  </si>
  <si>
    <t>Икра свекольная</t>
  </si>
  <si>
    <t>Тефтели из говядины с рисом ("ёжики")</t>
  </si>
  <si>
    <t>Печень говяжья по-строгановски</t>
  </si>
  <si>
    <t xml:space="preserve">Шницель мясной </t>
  </si>
  <si>
    <t>Соус красный основной</t>
  </si>
  <si>
    <t>Хлопья Геркулес</t>
  </si>
  <si>
    <t>Горошек зеленый консервированный отварной</t>
  </si>
  <si>
    <t>Икра кабачковая консервированная</t>
  </si>
  <si>
    <t xml:space="preserve">Компот из свежих плодов </t>
  </si>
  <si>
    <t>Запеканка творожная</t>
  </si>
  <si>
    <t>Фрукты свежие (яблоки)</t>
  </si>
  <si>
    <t>Рассольник ленинградский</t>
  </si>
  <si>
    <t>Гуляш из говядины (3-7)</t>
  </si>
  <si>
    <t xml:space="preserve">Пудинг творожный запеченный </t>
  </si>
  <si>
    <t>Суп картофельный с рыбой</t>
  </si>
  <si>
    <t>ФАКТ</t>
  </si>
  <si>
    <t>Молоко и кисломолочные продукты с м.д.ж. не ниже 2,5%</t>
  </si>
  <si>
    <t>Молоко 2,5%</t>
  </si>
  <si>
    <t>Кисломолочный напиток (снежок, кефир, ряженка м.д.ж.2,5%)</t>
  </si>
  <si>
    <t>Творог с м.д.ж. не ниже 5%</t>
  </si>
  <si>
    <t>Сметана с м.д.ж. не более 15%</t>
  </si>
  <si>
    <t>Мясо бескостное</t>
  </si>
  <si>
    <t xml:space="preserve">Говядина </t>
  </si>
  <si>
    <t xml:space="preserve">Птица (цыплята-бройлеры 1 кат. потр.) </t>
  </si>
  <si>
    <t>Капуста свежая</t>
  </si>
  <si>
    <t>Морковь столовая</t>
  </si>
  <si>
    <t>Паста томатная</t>
  </si>
  <si>
    <t>Горошек зеленый консервированный</t>
  </si>
  <si>
    <t>Напитки витаминизированные</t>
  </si>
  <si>
    <t>Хлеб ржаной (ржано-пшеничный)</t>
  </si>
  <si>
    <t>Крупа гречневая</t>
  </si>
  <si>
    <t>Горох шлифованный</t>
  </si>
  <si>
    <t>Кофейный напиток</t>
  </si>
  <si>
    <t>Дрожжи</t>
  </si>
  <si>
    <t>Соль</t>
  </si>
  <si>
    <t>Процент выполнения</t>
  </si>
  <si>
    <t>Творог фактически</t>
  </si>
  <si>
    <t>Замена творог</t>
  </si>
  <si>
    <t>Молоко и кисломолочные продукты фактически</t>
  </si>
  <si>
    <t>Яйцо фактически</t>
  </si>
  <si>
    <t>Хлеб ржаной (ржано-пшеничный) фактически</t>
  </si>
  <si>
    <t>Запеканка манная с плодами свежими</t>
  </si>
  <si>
    <t>Картофель фактически</t>
  </si>
  <si>
    <t>Рыба фактически</t>
  </si>
  <si>
    <t>Мясо бескостное фактически</t>
  </si>
  <si>
    <t>Творог на замену рыбы</t>
  </si>
  <si>
    <t>18.2-45</t>
  </si>
  <si>
    <t>Кофейный напиток с молоком (150/180)</t>
  </si>
  <si>
    <t>Компот из свежих плодов (150/180)</t>
  </si>
  <si>
    <t>Хлеб пшеничный (20/30)</t>
  </si>
  <si>
    <t>Оладьи (90/120)</t>
  </si>
  <si>
    <t>Ряженка (150/180)</t>
  </si>
  <si>
    <t>Чай с лимоном (150/180)</t>
  </si>
  <si>
    <t>Компот из сухофруктов (150/180)</t>
  </si>
  <si>
    <t>Сдоба (60/60)</t>
  </si>
  <si>
    <t>Чай с сахаром (150/180)</t>
  </si>
  <si>
    <t>Соус красный основной (25/30)</t>
  </si>
  <si>
    <t>Какао с молоком (150/180)</t>
  </si>
  <si>
    <t>Кисломолочный напиток "Снежок" (150/180)</t>
  </si>
  <si>
    <t>Напиток из шиповника (150/180)</t>
  </si>
  <si>
    <t>Пирожки, печенные из сдобного теста с повидлом (60/60)</t>
  </si>
  <si>
    <t>Кефир (150/180)</t>
  </si>
  <si>
    <t>Вареники ленивые с маслом сливочным (90/100)</t>
  </si>
  <si>
    <t>Суфле из отварных цыплят (60/70)</t>
  </si>
  <si>
    <t>Пирожки, печенные из сдобного теста, с повидлом (60/60)</t>
  </si>
  <si>
    <t>10.3-200</t>
  </si>
  <si>
    <t>12.1-80</t>
  </si>
  <si>
    <t>14.1-30</t>
  </si>
  <si>
    <t>16.3-90</t>
  </si>
  <si>
    <t>16.3-120</t>
  </si>
  <si>
    <t>11.2-20</t>
  </si>
  <si>
    <t>7.1-200</t>
  </si>
  <si>
    <t>5.2-150</t>
  </si>
  <si>
    <t>13.3-120</t>
  </si>
  <si>
    <t>12.3-60</t>
  </si>
  <si>
    <t>Шницель мясной</t>
  </si>
  <si>
    <t>11.1-25</t>
  </si>
  <si>
    <t>11.1-30</t>
  </si>
  <si>
    <t>13.5-120</t>
  </si>
  <si>
    <t>19.1-80</t>
  </si>
  <si>
    <t>19.1-100</t>
  </si>
  <si>
    <t>18.1-30</t>
  </si>
  <si>
    <t>7.2-200</t>
  </si>
  <si>
    <t>Напиток кисломолочный "Снежок"</t>
  </si>
  <si>
    <t>Овощи натуральные соленые (огурцы)</t>
  </si>
  <si>
    <t>10.5-200</t>
  </si>
  <si>
    <t>10.6-200</t>
  </si>
  <si>
    <t>12.10-60</t>
  </si>
  <si>
    <t>7.3-200</t>
  </si>
  <si>
    <t>9.4-90</t>
  </si>
  <si>
    <t>9.4-100</t>
  </si>
  <si>
    <t>10.7-200</t>
  </si>
  <si>
    <t>12.2-80</t>
  </si>
  <si>
    <t>12.8-60</t>
  </si>
  <si>
    <t>12.8-70</t>
  </si>
  <si>
    <t>10.10-200</t>
  </si>
  <si>
    <t>13.4-120</t>
  </si>
  <si>
    <t>Суммарный объём блюд</t>
  </si>
  <si>
    <t>завтрак</t>
  </si>
  <si>
    <t>обед</t>
  </si>
  <si>
    <t>полдник</t>
  </si>
  <si>
    <t>второй завтрак</t>
  </si>
  <si>
    <t>Распределение калорийности между приемами пищи в %</t>
  </si>
  <si>
    <t>Пищевая и энергетическая ценность</t>
  </si>
  <si>
    <t>белки</t>
  </si>
  <si>
    <t>жиры</t>
  </si>
  <si>
    <t>углеводы</t>
  </si>
  <si>
    <t>калорийность</t>
  </si>
  <si>
    <t>соотношение Б:Ж:У</t>
  </si>
  <si>
    <t>1.1:1:4.4</t>
  </si>
  <si>
    <t xml:space="preserve">Сырники из творога </t>
  </si>
  <si>
    <t>9.5-90</t>
  </si>
  <si>
    <t>Субпродукты (печень)</t>
  </si>
  <si>
    <t>Крахмал</t>
  </si>
  <si>
    <t>Хлеб пшеничный (20/25)</t>
  </si>
  <si>
    <t>Хлеб ржаной (10/20)</t>
  </si>
  <si>
    <t>Хлеб ржаной (20/20)</t>
  </si>
  <si>
    <t>Свекольник (180/200)</t>
  </si>
  <si>
    <t>Борщ с капустой и картофелем (180/200)</t>
  </si>
  <si>
    <t>Суп из овощей на мясном бульоне (180/200)</t>
  </si>
  <si>
    <t>Щи из свежей капусты с картофелем (180/200)</t>
  </si>
  <si>
    <t>Рассольник ленинградский (180/200)</t>
  </si>
  <si>
    <t>Суп картофельный с бобовыми (горох) 180/200</t>
  </si>
  <si>
    <t>Суп крестьянский с крупой на мясном бульоне (180/200)</t>
  </si>
  <si>
    <t>Суп картофельный с макаронными изделиями (180/200)</t>
  </si>
  <si>
    <t>Суп картофельный с рыбой (180/200)</t>
  </si>
  <si>
    <r>
      <t xml:space="preserve">Энергетическая
ценность, </t>
    </r>
    <r>
      <rPr>
        <b/>
        <sz val="10"/>
        <color indexed="8"/>
        <rFont val="Times New Roman"/>
        <family val="1"/>
        <charset val="204"/>
      </rPr>
      <t>(Ккал)</t>
    </r>
  </si>
  <si>
    <t>Капуста тушеная (120/150)</t>
  </si>
  <si>
    <t>Каша гречневая рассыпчатая (110/150)</t>
  </si>
  <si>
    <t>Биточки рыбные (60/80)</t>
  </si>
  <si>
    <t>Котлета рыбная любительская (60/80)</t>
  </si>
  <si>
    <t>Шницель мясной (60/80)</t>
  </si>
  <si>
    <t>Пудинг из говядины (1,5-3) 60</t>
  </si>
  <si>
    <t>Жаркое по-домашнему (3-7) 220</t>
  </si>
  <si>
    <t>Печень говяжья по-строгановски (60/40/80/50)</t>
  </si>
  <si>
    <t>Субпродукты фактически</t>
  </si>
  <si>
    <t>Печень на замену мяса</t>
  </si>
  <si>
    <t>Замена печень</t>
  </si>
  <si>
    <t>Молоко сгущенное (замена согласно СанПиН)</t>
  </si>
  <si>
    <t>Замена молоко</t>
  </si>
  <si>
    <t xml:space="preserve">Замена </t>
  </si>
  <si>
    <t xml:space="preserve"> Пюре картофельное (1,5-3) 120</t>
  </si>
  <si>
    <t xml:space="preserve"> Пюре картофельное (120/150) </t>
  </si>
  <si>
    <t>Рагу из овощей (120/150)</t>
  </si>
  <si>
    <t>Фрукты (плоды) сухие фактически</t>
  </si>
  <si>
    <t>Изюм на замену</t>
  </si>
  <si>
    <t>Фрукты свежие (яблоко) 95/100</t>
  </si>
  <si>
    <t>Фрукты свежие (бананы) 95/100</t>
  </si>
  <si>
    <t>Замена изюм</t>
  </si>
  <si>
    <t>Фрукты (плоды) свежие фактически</t>
  </si>
  <si>
    <t>Птица на замену мяса</t>
  </si>
  <si>
    <t>Птица фактически</t>
  </si>
  <si>
    <t>Замена птица</t>
  </si>
  <si>
    <t>Плов из отварной птицы (170/200)</t>
  </si>
  <si>
    <t>Тефтели из говядины с рисом ("ёжики") 60/80</t>
  </si>
  <si>
    <t xml:space="preserve">Запеканка творожная (150/170) </t>
  </si>
  <si>
    <t>Пудинг творожный запеченный (150/170)</t>
  </si>
  <si>
    <t>Запеканка из творога с морковью</t>
  </si>
  <si>
    <t xml:space="preserve">Замена творог </t>
  </si>
  <si>
    <t>Творог на замену мяса</t>
  </si>
  <si>
    <t>Творог на замену яйца</t>
  </si>
  <si>
    <t>Замета творог</t>
  </si>
  <si>
    <t>Сыр на замену яйца (только 1-3)</t>
  </si>
  <si>
    <t>Сыр фактически</t>
  </si>
  <si>
    <t>Замета сыр</t>
  </si>
  <si>
    <t>Сыр порционный (15/15)</t>
  </si>
  <si>
    <t>Печенье, пряники (25/45)</t>
  </si>
  <si>
    <t>Печенье (20/30)</t>
  </si>
  <si>
    <t xml:space="preserve">Суфле картофельно-морковное "розовое" </t>
  </si>
  <si>
    <t>Печенье сахарное/</t>
  </si>
  <si>
    <t>норма, не менее</t>
  </si>
  <si>
    <t>Сырники из творога (90/100)</t>
  </si>
  <si>
    <t>Гуляш из мяса отварного (3-7) 70</t>
  </si>
  <si>
    <t>Суфле "розовое" (90/100)</t>
  </si>
  <si>
    <t>Пюре картофельное (1,5-3)</t>
  </si>
  <si>
    <t>Молоко сгущенное (20/25)</t>
  </si>
  <si>
    <t>Сок фруктовый 150/150</t>
  </si>
  <si>
    <t>Запеканка из творога с морковью (100/110)</t>
  </si>
  <si>
    <t>1.1:1:4.1</t>
  </si>
  <si>
    <t>60/40</t>
  </si>
  <si>
    <t>80/50</t>
  </si>
  <si>
    <t>Молоко на замену яйца</t>
  </si>
  <si>
    <t>Каша манная молочная жидкая (130/200)</t>
  </si>
  <si>
    <t>Каша овсяная из "Геркулес" жидкая (130/200)</t>
  </si>
  <si>
    <t>Каша рисовая молочная жидкая (130/200)</t>
  </si>
  <si>
    <t>Макаронные изделия отварные (110/150)</t>
  </si>
  <si>
    <t>Суп молочный с вермишелью (90/170)</t>
  </si>
  <si>
    <t>Молоко свежее (180/180)</t>
  </si>
  <si>
    <t>Суп молочный с вермишелью (130/200)</t>
  </si>
  <si>
    <t>Горошек зеленый консервированный отварной (50/50)</t>
  </si>
  <si>
    <t>Икра кабачковая консервированная (50/50)</t>
  </si>
  <si>
    <t>Салат из моркови (40/60)</t>
  </si>
  <si>
    <t>Икра морковная (40/60)</t>
  </si>
  <si>
    <t>Салат из квашеной капусты с луком (40/60)</t>
  </si>
  <si>
    <t>Огурцы соленые (40/60)</t>
  </si>
  <si>
    <t>Огурцы свежие (40/60)</t>
  </si>
  <si>
    <t>Икра свекольная (40/60)</t>
  </si>
  <si>
    <t>Помидоры свежие (40/60)</t>
  </si>
  <si>
    <t>Салат из соленых огурцов с луком (40/60)</t>
  </si>
  <si>
    <t>Салат из огурцов свежих с маслом растительным (40/60)</t>
  </si>
  <si>
    <t>7.1-130</t>
  </si>
  <si>
    <t>18.1-25</t>
  </si>
  <si>
    <t>14.1-25</t>
  </si>
  <si>
    <t>14.2-10</t>
  </si>
  <si>
    <t>1.1-95</t>
  </si>
  <si>
    <t>3.6-40</t>
  </si>
  <si>
    <t>3.6-60</t>
  </si>
  <si>
    <t>3.2-40</t>
  </si>
  <si>
    <t>3.2-60</t>
  </si>
  <si>
    <t>10.3-180</t>
  </si>
  <si>
    <t>12.1-60</t>
  </si>
  <si>
    <t>13.5-150</t>
  </si>
  <si>
    <t>11.2-25</t>
  </si>
  <si>
    <t>9.2-150</t>
  </si>
  <si>
    <t>9.2-170</t>
  </si>
  <si>
    <t>5.2-180</t>
  </si>
  <si>
    <t>10.1-180</t>
  </si>
  <si>
    <t>12.6-220</t>
  </si>
  <si>
    <t>12.5-60</t>
  </si>
  <si>
    <t>3.8-50</t>
  </si>
  <si>
    <t>2.2-40</t>
  </si>
  <si>
    <t>2.2-60</t>
  </si>
  <si>
    <t>10.2-180</t>
  </si>
  <si>
    <t>12.3-80</t>
  </si>
  <si>
    <t>13.6-110</t>
  </si>
  <si>
    <t>13.6-150</t>
  </si>
  <si>
    <t>18.1-20</t>
  </si>
  <si>
    <t>7.2-130</t>
  </si>
  <si>
    <t>10.5-180</t>
  </si>
  <si>
    <t>12.7-170</t>
  </si>
  <si>
    <t>12.7-200</t>
  </si>
  <si>
    <t>9.5-100</t>
  </si>
  <si>
    <t>6.2-130</t>
  </si>
  <si>
    <t>6.2-200</t>
  </si>
  <si>
    <t>3.4-40</t>
  </si>
  <si>
    <t>3.4-60</t>
  </si>
  <si>
    <t>10.6-180</t>
  </si>
  <si>
    <t>12.9-100</t>
  </si>
  <si>
    <t>12.9-130</t>
  </si>
  <si>
    <t>13.3-150</t>
  </si>
  <si>
    <t>10.8-180</t>
  </si>
  <si>
    <t>12.4-70</t>
  </si>
  <si>
    <t>13.2-110</t>
  </si>
  <si>
    <t>13.2-150</t>
  </si>
  <si>
    <t>9.6-100</t>
  </si>
  <si>
    <t>9.6-110</t>
  </si>
  <si>
    <t>7.3-130</t>
  </si>
  <si>
    <t>12.10-80</t>
  </si>
  <si>
    <t>9.1-150</t>
  </si>
  <si>
    <t>9.1-170</t>
  </si>
  <si>
    <t>10.7-180</t>
  </si>
  <si>
    <t>12.2-60</t>
  </si>
  <si>
    <t>20.1-90</t>
  </si>
  <si>
    <t>20.1-100</t>
  </si>
  <si>
    <t>3.7-50</t>
  </si>
  <si>
    <t>10.9-180</t>
  </si>
  <si>
    <t>13.4-150</t>
  </si>
  <si>
    <t>6.2-90</t>
  </si>
  <si>
    <t>6.2-170</t>
  </si>
  <si>
    <t>10.10-180</t>
  </si>
  <si>
    <t xml:space="preserve">2. После 1 марта не рекомендуется использование свежих овощей урожая прошлого года без тепловой обработки.                         </t>
  </si>
  <si>
    <t xml:space="preserve">Цикличное двухнедельное меню для детей дошкольного возраста, 
находящихся в образовательных учреждениях с режимом пребывания 8-10,5 часов
(возрастная группа от 1,5 до 3 лет включительно) </t>
  </si>
  <si>
    <t>Цикличное двухнедельное меню для детей дошкольного возраста, 
находящихся в образовательных учреждениях с режимом пребывания 8-10,5 часов
(возрастная группа от 3 до 7 лет включительно)</t>
  </si>
  <si>
    <t>Салат из белокочанной  капусты с морковью (40/60)</t>
  </si>
  <si>
    <t>Кисель из повидла  (150/180)</t>
  </si>
  <si>
    <t>Кисель из повидла (150/180)</t>
  </si>
  <si>
    <t xml:space="preserve">Яйцо отварное </t>
  </si>
  <si>
    <t>8.1-130</t>
  </si>
  <si>
    <t>8.2-1</t>
  </si>
  <si>
    <t>Омлет натуральный (130/150)</t>
  </si>
  <si>
    <t>Яйцо отварное 1 шт</t>
  </si>
  <si>
    <t>Запеканка манная (рисовая) с плодами свежими (80/100)</t>
  </si>
  <si>
    <t>8.1-150</t>
  </si>
  <si>
    <t xml:space="preserve">Начальник отдела дошкольного образования       </t>
  </si>
  <si>
    <t>Начальник отдела дошкольного образования</t>
  </si>
  <si>
    <t>Е.В. Костюченко</t>
  </si>
  <si>
    <t xml:space="preserve">           Е.В. Костюченко</t>
  </si>
  <si>
    <t>Приложение 3                                                                       к приказу управления образования администрации муниципального образования Тихорецкий район                                                                      от 23.04.2021 № 351</t>
  </si>
  <si>
    <t>Приложение 2                                                                       к приказу управления образования администрации муниципального образования Тихорецкий район                                                                      от 23.04.2021 № 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</si>
</sst>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1"/>
    </font>
    <font>
      <sz val="11"/>
      <color indexed="8"/>
      <name val="Times New Roman"/>
      <family val="1"/>
      <charset val="204"/>
    </font>
    <font>
      <sz val="10"/>
      <name val="Liberation Serif;Times New Roma"/>
      <family val="1"/>
      <charset val="204"/>
    </font>
    <font>
      <i/>
      <sz val="10"/>
      <color indexed="8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b/>
      <sz val="5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1"/>
    </font>
    <font>
      <sz val="12"/>
      <name val="Calibri"/>
      <family val="2"/>
      <charset val="1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12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2"/>
      <name val="Calibri"/>
      <family val="2"/>
      <charset val="204"/>
    </font>
    <font>
      <b/>
      <sz val="24"/>
      <color rgb="FF000000"/>
      <name val="Times New Roman"/>
      <family val="1"/>
      <charset val="204"/>
    </font>
    <font>
      <i/>
      <sz val="11"/>
      <color rgb="FFC00000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name val="Liberation Serif;Times New Roma"/>
      <family val="1"/>
      <charset val="204"/>
    </font>
    <font>
      <b/>
      <sz val="11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38"/>
      <color theme="1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4"/>
      <color indexed="8"/>
      <name val="Times New Roman"/>
      <family val="1"/>
      <charset val="1"/>
    </font>
    <font>
      <sz val="14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theme="5" tint="0.79998168889431442"/>
        <bgColor indexed="64"/>
      </patternFill>
    </fill>
  </fills>
  <borders count="3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24">
    <xf numFmtId="0" fontId="0" fillId="0" borderId="0"/>
    <xf numFmtId="0" fontId="2" fillId="0" borderId="0"/>
    <xf numFmtId="0" fontId="36" fillId="0" borderId="0"/>
    <xf numFmtId="0" fontId="69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70" fillId="20" borderId="0" applyNumberFormat="0" applyBorder="0" applyAlignment="0" applyProtection="0"/>
    <xf numFmtId="0" fontId="70" fillId="15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70" fillId="24" borderId="0" applyNumberFormat="0" applyBorder="0" applyAlignment="0" applyProtection="0"/>
    <xf numFmtId="0" fontId="2" fillId="0" borderId="0"/>
    <xf numFmtId="0" fontId="69" fillId="0" borderId="0"/>
  </cellStyleXfs>
  <cellXfs count="1554">
    <xf numFmtId="0" fontId="0" fillId="0" borderId="0" xfId="0"/>
    <xf numFmtId="0" fontId="3" fillId="0" borderId="0" xfId="1" applyFont="1" applyFill="1"/>
    <xf numFmtId="0" fontId="2" fillId="0" borderId="0" xfId="1"/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left"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wrapText="1"/>
    </xf>
    <xf numFmtId="0" fontId="6" fillId="0" borderId="20" xfId="1" applyFont="1" applyFill="1" applyBorder="1" applyAlignment="1">
      <alignment vertical="center" wrapText="1"/>
    </xf>
    <xf numFmtId="0" fontId="7" fillId="0" borderId="10" xfId="1" applyFont="1" applyFill="1" applyBorder="1" applyAlignment="1">
      <alignment vertical="center" wrapText="1"/>
    </xf>
    <xf numFmtId="0" fontId="4" fillId="0" borderId="21" xfId="1" applyFont="1" applyFill="1" applyBorder="1" applyAlignment="1">
      <alignment horizontal="left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left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vertical="center" wrapText="1"/>
    </xf>
    <xf numFmtId="0" fontId="8" fillId="3" borderId="27" xfId="1" applyFont="1" applyFill="1" applyBorder="1" applyAlignment="1">
      <alignment vertical="center" wrapText="1"/>
    </xf>
    <xf numFmtId="0" fontId="4" fillId="3" borderId="27" xfId="1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vertical="center" wrapText="1"/>
    </xf>
    <xf numFmtId="0" fontId="10" fillId="0" borderId="33" xfId="1" applyFont="1" applyFill="1" applyBorder="1" applyAlignment="1">
      <alignment vertical="center" wrapText="1"/>
    </xf>
    <xf numFmtId="0" fontId="4" fillId="0" borderId="33" xfId="1" applyFont="1" applyFill="1" applyBorder="1" applyAlignment="1">
      <alignment horizontal="left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 wrapText="1"/>
    </xf>
    <xf numFmtId="0" fontId="4" fillId="0" borderId="37" xfId="1" applyFont="1" applyFill="1" applyBorder="1" applyAlignment="1">
      <alignment vertical="center" wrapText="1"/>
    </xf>
    <xf numFmtId="0" fontId="4" fillId="0" borderId="38" xfId="1" applyFont="1" applyFill="1" applyBorder="1" applyAlignment="1">
      <alignment vertical="center" wrapText="1"/>
    </xf>
    <xf numFmtId="0" fontId="4" fillId="0" borderId="38" xfId="1" applyFont="1" applyFill="1" applyBorder="1" applyAlignment="1">
      <alignment horizontal="left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vertical="center" wrapText="1"/>
    </xf>
    <xf numFmtId="0" fontId="5" fillId="0" borderId="41" xfId="1" applyFont="1" applyFill="1" applyBorder="1" applyAlignment="1">
      <alignment vertical="center" wrapText="1"/>
    </xf>
    <xf numFmtId="0" fontId="11" fillId="0" borderId="41" xfId="1" applyFont="1" applyFill="1" applyBorder="1" applyAlignment="1">
      <alignment horizontal="left" vertical="center" wrapText="1"/>
    </xf>
    <xf numFmtId="0" fontId="5" fillId="0" borderId="41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6" fillId="0" borderId="49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50" xfId="1" applyFont="1" applyFill="1" applyBorder="1" applyAlignment="1">
      <alignment horizontal="center" vertical="center" wrapText="1"/>
    </xf>
    <xf numFmtId="0" fontId="11" fillId="0" borderId="41" xfId="1" applyFont="1" applyFill="1" applyBorder="1" applyAlignment="1">
      <alignment horizontal="center" vertical="center" wrapText="1"/>
    </xf>
    <xf numFmtId="0" fontId="11" fillId="0" borderId="42" xfId="1" applyFont="1" applyFill="1" applyBorder="1" applyAlignment="1">
      <alignment horizontal="center" vertical="center" wrapText="1"/>
    </xf>
    <xf numFmtId="0" fontId="6" fillId="0" borderId="54" xfId="1" applyFont="1" applyFill="1" applyBorder="1" applyAlignment="1">
      <alignment vertical="center" wrapText="1"/>
    </xf>
    <xf numFmtId="0" fontId="4" fillId="0" borderId="55" xfId="1" applyFont="1" applyFill="1" applyBorder="1" applyAlignment="1">
      <alignment horizontal="left" vertical="center" wrapText="1"/>
    </xf>
    <xf numFmtId="0" fontId="4" fillId="0" borderId="55" xfId="1" applyFont="1" applyFill="1" applyBorder="1" applyAlignment="1">
      <alignment horizontal="center" vertical="center" wrapText="1"/>
    </xf>
    <xf numFmtId="0" fontId="4" fillId="0" borderId="56" xfId="1" applyFont="1" applyFill="1" applyBorder="1" applyAlignment="1">
      <alignment horizontal="center" vertical="center" wrapText="1"/>
    </xf>
    <xf numFmtId="0" fontId="13" fillId="0" borderId="57" xfId="1" applyFont="1" applyFill="1" applyBorder="1" applyAlignment="1">
      <alignment vertical="center" wrapText="1"/>
    </xf>
    <xf numFmtId="0" fontId="4" fillId="0" borderId="57" xfId="1" applyFont="1" applyFill="1" applyBorder="1" applyAlignment="1">
      <alignment horizontal="left" vertical="center" wrapText="1"/>
    </xf>
    <xf numFmtId="0" fontId="4" fillId="0" borderId="57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vertical="center" wrapText="1"/>
    </xf>
    <xf numFmtId="0" fontId="10" fillId="3" borderId="60" xfId="0" applyFont="1" applyFill="1" applyBorder="1" applyAlignment="1">
      <alignment vertical="center" wrapText="1"/>
    </xf>
    <xf numFmtId="0" fontId="4" fillId="3" borderId="57" xfId="0" applyFont="1" applyFill="1" applyBorder="1" applyAlignment="1">
      <alignment horizontal="left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vertical="center" wrapText="1"/>
    </xf>
    <xf numFmtId="0" fontId="4" fillId="3" borderId="57" xfId="0" applyFont="1" applyFill="1" applyBorder="1" applyAlignment="1">
      <alignment vertical="center" wrapText="1"/>
    </xf>
    <xf numFmtId="0" fontId="4" fillId="0" borderId="61" xfId="1" applyFont="1" applyFill="1" applyBorder="1" applyAlignment="1">
      <alignment vertical="center" wrapText="1"/>
    </xf>
    <xf numFmtId="0" fontId="6" fillId="3" borderId="32" xfId="0" applyFont="1" applyFill="1" applyBorder="1" applyAlignment="1">
      <alignment vertical="center" wrapText="1"/>
    </xf>
    <xf numFmtId="0" fontId="4" fillId="3" borderId="61" xfId="0" applyFont="1" applyFill="1" applyBorder="1" applyAlignment="1">
      <alignment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vertical="center" wrapText="1"/>
    </xf>
    <xf numFmtId="0" fontId="4" fillId="0" borderId="27" xfId="1" applyFont="1" applyFill="1" applyBorder="1" applyAlignment="1">
      <alignment vertical="center" wrapText="1"/>
    </xf>
    <xf numFmtId="0" fontId="4" fillId="0" borderId="27" xfId="1" applyFont="1" applyFill="1" applyBorder="1" applyAlignment="1">
      <alignment horizontal="left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6" fillId="0" borderId="63" xfId="1" applyFont="1" applyFill="1" applyBorder="1" applyAlignment="1">
      <alignment vertical="center" wrapText="1"/>
    </xf>
    <xf numFmtId="0" fontId="5" fillId="0" borderId="64" xfId="1" applyFont="1" applyFill="1" applyBorder="1" applyAlignment="1">
      <alignment vertical="center" wrapText="1"/>
    </xf>
    <xf numFmtId="0" fontId="11" fillId="0" borderId="64" xfId="1" applyFont="1" applyFill="1" applyBorder="1" applyAlignment="1">
      <alignment horizontal="left" vertical="center" wrapText="1"/>
    </xf>
    <xf numFmtId="0" fontId="11" fillId="0" borderId="64" xfId="1" applyFont="1" applyFill="1" applyBorder="1" applyAlignment="1">
      <alignment horizontal="center" vertical="center" wrapText="1"/>
    </xf>
    <xf numFmtId="0" fontId="11" fillId="0" borderId="65" xfId="1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vertical="center" wrapText="1"/>
    </xf>
    <xf numFmtId="0" fontId="4" fillId="0" borderId="41" xfId="1" applyFont="1" applyFill="1" applyBorder="1" applyAlignment="1">
      <alignment vertical="center" wrapText="1"/>
    </xf>
    <xf numFmtId="0" fontId="4" fillId="0" borderId="41" xfId="1" applyFont="1" applyFill="1" applyBorder="1" applyAlignment="1">
      <alignment horizontal="left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42" xfId="1" applyFont="1" applyFill="1" applyBorder="1" applyAlignment="1">
      <alignment horizontal="center" vertical="center" wrapText="1"/>
    </xf>
    <xf numFmtId="0" fontId="6" fillId="0" borderId="59" xfId="1" applyFont="1" applyFill="1" applyBorder="1" applyAlignment="1">
      <alignment vertical="center" wrapText="1"/>
    </xf>
    <xf numFmtId="0" fontId="4" fillId="0" borderId="57" xfId="1" applyFont="1" applyFill="1" applyBorder="1" applyAlignment="1">
      <alignment vertical="center" wrapText="1"/>
    </xf>
    <xf numFmtId="0" fontId="6" fillId="0" borderId="71" xfId="1" applyFont="1" applyFill="1" applyBorder="1" applyAlignment="1">
      <alignment vertical="center" wrapText="1"/>
    </xf>
    <xf numFmtId="0" fontId="11" fillId="0" borderId="72" xfId="1" applyFont="1" applyFill="1" applyBorder="1" applyAlignment="1">
      <alignment vertical="center" wrapText="1"/>
    </xf>
    <xf numFmtId="0" fontId="11" fillId="0" borderId="72" xfId="1" applyFont="1" applyFill="1" applyBorder="1" applyAlignment="1">
      <alignment horizontal="center" vertical="center" wrapText="1"/>
    </xf>
    <xf numFmtId="0" fontId="11" fillId="0" borderId="73" xfId="1" applyFont="1" applyFill="1" applyBorder="1" applyAlignment="1">
      <alignment horizontal="center" vertical="center" wrapText="1"/>
    </xf>
    <xf numFmtId="0" fontId="6" fillId="0" borderId="74" xfId="1" applyFont="1" applyFill="1" applyBorder="1" applyAlignment="1">
      <alignment vertical="center" wrapText="1"/>
    </xf>
    <xf numFmtId="0" fontId="11" fillId="0" borderId="75" xfId="1" applyFont="1" applyFill="1" applyBorder="1" applyAlignment="1">
      <alignment vertical="center" wrapText="1"/>
    </xf>
    <xf numFmtId="0" fontId="11" fillId="0" borderId="75" xfId="1" applyFont="1" applyFill="1" applyBorder="1" applyAlignment="1">
      <alignment horizontal="left" vertical="center" wrapText="1"/>
    </xf>
    <xf numFmtId="0" fontId="11" fillId="0" borderId="75" xfId="1" applyFont="1" applyFill="1" applyBorder="1" applyAlignment="1">
      <alignment horizontal="center" vertical="center" wrapText="1"/>
    </xf>
    <xf numFmtId="0" fontId="11" fillId="0" borderId="76" xfId="1" applyFont="1" applyFill="1" applyBorder="1" applyAlignment="1">
      <alignment horizontal="center" vertical="center" wrapText="1"/>
    </xf>
    <xf numFmtId="0" fontId="15" fillId="0" borderId="77" xfId="1" applyFont="1" applyFill="1" applyBorder="1" applyAlignment="1">
      <alignment vertical="center" wrapText="1"/>
    </xf>
    <xf numFmtId="0" fontId="11" fillId="0" borderId="78" xfId="1" applyFont="1" applyFill="1" applyBorder="1" applyAlignment="1">
      <alignment vertical="center" wrapText="1"/>
    </xf>
    <xf numFmtId="0" fontId="11" fillId="0" borderId="78" xfId="1" applyFont="1" applyFill="1" applyBorder="1" applyAlignment="1">
      <alignment horizontal="center" vertical="center" wrapText="1"/>
    </xf>
    <xf numFmtId="0" fontId="11" fillId="4" borderId="78" xfId="1" applyFont="1" applyFill="1" applyBorder="1" applyAlignment="1">
      <alignment horizontal="center" vertical="center" wrapText="1"/>
    </xf>
    <xf numFmtId="0" fontId="11" fillId="0" borderId="79" xfId="1" applyFont="1" applyFill="1" applyBorder="1" applyAlignment="1">
      <alignment horizontal="center" vertical="center" wrapText="1"/>
    </xf>
    <xf numFmtId="0" fontId="15" fillId="0" borderId="80" xfId="1" applyFont="1" applyFill="1" applyBorder="1" applyAlignment="1">
      <alignment vertical="center" wrapText="1"/>
    </xf>
    <xf numFmtId="0" fontId="11" fillId="0" borderId="81" xfId="1" applyFont="1" applyFill="1" applyBorder="1" applyAlignment="1">
      <alignment vertical="center" wrapText="1"/>
    </xf>
    <xf numFmtId="0" fontId="11" fillId="0" borderId="78" xfId="1" applyFont="1" applyFill="1" applyBorder="1" applyAlignment="1">
      <alignment horizontal="left" vertical="center" wrapText="1"/>
    </xf>
    <xf numFmtId="0" fontId="6" fillId="0" borderId="26" xfId="1" applyFont="1" applyFill="1" applyBorder="1" applyAlignment="1">
      <alignment vertical="center" wrapText="1"/>
    </xf>
    <xf numFmtId="0" fontId="16" fillId="0" borderId="87" xfId="1" applyFont="1" applyFill="1" applyBorder="1" applyAlignment="1">
      <alignment vertical="center" wrapText="1"/>
    </xf>
    <xf numFmtId="0" fontId="4" fillId="0" borderId="88" xfId="1" applyFont="1" applyFill="1" applyBorder="1" applyAlignment="1">
      <alignment horizontal="left" vertical="center" wrapText="1"/>
    </xf>
    <xf numFmtId="0" fontId="6" fillId="0" borderId="89" xfId="1" applyFont="1" applyFill="1" applyBorder="1" applyAlignment="1">
      <alignment vertical="center" wrapText="1"/>
    </xf>
    <xf numFmtId="0" fontId="4" fillId="0" borderId="90" xfId="1" applyFont="1" applyFill="1" applyBorder="1" applyAlignment="1">
      <alignment horizontal="left" vertical="center" wrapText="1"/>
    </xf>
    <xf numFmtId="0" fontId="4" fillId="0" borderId="91" xfId="1" applyFont="1" applyFill="1" applyBorder="1" applyAlignment="1">
      <alignment horizontal="center" vertical="center" wrapText="1"/>
    </xf>
    <xf numFmtId="0" fontId="4" fillId="0" borderId="92" xfId="1" applyFont="1" applyFill="1" applyBorder="1" applyAlignment="1">
      <alignment horizontal="center" vertical="center" wrapText="1"/>
    </xf>
    <xf numFmtId="0" fontId="10" fillId="0" borderId="57" xfId="1" applyFont="1" applyFill="1" applyBorder="1" applyAlignment="1">
      <alignment vertical="center" wrapText="1"/>
    </xf>
    <xf numFmtId="0" fontId="8" fillId="0" borderId="27" xfId="1" applyFont="1" applyFill="1" applyBorder="1" applyAlignment="1">
      <alignment vertical="center" wrapText="1"/>
    </xf>
    <xf numFmtId="0" fontId="4" fillId="0" borderId="93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vertical="center" wrapText="1"/>
    </xf>
    <xf numFmtId="0" fontId="11" fillId="0" borderId="41" xfId="1" applyFont="1" applyFill="1" applyBorder="1" applyAlignment="1">
      <alignment vertical="center" wrapText="1"/>
    </xf>
    <xf numFmtId="0" fontId="6" fillId="0" borderId="94" xfId="1" applyFont="1" applyFill="1" applyBorder="1" applyAlignment="1">
      <alignment vertical="center" wrapText="1"/>
    </xf>
    <xf numFmtId="0" fontId="6" fillId="0" borderId="95" xfId="1" applyFont="1" applyFill="1" applyBorder="1" applyAlignment="1">
      <alignment vertical="center" wrapText="1"/>
    </xf>
    <xf numFmtId="0" fontId="18" fillId="0" borderId="57" xfId="1" applyFont="1" applyFill="1" applyBorder="1" applyAlignment="1">
      <alignment vertical="center" wrapText="1"/>
    </xf>
    <xf numFmtId="0" fontId="10" fillId="0" borderId="60" xfId="1" applyFont="1" applyFill="1" applyBorder="1" applyAlignment="1">
      <alignment vertical="center" wrapText="1"/>
    </xf>
    <xf numFmtId="0" fontId="19" fillId="0" borderId="63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vertical="center" wrapText="1"/>
    </xf>
    <xf numFmtId="0" fontId="6" fillId="3" borderId="96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vertical="center" wrapText="1"/>
    </xf>
    <xf numFmtId="0" fontId="11" fillId="0" borderId="27" xfId="1" applyFont="1" applyFill="1" applyBorder="1" applyAlignment="1">
      <alignment horizontal="left" vertical="center" wrapText="1"/>
    </xf>
    <xf numFmtId="0" fontId="11" fillId="0" borderId="27" xfId="1" applyFont="1" applyFill="1" applyBorder="1" applyAlignment="1">
      <alignment horizontal="center" vertical="center" wrapText="1"/>
    </xf>
    <xf numFmtId="0" fontId="11" fillId="0" borderId="93" xfId="1" applyFont="1" applyFill="1" applyBorder="1" applyAlignment="1">
      <alignment horizontal="center" vertical="center" wrapText="1"/>
    </xf>
    <xf numFmtId="0" fontId="6" fillId="4" borderId="59" xfId="1" applyFont="1" applyFill="1" applyBorder="1" applyAlignment="1">
      <alignment vertical="center" wrapText="1"/>
    </xf>
    <xf numFmtId="0" fontId="20" fillId="3" borderId="33" xfId="1" applyFont="1" applyFill="1" applyBorder="1" applyAlignment="1">
      <alignment vertical="center" wrapText="1"/>
    </xf>
    <xf numFmtId="0" fontId="4" fillId="3" borderId="33" xfId="1" applyFont="1" applyFill="1" applyBorder="1" applyAlignment="1">
      <alignment horizontal="left" vertical="center" wrapText="1"/>
    </xf>
    <xf numFmtId="0" fontId="4" fillId="3" borderId="33" xfId="1" applyFont="1" applyFill="1" applyBorder="1" applyAlignment="1">
      <alignment horizontal="center" vertical="center" wrapText="1"/>
    </xf>
    <xf numFmtId="0" fontId="4" fillId="3" borderId="36" xfId="1" applyFont="1" applyFill="1" applyBorder="1" applyAlignment="1">
      <alignment horizontal="center" vertical="center" wrapText="1"/>
    </xf>
    <xf numFmtId="0" fontId="11" fillId="4" borderId="27" xfId="1" applyFont="1" applyFill="1" applyBorder="1" applyAlignment="1">
      <alignment horizontal="center" vertical="center" wrapText="1"/>
    </xf>
    <xf numFmtId="0" fontId="4" fillId="0" borderId="97" xfId="1" applyFont="1" applyFill="1" applyBorder="1" applyAlignment="1">
      <alignment vertical="center" wrapText="1"/>
    </xf>
    <xf numFmtId="0" fontId="11" fillId="0" borderId="98" xfId="1" applyFont="1" applyFill="1" applyBorder="1" applyAlignment="1">
      <alignment vertical="center" wrapText="1"/>
    </xf>
    <xf numFmtId="0" fontId="11" fillId="0" borderId="98" xfId="1" applyFont="1" applyFill="1" applyBorder="1" applyAlignment="1">
      <alignment horizontal="left" vertical="center" wrapText="1"/>
    </xf>
    <xf numFmtId="0" fontId="11" fillId="0" borderId="98" xfId="1" applyFont="1" applyFill="1" applyBorder="1" applyAlignment="1">
      <alignment horizontal="center" vertical="center" wrapText="1"/>
    </xf>
    <xf numFmtId="0" fontId="11" fillId="4" borderId="98" xfId="1" applyFont="1" applyFill="1" applyBorder="1" applyAlignment="1">
      <alignment horizontal="center" vertical="center" wrapText="1"/>
    </xf>
    <xf numFmtId="0" fontId="11" fillId="0" borderId="99" xfId="1" applyFont="1" applyFill="1" applyBorder="1" applyAlignment="1">
      <alignment horizontal="center" vertical="center" wrapText="1"/>
    </xf>
    <xf numFmtId="0" fontId="21" fillId="0" borderId="62" xfId="1" applyFont="1" applyFill="1" applyBorder="1" applyAlignment="1">
      <alignment vertical="center" wrapText="1"/>
    </xf>
    <xf numFmtId="0" fontId="5" fillId="0" borderId="40" xfId="1" applyFont="1" applyFill="1" applyBorder="1" applyAlignment="1">
      <alignment vertical="center" wrapText="1"/>
    </xf>
    <xf numFmtId="0" fontId="8" fillId="0" borderId="72" xfId="1" applyFont="1" applyFill="1" applyBorder="1" applyAlignment="1">
      <alignment vertical="center" wrapText="1"/>
    </xf>
    <xf numFmtId="0" fontId="6" fillId="0" borderId="103" xfId="1" applyFont="1" applyFill="1" applyBorder="1" applyAlignment="1">
      <alignment vertical="center" wrapText="1"/>
    </xf>
    <xf numFmtId="0" fontId="17" fillId="0" borderId="104" xfId="1" applyFont="1" applyFill="1" applyBorder="1" applyAlignment="1">
      <alignment vertical="center" wrapText="1"/>
    </xf>
    <xf numFmtId="0" fontId="6" fillId="3" borderId="105" xfId="1" applyFont="1" applyFill="1" applyBorder="1" applyAlignment="1">
      <alignment vertical="center" wrapText="1"/>
    </xf>
    <xf numFmtId="0" fontId="4" fillId="3" borderId="106" xfId="1" applyFont="1" applyFill="1" applyBorder="1" applyAlignment="1">
      <alignment vertical="center" wrapText="1"/>
    </xf>
    <xf numFmtId="0" fontId="4" fillId="3" borderId="57" xfId="1" applyFont="1" applyFill="1" applyBorder="1" applyAlignment="1">
      <alignment horizontal="left" vertical="center" wrapText="1"/>
    </xf>
    <xf numFmtId="0" fontId="4" fillId="3" borderId="57" xfId="1" applyFont="1" applyFill="1" applyBorder="1" applyAlignment="1">
      <alignment horizontal="center" vertical="center" wrapText="1"/>
    </xf>
    <xf numFmtId="0" fontId="4" fillId="3" borderId="58" xfId="1" applyFont="1" applyFill="1" applyBorder="1" applyAlignment="1">
      <alignment horizontal="center" vertical="center" wrapText="1"/>
    </xf>
    <xf numFmtId="0" fontId="4" fillId="3" borderId="106" xfId="1" applyFont="1" applyFill="1" applyBorder="1" applyAlignment="1">
      <alignment horizontal="left" vertical="center" wrapText="1"/>
    </xf>
    <xf numFmtId="0" fontId="4" fillId="3" borderId="106" xfId="1" applyFont="1" applyFill="1" applyBorder="1" applyAlignment="1">
      <alignment horizontal="center" vertical="center" wrapText="1"/>
    </xf>
    <xf numFmtId="0" fontId="4" fillId="3" borderId="107" xfId="1" applyFont="1" applyFill="1" applyBorder="1" applyAlignment="1">
      <alignment horizontal="center" vertical="center" wrapText="1"/>
    </xf>
    <xf numFmtId="0" fontId="6" fillId="3" borderId="32" xfId="1" applyFont="1" applyFill="1" applyBorder="1" applyAlignment="1">
      <alignment vertical="center" wrapText="1"/>
    </xf>
    <xf numFmtId="0" fontId="17" fillId="3" borderId="108" xfId="1" applyFont="1" applyFill="1" applyBorder="1" applyAlignment="1">
      <alignment vertical="center" wrapText="1"/>
    </xf>
    <xf numFmtId="0" fontId="4" fillId="3" borderId="23" xfId="1" applyFont="1" applyFill="1" applyBorder="1" applyAlignment="1">
      <alignment horizontal="left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4" fillId="3" borderId="50" xfId="1" applyFont="1" applyFill="1" applyBorder="1" applyAlignment="1">
      <alignment horizontal="center" vertical="center" wrapText="1"/>
    </xf>
    <xf numFmtId="0" fontId="11" fillId="0" borderId="72" xfId="1" applyFont="1" applyFill="1" applyBorder="1" applyAlignment="1">
      <alignment horizontal="left" vertical="center" wrapText="1"/>
    </xf>
    <xf numFmtId="0" fontId="15" fillId="0" borderId="109" xfId="1" applyFont="1" applyFill="1" applyBorder="1" applyAlignment="1">
      <alignment vertical="center" wrapText="1"/>
    </xf>
    <xf numFmtId="0" fontId="11" fillId="0" borderId="110" xfId="1" applyFont="1" applyFill="1" applyBorder="1" applyAlignment="1">
      <alignment vertical="center" wrapText="1"/>
    </xf>
    <xf numFmtId="0" fontId="11" fillId="0" borderId="110" xfId="1" applyFont="1" applyFill="1" applyBorder="1" applyAlignment="1">
      <alignment horizontal="left" vertical="center" wrapText="1"/>
    </xf>
    <xf numFmtId="0" fontId="11" fillId="0" borderId="110" xfId="1" applyFont="1" applyFill="1" applyBorder="1" applyAlignment="1">
      <alignment horizontal="center" vertical="center" wrapText="1"/>
    </xf>
    <xf numFmtId="0" fontId="11" fillId="4" borderId="110" xfId="1" applyFont="1" applyFill="1" applyBorder="1" applyAlignment="1">
      <alignment horizontal="center" vertical="center" wrapText="1"/>
    </xf>
    <xf numFmtId="0" fontId="11" fillId="0" borderId="111" xfId="1" applyFont="1" applyFill="1" applyBorder="1" applyAlignment="1">
      <alignment horizontal="center" vertical="center" wrapText="1"/>
    </xf>
    <xf numFmtId="0" fontId="16" fillId="0" borderId="91" xfId="1" applyFont="1" applyFill="1" applyBorder="1" applyAlignment="1">
      <alignment vertical="center" wrapText="1"/>
    </xf>
    <xf numFmtId="12" fontId="4" fillId="0" borderId="57" xfId="1" applyNumberFormat="1" applyFont="1" applyFill="1" applyBorder="1" applyAlignment="1">
      <alignment horizontal="left" vertical="center" wrapText="1"/>
    </xf>
    <xf numFmtId="0" fontId="6" fillId="0" borderId="113" xfId="1" applyFont="1" applyFill="1" applyBorder="1" applyAlignment="1">
      <alignment vertical="center" wrapText="1"/>
    </xf>
    <xf numFmtId="0" fontId="8" fillId="0" borderId="114" xfId="1" applyFont="1" applyFill="1" applyBorder="1" applyAlignment="1">
      <alignment vertical="center" wrapText="1"/>
    </xf>
    <xf numFmtId="0" fontId="6" fillId="3" borderId="113" xfId="1" applyFont="1" applyFill="1" applyBorder="1" applyAlignment="1">
      <alignment vertical="center" wrapText="1"/>
    </xf>
    <xf numFmtId="0" fontId="8" fillId="3" borderId="114" xfId="1" applyFont="1" applyFill="1" applyBorder="1" applyAlignment="1">
      <alignment vertical="center" wrapText="1"/>
    </xf>
    <xf numFmtId="0" fontId="4" fillId="3" borderId="27" xfId="1" applyFont="1" applyFill="1" applyBorder="1" applyAlignment="1">
      <alignment horizontal="center" vertical="center" wrapText="1"/>
    </xf>
    <xf numFmtId="0" fontId="4" fillId="3" borderId="93" xfId="1" applyFont="1" applyFill="1" applyBorder="1" applyAlignment="1">
      <alignment horizontal="center" vertical="center" wrapText="1"/>
    </xf>
    <xf numFmtId="0" fontId="10" fillId="0" borderId="41" xfId="1" applyFont="1" applyFill="1" applyBorder="1" applyAlignment="1">
      <alignment vertical="center" wrapText="1"/>
    </xf>
    <xf numFmtId="0" fontId="4" fillId="3" borderId="33" xfId="0" applyFont="1" applyFill="1" applyBorder="1" applyAlignment="1">
      <alignment vertical="center" wrapText="1"/>
    </xf>
    <xf numFmtId="0" fontId="4" fillId="3" borderId="41" xfId="0" applyFont="1" applyFill="1" applyBorder="1" applyAlignment="1">
      <alignment vertical="center" wrapText="1"/>
    </xf>
    <xf numFmtId="0" fontId="6" fillId="0" borderId="115" xfId="1" applyFont="1" applyFill="1" applyBorder="1" applyAlignment="1">
      <alignment vertical="center" wrapText="1"/>
    </xf>
    <xf numFmtId="0" fontId="4" fillId="0" borderId="91" xfId="1" applyFont="1" applyFill="1" applyBorder="1" applyAlignment="1">
      <alignment vertical="center" wrapText="1"/>
    </xf>
    <xf numFmtId="0" fontId="4" fillId="0" borderId="91" xfId="1" applyFont="1" applyFill="1" applyBorder="1" applyAlignment="1">
      <alignment horizontal="left" vertical="center" wrapText="1"/>
    </xf>
    <xf numFmtId="0" fontId="8" fillId="0" borderId="87" xfId="1" applyFont="1" applyFill="1" applyBorder="1" applyAlignment="1">
      <alignment vertical="center" wrapText="1"/>
    </xf>
    <xf numFmtId="0" fontId="4" fillId="0" borderId="87" xfId="1" applyFont="1" applyFill="1" applyBorder="1" applyAlignment="1">
      <alignment horizontal="left" vertical="center" wrapText="1"/>
    </xf>
    <xf numFmtId="0" fontId="4" fillId="0" borderId="87" xfId="1" applyFont="1" applyFill="1" applyBorder="1" applyAlignment="1">
      <alignment horizontal="center" vertical="center" wrapText="1"/>
    </xf>
    <xf numFmtId="0" fontId="4" fillId="0" borderId="116" xfId="1" applyFont="1" applyFill="1" applyBorder="1" applyAlignment="1">
      <alignment horizontal="center" vertical="center" wrapText="1"/>
    </xf>
    <xf numFmtId="0" fontId="8" fillId="0" borderId="55" xfId="1" applyFont="1" applyFill="1" applyBorder="1" applyAlignment="1">
      <alignment vertical="center" wrapText="1"/>
    </xf>
    <xf numFmtId="0" fontId="4" fillId="0" borderId="64" xfId="1" applyFont="1" applyFill="1" applyBorder="1" applyAlignment="1">
      <alignment vertical="center" wrapText="1"/>
    </xf>
    <xf numFmtId="0" fontId="11" fillId="0" borderId="57" xfId="1" applyFont="1" applyFill="1" applyBorder="1" applyAlignment="1">
      <alignment vertical="center" wrapText="1"/>
    </xf>
    <xf numFmtId="0" fontId="6" fillId="3" borderId="54" xfId="1" applyFont="1" applyFill="1" applyBorder="1" applyAlignment="1">
      <alignment vertical="center" wrapText="1"/>
    </xf>
    <xf numFmtId="0" fontId="20" fillId="3" borderId="57" xfId="1" applyFont="1" applyFill="1" applyBorder="1" applyAlignment="1">
      <alignment vertical="center" wrapText="1"/>
    </xf>
    <xf numFmtId="0" fontId="22" fillId="4" borderId="32" xfId="1" applyFont="1" applyFill="1" applyBorder="1" applyAlignment="1">
      <alignment vertical="center" wrapText="1"/>
    </xf>
    <xf numFmtId="0" fontId="4" fillId="3" borderId="33" xfId="1" applyFont="1" applyFill="1" applyBorder="1" applyAlignment="1">
      <alignment vertical="center" wrapText="1"/>
    </xf>
    <xf numFmtId="0" fontId="4" fillId="3" borderId="41" xfId="1" applyFont="1" applyFill="1" applyBorder="1" applyAlignment="1">
      <alignment horizontal="left" vertical="center" wrapText="1"/>
    </xf>
    <xf numFmtId="0" fontId="4" fillId="3" borderId="61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7" fillId="0" borderId="55" xfId="1" applyFont="1" applyFill="1" applyBorder="1" applyAlignment="1">
      <alignment vertical="center" wrapText="1"/>
    </xf>
    <xf numFmtId="0" fontId="4" fillId="0" borderId="117" xfId="1" applyFont="1" applyFill="1" applyBorder="1" applyAlignment="1">
      <alignment vertical="center" wrapText="1"/>
    </xf>
    <xf numFmtId="0" fontId="11" fillId="0" borderId="118" xfId="1" applyFont="1" applyFill="1" applyBorder="1" applyAlignment="1">
      <alignment vertical="center" wrapText="1"/>
    </xf>
    <xf numFmtId="0" fontId="11" fillId="0" borderId="118" xfId="1" applyFont="1" applyFill="1" applyBorder="1" applyAlignment="1">
      <alignment horizontal="left" vertical="center" wrapText="1"/>
    </xf>
    <xf numFmtId="0" fontId="11" fillId="0" borderId="118" xfId="1" applyFont="1" applyFill="1" applyBorder="1" applyAlignment="1">
      <alignment horizontal="center" vertical="center" wrapText="1"/>
    </xf>
    <xf numFmtId="0" fontId="11" fillId="0" borderId="119" xfId="1" applyFont="1" applyFill="1" applyBorder="1" applyAlignment="1">
      <alignment horizontal="center" vertical="center" wrapText="1"/>
    </xf>
    <xf numFmtId="0" fontId="4" fillId="0" borderId="109" xfId="1" applyFont="1" applyFill="1" applyBorder="1" applyAlignment="1">
      <alignment vertical="center" wrapText="1"/>
    </xf>
    <xf numFmtId="0" fontId="23" fillId="0" borderId="109" xfId="1" applyFont="1" applyFill="1" applyBorder="1" applyAlignment="1">
      <alignment vertical="center" wrapText="1"/>
    </xf>
    <xf numFmtId="0" fontId="24" fillId="0" borderId="110" xfId="1" applyFont="1" applyFill="1" applyBorder="1" applyAlignment="1">
      <alignment vertical="center" wrapText="1"/>
    </xf>
    <xf numFmtId="0" fontId="24" fillId="0" borderId="110" xfId="1" applyFont="1" applyFill="1" applyBorder="1" applyAlignment="1">
      <alignment horizontal="left" vertical="center" wrapText="1"/>
    </xf>
    <xf numFmtId="0" fontId="24" fillId="0" borderId="110" xfId="1" applyFont="1" applyFill="1" applyBorder="1" applyAlignment="1">
      <alignment horizontal="center" vertical="center" wrapText="1"/>
    </xf>
    <xf numFmtId="0" fontId="24" fillId="0" borderId="111" xfId="1" applyFont="1" applyFill="1" applyBorder="1" applyAlignment="1">
      <alignment horizontal="center" vertical="center" wrapText="1"/>
    </xf>
    <xf numFmtId="0" fontId="7" fillId="0" borderId="91" xfId="1" applyFont="1" applyFill="1" applyBorder="1" applyAlignment="1">
      <alignment vertical="center" wrapText="1"/>
    </xf>
    <xf numFmtId="0" fontId="14" fillId="3" borderId="57" xfId="1" applyFont="1" applyFill="1" applyBorder="1" applyAlignment="1">
      <alignment vertical="center" wrapText="1"/>
    </xf>
    <xf numFmtId="0" fontId="4" fillId="3" borderId="41" xfId="1" applyFont="1" applyFill="1" applyBorder="1" applyAlignment="1">
      <alignment vertical="center" wrapText="1"/>
    </xf>
    <xf numFmtId="0" fontId="4" fillId="3" borderId="41" xfId="1" applyFont="1" applyFill="1" applyBorder="1" applyAlignment="1">
      <alignment horizontal="center" vertical="center" wrapText="1"/>
    </xf>
    <xf numFmtId="0" fontId="4" fillId="3" borderId="42" xfId="1" applyFont="1" applyFill="1" applyBorder="1" applyAlignment="1">
      <alignment horizontal="center" vertical="center" wrapText="1"/>
    </xf>
    <xf numFmtId="0" fontId="6" fillId="3" borderId="59" xfId="1" applyFont="1" applyFill="1" applyBorder="1" applyAlignment="1">
      <alignment vertical="center" wrapText="1"/>
    </xf>
    <xf numFmtId="0" fontId="9" fillId="3" borderId="55" xfId="0" applyFont="1" applyFill="1" applyBorder="1" applyAlignment="1">
      <alignment horizontal="center" vertical="center" wrapText="1"/>
    </xf>
    <xf numFmtId="0" fontId="9" fillId="3" borderId="5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vertical="center" wrapText="1"/>
    </xf>
    <xf numFmtId="0" fontId="8" fillId="3" borderId="41" xfId="0" applyFont="1" applyFill="1" applyBorder="1" applyAlignment="1">
      <alignment vertical="center" wrapText="1"/>
    </xf>
    <xf numFmtId="12" fontId="4" fillId="3" borderId="57" xfId="0" applyNumberFormat="1" applyFont="1" applyFill="1" applyBorder="1" applyAlignment="1">
      <alignment horizontal="left" vertical="center" wrapText="1"/>
    </xf>
    <xf numFmtId="0" fontId="11" fillId="0" borderId="64" xfId="1" applyFont="1" applyFill="1" applyBorder="1" applyAlignment="1">
      <alignment vertical="center" wrapText="1"/>
    </xf>
    <xf numFmtId="0" fontId="6" fillId="0" borderId="62" xfId="1" applyFont="1" applyFill="1" applyBorder="1" applyAlignment="1">
      <alignment vertical="center" wrapText="1"/>
    </xf>
    <xf numFmtId="0" fontId="19" fillId="4" borderId="63" xfId="1" applyFont="1" applyFill="1" applyBorder="1" applyAlignment="1">
      <alignment vertical="center" wrapText="1"/>
    </xf>
    <xf numFmtId="0" fontId="10" fillId="3" borderId="41" xfId="1" applyFont="1" applyFill="1" applyBorder="1" applyAlignment="1">
      <alignment vertical="center" wrapText="1"/>
    </xf>
    <xf numFmtId="0" fontId="8" fillId="3" borderId="41" xfId="1" applyFont="1" applyFill="1" applyBorder="1" applyAlignment="1">
      <alignment vertical="center" wrapText="1"/>
    </xf>
    <xf numFmtId="0" fontId="17" fillId="0" borderId="60" xfId="1" applyFont="1" applyFill="1" applyBorder="1" applyAlignment="1">
      <alignment vertical="center" wrapText="1"/>
    </xf>
    <xf numFmtId="0" fontId="4" fillId="0" borderId="55" xfId="1" applyFont="1" applyFill="1" applyBorder="1" applyAlignment="1">
      <alignment vertical="center" wrapText="1"/>
    </xf>
    <xf numFmtId="0" fontId="4" fillId="0" borderId="56" xfId="1" applyFont="1" applyFill="1" applyBorder="1" applyAlignment="1">
      <alignment vertical="center" wrapText="1"/>
    </xf>
    <xf numFmtId="0" fontId="11" fillId="0" borderId="27" xfId="1" applyFont="1" applyFill="1" applyBorder="1" applyAlignment="1">
      <alignment horizontal="right" vertical="center" wrapText="1"/>
    </xf>
    <xf numFmtId="0" fontId="11" fillId="0" borderId="93" xfId="1" applyFont="1" applyFill="1" applyBorder="1" applyAlignment="1">
      <alignment horizontal="right" vertical="center" wrapText="1"/>
    </xf>
    <xf numFmtId="0" fontId="11" fillId="0" borderId="98" xfId="1" applyFont="1" applyFill="1" applyBorder="1" applyAlignment="1">
      <alignment horizontal="right" vertical="center" wrapText="1"/>
    </xf>
    <xf numFmtId="0" fontId="11" fillId="4" borderId="98" xfId="1" applyFont="1" applyFill="1" applyBorder="1" applyAlignment="1">
      <alignment horizontal="right" vertical="center" wrapText="1"/>
    </xf>
    <xf numFmtId="0" fontId="11" fillId="0" borderId="99" xfId="1" applyFont="1" applyFill="1" applyBorder="1" applyAlignment="1">
      <alignment horizontal="right" vertical="center" wrapText="1"/>
    </xf>
    <xf numFmtId="0" fontId="6" fillId="4" borderId="26" xfId="0" applyFont="1" applyFill="1" applyBorder="1" applyAlignment="1">
      <alignment vertical="center" wrapText="1"/>
    </xf>
    <xf numFmtId="0" fontId="10" fillId="4" borderId="60" xfId="0" applyFont="1" applyFill="1" applyBorder="1" applyAlignment="1">
      <alignment vertical="center" wrapText="1"/>
    </xf>
    <xf numFmtId="0" fontId="6" fillId="4" borderId="54" xfId="1" applyFont="1" applyFill="1" applyBorder="1" applyAlignment="1">
      <alignment vertical="center" wrapText="1"/>
    </xf>
    <xf numFmtId="0" fontId="4" fillId="4" borderId="33" xfId="1" applyFont="1" applyFill="1" applyBorder="1" applyAlignment="1">
      <alignment vertical="center" wrapText="1"/>
    </xf>
    <xf numFmtId="0" fontId="18" fillId="0" borderId="27" xfId="1" applyFont="1" applyFill="1" applyBorder="1" applyAlignment="1">
      <alignment vertical="center" wrapText="1"/>
    </xf>
    <xf numFmtId="0" fontId="10" fillId="3" borderId="57" xfId="0" applyFont="1" applyFill="1" applyBorder="1" applyAlignment="1">
      <alignment vertical="center" wrapText="1"/>
    </xf>
    <xf numFmtId="0" fontId="20" fillId="0" borderId="27" xfId="1" applyFont="1" applyFill="1" applyBorder="1" applyAlignment="1">
      <alignment vertical="center" wrapText="1"/>
    </xf>
    <xf numFmtId="0" fontId="6" fillId="0" borderId="124" xfId="1" applyFont="1" applyFill="1" applyBorder="1" applyAlignment="1">
      <alignment vertical="center" wrapText="1"/>
    </xf>
    <xf numFmtId="0" fontId="4" fillId="0" borderId="34" xfId="1" applyFont="1" applyFill="1" applyBorder="1" applyAlignment="1">
      <alignment horizontal="left" vertical="center" wrapText="1"/>
    </xf>
    <xf numFmtId="0" fontId="4" fillId="0" borderId="64" xfId="1" applyFont="1" applyFill="1" applyBorder="1" applyAlignment="1">
      <alignment horizontal="left" vertical="center" wrapText="1"/>
    </xf>
    <xf numFmtId="0" fontId="4" fillId="0" borderId="64" xfId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93" xfId="0" applyFont="1" applyFill="1" applyBorder="1" applyAlignment="1">
      <alignment horizontal="center" vertical="center" wrapText="1"/>
    </xf>
    <xf numFmtId="0" fontId="6" fillId="3" borderId="115" xfId="0" applyFont="1" applyFill="1" applyBorder="1" applyAlignment="1">
      <alignment vertical="center" wrapText="1"/>
    </xf>
    <xf numFmtId="0" fontId="4" fillId="3" borderId="91" xfId="0" applyFont="1" applyFill="1" applyBorder="1" applyAlignment="1">
      <alignment vertical="center" wrapText="1"/>
    </xf>
    <xf numFmtId="0" fontId="4" fillId="3" borderId="91" xfId="0" applyFont="1" applyFill="1" applyBorder="1" applyAlignment="1">
      <alignment horizontal="left" vertical="center" wrapText="1"/>
    </xf>
    <xf numFmtId="0" fontId="4" fillId="3" borderId="91" xfId="0" applyFont="1" applyFill="1" applyBorder="1" applyAlignment="1">
      <alignment horizontal="center" vertical="center" wrapText="1"/>
    </xf>
    <xf numFmtId="0" fontId="4" fillId="3" borderId="92" xfId="0" applyFont="1" applyFill="1" applyBorder="1" applyAlignment="1">
      <alignment horizontal="center" vertical="center" wrapText="1"/>
    </xf>
    <xf numFmtId="0" fontId="4" fillId="3" borderId="62" xfId="1" applyFont="1" applyFill="1" applyBorder="1" applyAlignment="1">
      <alignment vertical="center" wrapText="1"/>
    </xf>
    <xf numFmtId="0" fontId="4" fillId="3" borderId="27" xfId="1" applyFont="1" applyFill="1" applyBorder="1" applyAlignment="1">
      <alignment vertical="center" wrapText="1"/>
    </xf>
    <xf numFmtId="0" fontId="20" fillId="3" borderId="57" xfId="0" applyFont="1" applyFill="1" applyBorder="1" applyAlignment="1">
      <alignment vertical="center" wrapText="1"/>
    </xf>
    <xf numFmtId="0" fontId="17" fillId="3" borderId="60" xfId="1" applyFont="1" applyFill="1" applyBorder="1" applyAlignment="1">
      <alignment vertical="center" wrapText="1"/>
    </xf>
    <xf numFmtId="0" fontId="4" fillId="3" borderId="38" xfId="1" applyFont="1" applyFill="1" applyBorder="1" applyAlignment="1">
      <alignment horizontal="center" vertical="center" wrapText="1"/>
    </xf>
    <xf numFmtId="0" fontId="4" fillId="5" borderId="62" xfId="1" applyFont="1" applyFill="1" applyBorder="1" applyAlignment="1">
      <alignment vertical="center" wrapText="1"/>
    </xf>
    <xf numFmtId="0" fontId="11" fillId="5" borderId="27" xfId="1" applyFont="1" applyFill="1" applyBorder="1" applyAlignment="1">
      <alignment vertical="center" wrapText="1"/>
    </xf>
    <xf numFmtId="0" fontId="11" fillId="5" borderId="27" xfId="1" applyFont="1" applyFill="1" applyBorder="1" applyAlignment="1">
      <alignment horizontal="left" vertical="center" wrapText="1"/>
    </xf>
    <xf numFmtId="0" fontId="11" fillId="5" borderId="27" xfId="1" applyFont="1" applyFill="1" applyBorder="1" applyAlignment="1">
      <alignment horizontal="center" vertical="center" wrapText="1"/>
    </xf>
    <xf numFmtId="0" fontId="11" fillId="5" borderId="93" xfId="1" applyFont="1" applyFill="1" applyBorder="1" applyAlignment="1">
      <alignment horizontal="center" vertical="center" wrapText="1"/>
    </xf>
    <xf numFmtId="0" fontId="4" fillId="5" borderId="97" xfId="1" applyFont="1" applyFill="1" applyBorder="1" applyAlignment="1">
      <alignment vertical="center" wrapText="1"/>
    </xf>
    <xf numFmtId="0" fontId="11" fillId="5" borderId="98" xfId="1" applyFont="1" applyFill="1" applyBorder="1" applyAlignment="1">
      <alignment vertical="center" wrapText="1"/>
    </xf>
    <xf numFmtId="0" fontId="11" fillId="5" borderId="98" xfId="1" applyFont="1" applyFill="1" applyBorder="1" applyAlignment="1">
      <alignment horizontal="left" vertical="center" wrapText="1"/>
    </xf>
    <xf numFmtId="0" fontId="11" fillId="5" borderId="98" xfId="1" applyFont="1" applyFill="1" applyBorder="1" applyAlignment="1">
      <alignment horizontal="center" vertical="center" wrapText="1"/>
    </xf>
    <xf numFmtId="0" fontId="11" fillId="5" borderId="99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left" vertical="center" wrapText="1"/>
    </xf>
    <xf numFmtId="0" fontId="5" fillId="0" borderId="55" xfId="1" applyFont="1" applyFill="1" applyBorder="1" applyAlignment="1">
      <alignment vertical="center" wrapText="1"/>
    </xf>
    <xf numFmtId="0" fontId="5" fillId="0" borderId="55" xfId="1" applyFont="1" applyFill="1" applyBorder="1" applyAlignment="1">
      <alignment horizontal="left" vertical="center" wrapText="1"/>
    </xf>
    <xf numFmtId="0" fontId="5" fillId="0" borderId="56" xfId="1" applyFont="1" applyFill="1" applyBorder="1" applyAlignment="1">
      <alignment vertical="center" wrapText="1"/>
    </xf>
    <xf numFmtId="0" fontId="11" fillId="0" borderId="93" xfId="1" applyFont="1" applyFill="1" applyBorder="1" applyAlignment="1">
      <alignment vertical="center" wrapText="1"/>
    </xf>
    <xf numFmtId="0" fontId="11" fillId="0" borderId="99" xfId="1" applyFont="1" applyFill="1" applyBorder="1" applyAlignment="1">
      <alignment vertical="center" wrapText="1"/>
    </xf>
    <xf numFmtId="0" fontId="4" fillId="0" borderId="126" xfId="1" applyFont="1" applyFill="1" applyBorder="1" applyAlignment="1">
      <alignment horizontal="center" vertical="center" wrapText="1"/>
    </xf>
    <xf numFmtId="9" fontId="11" fillId="0" borderId="126" xfId="1" applyNumberFormat="1" applyFont="1" applyFill="1" applyBorder="1" applyAlignment="1">
      <alignment horizontal="center" vertical="center" wrapText="1"/>
    </xf>
    <xf numFmtId="0" fontId="4" fillId="0" borderId="127" xfId="1" applyFont="1" applyFill="1" applyBorder="1" applyAlignment="1">
      <alignment vertical="center" wrapText="1"/>
    </xf>
    <xf numFmtId="49" fontId="4" fillId="0" borderId="27" xfId="1" applyNumberFormat="1" applyFont="1" applyFill="1" applyBorder="1" applyAlignment="1">
      <alignment horizontal="center" vertical="center" wrapText="1"/>
    </xf>
    <xf numFmtId="9" fontId="4" fillId="0" borderId="93" xfId="1" applyNumberFormat="1" applyFont="1" applyFill="1" applyBorder="1" applyAlignment="1">
      <alignment horizontal="center" vertical="center" wrapText="1"/>
    </xf>
    <xf numFmtId="49" fontId="4" fillId="0" borderId="98" xfId="1" applyNumberFormat="1" applyFont="1" applyFill="1" applyBorder="1" applyAlignment="1">
      <alignment horizontal="center" vertical="center" wrapText="1"/>
    </xf>
    <xf numFmtId="0" fontId="4" fillId="0" borderId="98" xfId="1" applyFont="1" applyFill="1" applyBorder="1" applyAlignment="1">
      <alignment horizontal="center" vertical="center" wrapText="1"/>
    </xf>
    <xf numFmtId="9" fontId="4" fillId="0" borderId="99" xfId="1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" fillId="0" borderId="0" xfId="0" applyFont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9" fillId="0" borderId="0" xfId="0" applyFont="1" applyFill="1" applyBorder="1" applyAlignment="1">
      <alignment vertical="center" wrapText="1"/>
    </xf>
    <xf numFmtId="0" fontId="9" fillId="0" borderId="93" xfId="0" applyFont="1" applyFill="1" applyBorder="1" applyAlignment="1">
      <alignment horizontal="center" vertical="center" wrapText="1"/>
    </xf>
    <xf numFmtId="164" fontId="29" fillId="0" borderId="131" xfId="0" applyNumberFormat="1" applyFont="1" applyFill="1" applyBorder="1" applyAlignment="1">
      <alignment horizontal="center" vertical="center" wrapText="1"/>
    </xf>
    <xf numFmtId="164" fontId="29" fillId="0" borderId="130" xfId="0" applyNumberFormat="1" applyFont="1" applyFill="1" applyBorder="1" applyAlignment="1">
      <alignment horizontal="center" vertical="center" wrapText="1"/>
    </xf>
    <xf numFmtId="49" fontId="28" fillId="0" borderId="130" xfId="0" applyNumberFormat="1" applyFont="1" applyFill="1" applyBorder="1" applyAlignment="1">
      <alignment horizontal="center" vertical="center" wrapText="1"/>
    </xf>
    <xf numFmtId="164" fontId="30" fillId="3" borderId="93" xfId="0" applyNumberFormat="1" applyFont="1" applyFill="1" applyBorder="1" applyAlignment="1">
      <alignment horizontal="center" vertical="center" wrapText="1"/>
    </xf>
    <xf numFmtId="164" fontId="30" fillId="3" borderId="130" xfId="0" applyNumberFormat="1" applyFont="1" applyFill="1" applyBorder="1" applyAlignment="1">
      <alignment horizontal="center" vertical="center" wrapText="1"/>
    </xf>
    <xf numFmtId="0" fontId="30" fillId="3" borderId="130" xfId="0" applyNumberFormat="1" applyFont="1" applyFill="1" applyBorder="1" applyAlignment="1">
      <alignment horizontal="center" vertical="center" wrapText="1"/>
    </xf>
    <xf numFmtId="49" fontId="28" fillId="3" borderId="130" xfId="0" applyNumberFormat="1" applyFont="1" applyFill="1" applyBorder="1" applyAlignment="1">
      <alignment horizontal="center" vertical="center" wrapText="1"/>
    </xf>
    <xf numFmtId="164" fontId="29" fillId="3" borderId="126" xfId="0" applyNumberFormat="1" applyFont="1" applyFill="1" applyBorder="1" applyAlignment="1">
      <alignment horizontal="center" vertical="center" wrapText="1"/>
    </xf>
    <xf numFmtId="49" fontId="28" fillId="3" borderId="126" xfId="0" applyNumberFormat="1" applyFont="1" applyFill="1" applyBorder="1" applyAlignment="1">
      <alignment horizontal="center" vertical="center" wrapText="1"/>
    </xf>
    <xf numFmtId="0" fontId="0" fillId="0" borderId="134" xfId="0" applyFill="1" applyBorder="1"/>
    <xf numFmtId="0" fontId="9" fillId="0" borderId="134" xfId="0" applyFont="1" applyFill="1" applyBorder="1" applyAlignment="1">
      <alignment horizontal="center" vertical="center" wrapText="1"/>
    </xf>
    <xf numFmtId="0" fontId="9" fillId="0" borderId="134" xfId="0" applyNumberFormat="1" applyFont="1" applyFill="1" applyBorder="1" applyAlignment="1">
      <alignment horizontal="center" vertical="center" wrapText="1"/>
    </xf>
    <xf numFmtId="0" fontId="1" fillId="0" borderId="134" xfId="0" applyFont="1" applyFill="1" applyBorder="1"/>
    <xf numFmtId="164" fontId="31" fillId="0" borderId="135" xfId="0" applyNumberFormat="1" applyFont="1" applyBorder="1" applyAlignment="1">
      <alignment horizontal="center" vertical="center" wrapText="1"/>
    </xf>
    <xf numFmtId="164" fontId="31" fillId="0" borderId="131" xfId="0" applyNumberFormat="1" applyFont="1" applyBorder="1" applyAlignment="1">
      <alignment horizontal="center" vertical="center" wrapText="1"/>
    </xf>
    <xf numFmtId="164" fontId="31" fillId="3" borderId="93" xfId="0" applyNumberFormat="1" applyFont="1" applyFill="1" applyBorder="1" applyAlignment="1">
      <alignment horizontal="center" vertical="center" wrapText="1"/>
    </xf>
    <xf numFmtId="164" fontId="31" fillId="3" borderId="130" xfId="0" applyNumberFormat="1" applyFont="1" applyFill="1" applyBorder="1" applyAlignment="1">
      <alignment horizontal="center" vertical="center" wrapText="1"/>
    </xf>
    <xf numFmtId="0" fontId="9" fillId="3" borderId="130" xfId="0" applyFont="1" applyFill="1" applyBorder="1" applyAlignment="1">
      <alignment horizontal="center" vertical="center" wrapText="1"/>
    </xf>
    <xf numFmtId="164" fontId="31" fillId="0" borderId="93" xfId="0" applyNumberFormat="1" applyFont="1" applyBorder="1" applyAlignment="1">
      <alignment horizontal="center" vertical="center" wrapText="1"/>
    </xf>
    <xf numFmtId="164" fontId="31" fillId="0" borderId="137" xfId="0" applyNumberFormat="1" applyFont="1" applyBorder="1" applyAlignment="1">
      <alignment horizontal="center" vertical="center" wrapText="1"/>
    </xf>
    <xf numFmtId="164" fontId="31" fillId="0" borderId="130" xfId="0" applyNumberFormat="1" applyFont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164" fontId="31" fillId="3" borderId="137" xfId="0" applyNumberFormat="1" applyFont="1" applyFill="1" applyBorder="1" applyAlignment="1">
      <alignment horizontal="center" vertical="center" wrapText="1"/>
    </xf>
    <xf numFmtId="164" fontId="31" fillId="0" borderId="130" xfId="0" applyNumberFormat="1" applyFont="1" applyFill="1" applyBorder="1" applyAlignment="1">
      <alignment horizontal="center" vertical="center" wrapText="1"/>
    </xf>
    <xf numFmtId="164" fontId="31" fillId="7" borderId="93" xfId="0" applyNumberFormat="1" applyFont="1" applyFill="1" applyBorder="1" applyAlignment="1">
      <alignment horizontal="center" vertical="center" wrapText="1"/>
    </xf>
    <xf numFmtId="164" fontId="31" fillId="7" borderId="137" xfId="0" applyNumberFormat="1" applyFont="1" applyFill="1" applyBorder="1" applyAlignment="1">
      <alignment horizontal="center" vertical="center" wrapText="1"/>
    </xf>
    <xf numFmtId="164" fontId="31" fillId="7" borderId="130" xfId="0" applyNumberFormat="1" applyFont="1" applyFill="1" applyBorder="1" applyAlignment="1">
      <alignment horizontal="center" vertical="center" wrapText="1"/>
    </xf>
    <xf numFmtId="164" fontId="31" fillId="3" borderId="127" xfId="0" applyNumberFormat="1" applyFont="1" applyFill="1" applyBorder="1" applyAlignment="1">
      <alignment horizontal="center" vertical="center" wrapText="1"/>
    </xf>
    <xf numFmtId="164" fontId="31" fillId="3" borderId="126" xfId="0" applyNumberFormat="1" applyFont="1" applyFill="1" applyBorder="1" applyAlignment="1">
      <alignment horizontal="center" vertical="center" wrapText="1"/>
    </xf>
    <xf numFmtId="0" fontId="9" fillId="3" borderId="126" xfId="0" applyFont="1" applyFill="1" applyBorder="1" applyAlignment="1">
      <alignment horizontal="center" vertical="center" wrapText="1"/>
    </xf>
    <xf numFmtId="164" fontId="31" fillId="0" borderId="99" xfId="0" applyNumberFormat="1" applyFont="1" applyBorder="1" applyAlignment="1">
      <alignment horizontal="center" vertical="center" wrapText="1"/>
    </xf>
    <xf numFmtId="164" fontId="31" fillId="0" borderId="98" xfId="0" applyNumberFormat="1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34" fillId="7" borderId="130" xfId="0" applyFont="1" applyFill="1" applyBorder="1" applyAlignment="1">
      <alignment horizontal="center" vertical="center" wrapText="1"/>
    </xf>
    <xf numFmtId="164" fontId="31" fillId="3" borderId="140" xfId="0" applyNumberFormat="1" applyFont="1" applyFill="1" applyBorder="1" applyAlignment="1">
      <alignment horizontal="center" vertical="center" wrapText="1"/>
    </xf>
    <xf numFmtId="164" fontId="31" fillId="4" borderId="130" xfId="0" applyNumberFormat="1" applyFont="1" applyFill="1" applyBorder="1" applyAlignment="1">
      <alignment horizontal="center" vertical="center" wrapText="1"/>
    </xf>
    <xf numFmtId="164" fontId="31" fillId="0" borderId="93" xfId="0" applyNumberFormat="1" applyFont="1" applyFill="1" applyBorder="1" applyAlignment="1">
      <alignment horizontal="center" vertical="center" wrapText="1"/>
    </xf>
    <xf numFmtId="164" fontId="31" fillId="0" borderId="137" xfId="0" applyNumberFormat="1" applyFont="1" applyFill="1" applyBorder="1" applyAlignment="1">
      <alignment horizontal="center" vertical="center" wrapText="1"/>
    </xf>
    <xf numFmtId="49" fontId="9" fillId="0" borderId="130" xfId="0" applyNumberFormat="1" applyFont="1" applyBorder="1" applyAlignment="1">
      <alignment horizontal="center" vertical="center" wrapText="1"/>
    </xf>
    <xf numFmtId="49" fontId="9" fillId="3" borderId="130" xfId="0" applyNumberFormat="1" applyFont="1" applyFill="1" applyBorder="1" applyAlignment="1">
      <alignment horizontal="center" vertical="center" wrapText="1"/>
    </xf>
    <xf numFmtId="164" fontId="35" fillId="0" borderId="0" xfId="0" applyNumberFormat="1" applyFont="1" applyBorder="1"/>
    <xf numFmtId="164" fontId="31" fillId="0" borderId="142" xfId="0" applyNumberFormat="1" applyFont="1" applyBorder="1" applyAlignment="1">
      <alignment horizontal="center" vertical="center" wrapText="1"/>
    </xf>
    <xf numFmtId="0" fontId="28" fillId="0" borderId="130" xfId="0" applyFont="1" applyBorder="1" applyAlignment="1">
      <alignment horizontal="center" vertical="center" wrapText="1"/>
    </xf>
    <xf numFmtId="0" fontId="28" fillId="0" borderId="126" xfId="0" applyFont="1" applyBorder="1" applyAlignment="1">
      <alignment horizontal="center" vertical="center" wrapText="1"/>
    </xf>
    <xf numFmtId="0" fontId="28" fillId="0" borderId="133" xfId="0" applyFont="1" applyBorder="1" applyAlignment="1">
      <alignment horizontal="center" vertical="center" wrapText="1"/>
    </xf>
    <xf numFmtId="0" fontId="36" fillId="0" borderId="0" xfId="2"/>
    <xf numFmtId="0" fontId="36" fillId="0" borderId="0" xfId="2" applyFill="1"/>
    <xf numFmtId="0" fontId="41" fillId="0" borderId="0" xfId="2" applyFont="1"/>
    <xf numFmtId="0" fontId="42" fillId="0" borderId="0" xfId="2" applyFont="1" applyAlignment="1"/>
    <xf numFmtId="0" fontId="8" fillId="3" borderId="55" xfId="1" applyFont="1" applyFill="1" applyBorder="1" applyAlignment="1">
      <alignment vertical="center" wrapText="1"/>
    </xf>
    <xf numFmtId="0" fontId="4" fillId="3" borderId="55" xfId="1" applyFont="1" applyFill="1" applyBorder="1" applyAlignment="1">
      <alignment horizontal="left" vertical="center" wrapText="1"/>
    </xf>
    <xf numFmtId="0" fontId="4" fillId="3" borderId="55" xfId="1" applyFont="1" applyFill="1" applyBorder="1" applyAlignment="1">
      <alignment horizontal="center" vertical="center" wrapText="1"/>
    </xf>
    <xf numFmtId="0" fontId="4" fillId="3" borderId="56" xfId="1" applyFont="1" applyFill="1" applyBorder="1" applyAlignment="1">
      <alignment horizontal="center" vertical="center" wrapText="1"/>
    </xf>
    <xf numFmtId="0" fontId="4" fillId="3" borderId="37" xfId="1" applyFont="1" applyFill="1" applyBorder="1" applyAlignment="1">
      <alignment vertical="center" wrapText="1"/>
    </xf>
    <xf numFmtId="0" fontId="4" fillId="3" borderId="38" xfId="1" applyFont="1" applyFill="1" applyBorder="1" applyAlignment="1">
      <alignment vertical="center" wrapText="1"/>
    </xf>
    <xf numFmtId="0" fontId="4" fillId="3" borderId="38" xfId="1" applyFont="1" applyFill="1" applyBorder="1" applyAlignment="1">
      <alignment horizontal="left" vertical="center" wrapText="1"/>
    </xf>
    <xf numFmtId="0" fontId="4" fillId="3" borderId="39" xfId="1" applyFont="1" applyFill="1" applyBorder="1" applyAlignment="1">
      <alignment horizontal="center" vertical="center" wrapText="1"/>
    </xf>
    <xf numFmtId="0" fontId="4" fillId="4" borderId="41" xfId="1" applyFont="1" applyFill="1" applyBorder="1" applyAlignment="1">
      <alignment horizontal="left" vertical="center" wrapText="1"/>
    </xf>
    <xf numFmtId="0" fontId="4" fillId="4" borderId="41" xfId="1" applyFont="1" applyFill="1" applyBorder="1" applyAlignment="1">
      <alignment horizontal="center" vertical="center" wrapText="1"/>
    </xf>
    <xf numFmtId="0" fontId="4" fillId="4" borderId="42" xfId="1" applyFont="1" applyFill="1" applyBorder="1" applyAlignment="1">
      <alignment horizontal="center" vertical="center" wrapText="1"/>
    </xf>
    <xf numFmtId="0" fontId="4" fillId="4" borderId="57" xfId="1" applyFont="1" applyFill="1" applyBorder="1" applyAlignment="1">
      <alignment horizontal="left" vertical="center" wrapText="1"/>
    </xf>
    <xf numFmtId="0" fontId="4" fillId="4" borderId="57" xfId="1" applyFont="1" applyFill="1" applyBorder="1" applyAlignment="1">
      <alignment horizontal="center" vertical="center" wrapText="1"/>
    </xf>
    <xf numFmtId="0" fontId="4" fillId="4" borderId="58" xfId="1" applyFont="1" applyFill="1" applyBorder="1" applyAlignment="1">
      <alignment horizontal="center" vertical="center" wrapText="1"/>
    </xf>
    <xf numFmtId="0" fontId="7" fillId="3" borderId="41" xfId="1" applyFont="1" applyFill="1" applyBorder="1" applyAlignment="1">
      <alignment vertical="center" wrapText="1"/>
    </xf>
    <xf numFmtId="0" fontId="7" fillId="3" borderId="41" xfId="1" applyFont="1" applyFill="1" applyBorder="1" applyAlignment="1">
      <alignment horizontal="left" vertical="center" wrapText="1"/>
    </xf>
    <xf numFmtId="0" fontId="7" fillId="3" borderId="41" xfId="1" applyFont="1" applyFill="1" applyBorder="1" applyAlignment="1">
      <alignment horizontal="center" vertical="center" wrapText="1"/>
    </xf>
    <xf numFmtId="0" fontId="7" fillId="3" borderId="42" xfId="1" applyFont="1" applyFill="1" applyBorder="1" applyAlignment="1">
      <alignment horizontal="center" vertical="center" wrapText="1"/>
    </xf>
    <xf numFmtId="0" fontId="8" fillId="0" borderId="114" xfId="1" applyFont="1" applyFill="1" applyBorder="1" applyAlignment="1">
      <alignment horizontal="left" vertical="center" wrapText="1"/>
    </xf>
    <xf numFmtId="0" fontId="14" fillId="3" borderId="57" xfId="0" applyFont="1" applyFill="1" applyBorder="1" applyAlignment="1">
      <alignment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center" vertical="center" wrapText="1"/>
    </xf>
    <xf numFmtId="0" fontId="4" fillId="4" borderId="58" xfId="0" applyFont="1" applyFill="1" applyBorder="1" applyAlignment="1">
      <alignment horizontal="center" vertical="center" wrapText="1"/>
    </xf>
    <xf numFmtId="0" fontId="4" fillId="0" borderId="106" xfId="1" applyFont="1" applyFill="1" applyBorder="1" applyAlignment="1">
      <alignment vertical="center" wrapText="1"/>
    </xf>
    <xf numFmtId="0" fontId="4" fillId="0" borderId="106" xfId="1" applyFont="1" applyFill="1" applyBorder="1" applyAlignment="1">
      <alignment horizontal="left" vertical="center" wrapText="1"/>
    </xf>
    <xf numFmtId="0" fontId="4" fillId="0" borderId="106" xfId="1" applyFont="1" applyFill="1" applyBorder="1" applyAlignment="1">
      <alignment horizontal="center" vertical="center" wrapText="1"/>
    </xf>
    <xf numFmtId="0" fontId="4" fillId="0" borderId="107" xfId="1" applyFont="1" applyFill="1" applyBorder="1" applyAlignment="1">
      <alignment horizontal="center" vertical="center" wrapText="1"/>
    </xf>
    <xf numFmtId="0" fontId="6" fillId="3" borderId="63" xfId="1" applyFont="1" applyFill="1" applyBorder="1" applyAlignment="1">
      <alignment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0" borderId="131" xfId="0" applyFont="1" applyBorder="1" applyAlignment="1">
      <alignment horizontal="center" vertical="center" wrapText="1"/>
    </xf>
    <xf numFmtId="0" fontId="28" fillId="0" borderId="130" xfId="0" applyFont="1" applyBorder="1" applyAlignment="1">
      <alignment horizontal="center" vertical="center" wrapText="1"/>
    </xf>
    <xf numFmtId="0" fontId="28" fillId="0" borderId="126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30" xfId="0" applyFont="1" applyFill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0" borderId="134" xfId="0" applyFont="1" applyFill="1" applyBorder="1" applyAlignment="1">
      <alignment horizontal="center" vertical="center" wrapText="1"/>
    </xf>
    <xf numFmtId="0" fontId="9" fillId="7" borderId="130" xfId="0" applyFont="1" applyFill="1" applyBorder="1" applyAlignment="1">
      <alignment horizontal="center" vertical="center" wrapText="1"/>
    </xf>
    <xf numFmtId="0" fontId="4" fillId="3" borderId="72" xfId="1" applyFont="1" applyFill="1" applyBorder="1" applyAlignment="1">
      <alignment horizontal="left" vertical="center" wrapText="1"/>
    </xf>
    <xf numFmtId="0" fontId="9" fillId="0" borderId="151" xfId="0" applyFont="1" applyBorder="1" applyAlignment="1">
      <alignment horizontal="center" vertical="center" wrapText="1"/>
    </xf>
    <xf numFmtId="164" fontId="31" fillId="0" borderId="151" xfId="0" applyNumberFormat="1" applyFont="1" applyBorder="1" applyAlignment="1">
      <alignment horizontal="center" vertical="center" wrapText="1"/>
    </xf>
    <xf numFmtId="164" fontId="46" fillId="3" borderId="130" xfId="0" applyNumberFormat="1" applyFont="1" applyFill="1" applyBorder="1" applyAlignment="1">
      <alignment horizontal="center" vertical="center" wrapText="1"/>
    </xf>
    <xf numFmtId="164" fontId="46" fillId="3" borderId="137" xfId="0" applyNumberFormat="1" applyFont="1" applyFill="1" applyBorder="1" applyAlignment="1">
      <alignment horizontal="center" vertical="center" wrapText="1"/>
    </xf>
    <xf numFmtId="164" fontId="46" fillId="0" borderId="130" xfId="0" applyNumberFormat="1" applyFont="1" applyBorder="1" applyAlignment="1">
      <alignment horizontal="center" vertical="center" wrapText="1"/>
    </xf>
    <xf numFmtId="164" fontId="46" fillId="0" borderId="137" xfId="0" applyNumberFormat="1" applyFont="1" applyBorder="1" applyAlignment="1">
      <alignment horizontal="center" vertical="center" wrapText="1"/>
    </xf>
    <xf numFmtId="0" fontId="9" fillId="3" borderId="151" xfId="0" applyFont="1" applyFill="1" applyBorder="1" applyAlignment="1">
      <alignment horizontal="center" vertical="center" wrapText="1"/>
    </xf>
    <xf numFmtId="164" fontId="31" fillId="3" borderId="151" xfId="0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wrapText="1"/>
    </xf>
    <xf numFmtId="0" fontId="51" fillId="0" borderId="0" xfId="0" applyFont="1" applyAlignment="1">
      <alignment wrapText="1"/>
    </xf>
    <xf numFmtId="2" fontId="50" fillId="0" borderId="0" xfId="0" applyNumberFormat="1" applyFont="1"/>
    <xf numFmtId="2" fontId="51" fillId="0" borderId="0" xfId="0" applyNumberFormat="1" applyFont="1"/>
    <xf numFmtId="2" fontId="49" fillId="0" borderId="0" xfId="0" applyNumberFormat="1" applyFont="1"/>
    <xf numFmtId="0" fontId="49" fillId="0" borderId="0" xfId="0" applyFont="1" applyFill="1"/>
    <xf numFmtId="0" fontId="0" fillId="0" borderId="0" xfId="0" applyFill="1"/>
    <xf numFmtId="2" fontId="0" fillId="0" borderId="0" xfId="0" applyNumberFormat="1"/>
    <xf numFmtId="0" fontId="1" fillId="0" borderId="159" xfId="0" applyFont="1" applyBorder="1" applyAlignment="1">
      <alignment horizontal="center" vertical="center"/>
    </xf>
    <xf numFmtId="49" fontId="1" fillId="0" borderId="98" xfId="0" applyNumberFormat="1" applyFont="1" applyFill="1" applyBorder="1" applyAlignment="1">
      <alignment horizontal="center" vertical="center"/>
    </xf>
    <xf numFmtId="49" fontId="1" fillId="0" borderId="98" xfId="0" applyNumberFormat="1" applyFont="1" applyBorder="1" applyAlignment="1">
      <alignment horizontal="center" vertical="center"/>
    </xf>
    <xf numFmtId="49" fontId="1" fillId="0" borderId="99" xfId="0" applyNumberFormat="1" applyFont="1" applyFill="1" applyBorder="1" applyAlignment="1">
      <alignment horizontal="center" vertical="center"/>
    </xf>
    <xf numFmtId="0" fontId="0" fillId="0" borderId="159" xfId="0" applyFill="1" applyBorder="1" applyAlignment="1"/>
    <xf numFmtId="0" fontId="0" fillId="0" borderId="159" xfId="0" applyBorder="1"/>
    <xf numFmtId="0" fontId="0" fillId="0" borderId="159" xfId="0" applyFill="1" applyBorder="1"/>
    <xf numFmtId="0" fontId="49" fillId="0" borderId="160" xfId="0" applyFont="1" applyBorder="1"/>
    <xf numFmtId="2" fontId="0" fillId="0" borderId="93" xfId="0" applyNumberFormat="1" applyBorder="1"/>
    <xf numFmtId="0" fontId="0" fillId="0" borderId="98" xfId="0" applyBorder="1"/>
    <xf numFmtId="2" fontId="0" fillId="0" borderId="99" xfId="0" applyNumberFormat="1" applyBorder="1"/>
    <xf numFmtId="2" fontId="0" fillId="0" borderId="160" xfId="0" applyNumberFormat="1" applyBorder="1"/>
    <xf numFmtId="0" fontId="49" fillId="0" borderId="98" xfId="0" applyFont="1" applyFill="1" applyBorder="1"/>
    <xf numFmtId="2" fontId="49" fillId="0" borderId="99" xfId="0" applyNumberFormat="1" applyFont="1" applyFill="1" applyBorder="1"/>
    <xf numFmtId="0" fontId="0" fillId="9" borderId="159" xfId="0" applyFill="1" applyBorder="1"/>
    <xf numFmtId="0" fontId="49" fillId="0" borderId="159" xfId="0" applyFont="1" applyFill="1" applyBorder="1" applyAlignment="1">
      <alignment horizontal="left"/>
    </xf>
    <xf numFmtId="0" fontId="49" fillId="0" borderId="159" xfId="0" applyFont="1" applyFill="1" applyBorder="1"/>
    <xf numFmtId="2" fontId="49" fillId="0" borderId="160" xfId="0" applyNumberFormat="1" applyFont="1" applyFill="1" applyBorder="1"/>
    <xf numFmtId="0" fontId="40" fillId="0" borderId="0" xfId="2" applyFont="1" applyFill="1" applyBorder="1" applyAlignment="1">
      <alignment vertical="center" wrapText="1"/>
    </xf>
    <xf numFmtId="0" fontId="52" fillId="0" borderId="154" xfId="2" applyFont="1" applyFill="1" applyBorder="1" applyAlignment="1">
      <alignment horizontal="center" vertical="center" wrapText="1"/>
    </xf>
    <xf numFmtId="0" fontId="1" fillId="0" borderId="159" xfId="0" applyFont="1" applyBorder="1" applyAlignment="1"/>
    <xf numFmtId="2" fontId="50" fillId="0" borderId="150" xfId="0" applyNumberFormat="1" applyFont="1" applyBorder="1"/>
    <xf numFmtId="2" fontId="51" fillId="0" borderId="0" xfId="0" applyNumberFormat="1" applyFont="1" applyBorder="1"/>
    <xf numFmtId="2" fontId="0" fillId="0" borderId="0" xfId="0" applyNumberFormat="1" applyFill="1" applyBorder="1"/>
    <xf numFmtId="0" fontId="0" fillId="0" borderId="152" xfId="0" applyBorder="1"/>
    <xf numFmtId="2" fontId="0" fillId="0" borderId="135" xfId="0" applyNumberFormat="1" applyBorder="1"/>
    <xf numFmtId="164" fontId="0" fillId="0" borderId="161" xfId="0" applyNumberFormat="1" applyBorder="1" applyAlignment="1">
      <alignment horizontal="left"/>
    </xf>
    <xf numFmtId="164" fontId="0" fillId="0" borderId="155" xfId="0" applyNumberFormat="1" applyBorder="1" applyAlignment="1">
      <alignment horizontal="left"/>
    </xf>
    <xf numFmtId="0" fontId="1" fillId="0" borderId="158" xfId="0" applyFont="1" applyBorder="1" applyAlignment="1"/>
    <xf numFmtId="164" fontId="0" fillId="0" borderId="98" xfId="0" applyNumberFormat="1" applyBorder="1" applyAlignment="1">
      <alignment horizontal="left"/>
    </xf>
    <xf numFmtId="164" fontId="1" fillId="0" borderId="152" xfId="0" applyNumberFormat="1" applyFont="1" applyBorder="1"/>
    <xf numFmtId="0" fontId="49" fillId="0" borderId="152" xfId="0" applyFont="1" applyFill="1" applyBorder="1"/>
    <xf numFmtId="164" fontId="54" fillId="0" borderId="152" xfId="0" applyNumberFormat="1" applyFont="1" applyFill="1" applyBorder="1" applyAlignment="1">
      <alignment horizontal="right"/>
    </xf>
    <xf numFmtId="164" fontId="1" fillId="0" borderId="98" xfId="0" applyNumberFormat="1" applyFont="1" applyBorder="1"/>
    <xf numFmtId="0" fontId="1" fillId="0" borderId="157" xfId="0" applyFont="1" applyBorder="1" applyAlignment="1">
      <alignment horizontal="center"/>
    </xf>
    <xf numFmtId="0" fontId="1" fillId="0" borderId="164" xfId="0" applyFont="1" applyBorder="1" applyAlignment="1">
      <alignment horizontal="center"/>
    </xf>
    <xf numFmtId="0" fontId="1" fillId="0" borderId="157" xfId="0" applyFont="1" applyFill="1" applyBorder="1" applyAlignment="1">
      <alignment horizontal="center"/>
    </xf>
    <xf numFmtId="0" fontId="53" fillId="0" borderId="152" xfId="0" applyFont="1" applyBorder="1" applyAlignment="1">
      <alignment horizontal="left"/>
    </xf>
    <xf numFmtId="164" fontId="53" fillId="0" borderId="152" xfId="0" applyNumberFormat="1" applyFont="1" applyBorder="1" applyAlignment="1">
      <alignment horizontal="left"/>
    </xf>
    <xf numFmtId="165" fontId="0" fillId="0" borderId="152" xfId="0" applyNumberFormat="1" applyBorder="1"/>
    <xf numFmtId="165" fontId="49" fillId="0" borderId="98" xfId="0" applyNumberFormat="1" applyFont="1" applyFill="1" applyBorder="1"/>
    <xf numFmtId="165" fontId="49" fillId="0" borderId="159" xfId="0" applyNumberFormat="1" applyFont="1" applyFill="1" applyBorder="1"/>
    <xf numFmtId="165" fontId="0" fillId="0" borderId="159" xfId="0" applyNumberFormat="1" applyBorder="1"/>
    <xf numFmtId="0" fontId="55" fillId="0" borderId="98" xfId="0" applyFont="1" applyFill="1" applyBorder="1" applyAlignment="1">
      <alignment horizontal="right"/>
    </xf>
    <xf numFmtId="0" fontId="55" fillId="0" borderId="98" xfId="0" applyFont="1" applyFill="1" applyBorder="1"/>
    <xf numFmtId="164" fontId="56" fillId="0" borderId="161" xfId="0" applyNumberFormat="1" applyFont="1" applyBorder="1" applyAlignment="1">
      <alignment horizontal="left"/>
    </xf>
    <xf numFmtId="2" fontId="0" fillId="4" borderId="93" xfId="0" applyNumberFormat="1" applyFill="1" applyBorder="1"/>
    <xf numFmtId="0" fontId="1" fillId="0" borderId="143" xfId="0" applyFont="1" applyFill="1" applyBorder="1" applyAlignment="1">
      <alignment horizontal="center"/>
    </xf>
    <xf numFmtId="2" fontId="0" fillId="0" borderId="143" xfId="0" applyNumberFormat="1" applyBorder="1"/>
    <xf numFmtId="0" fontId="0" fillId="0" borderId="143" xfId="0" applyFill="1" applyBorder="1"/>
    <xf numFmtId="164" fontId="0" fillId="0" borderId="167" xfId="0" applyNumberFormat="1" applyBorder="1" applyAlignment="1">
      <alignment horizontal="left"/>
    </xf>
    <xf numFmtId="164" fontId="53" fillId="0" borderId="163" xfId="0" applyNumberFormat="1" applyFont="1" applyBorder="1" applyAlignment="1">
      <alignment horizontal="left"/>
    </xf>
    <xf numFmtId="0" fontId="0" fillId="0" borderId="153" xfId="0" applyBorder="1"/>
    <xf numFmtId="165" fontId="0" fillId="0" borderId="153" xfId="0" applyNumberFormat="1" applyBorder="1"/>
    <xf numFmtId="2" fontId="0" fillId="0" borderId="168" xfId="0" applyNumberFormat="1" applyBorder="1"/>
    <xf numFmtId="164" fontId="1" fillId="0" borderId="155" xfId="0" applyNumberFormat="1" applyFont="1" applyBorder="1" applyAlignment="1">
      <alignment horizontal="right"/>
    </xf>
    <xf numFmtId="164" fontId="0" fillId="0" borderId="157" xfId="0" applyNumberFormat="1" applyBorder="1" applyAlignment="1">
      <alignment horizontal="left"/>
    </xf>
    <xf numFmtId="165" fontId="0" fillId="0" borderId="98" xfId="0" applyNumberFormat="1" applyBorder="1"/>
    <xf numFmtId="164" fontId="0" fillId="0" borderId="170" xfId="0" applyNumberFormat="1" applyBorder="1" applyAlignment="1">
      <alignment horizontal="left"/>
    </xf>
    <xf numFmtId="0" fontId="0" fillId="0" borderId="129" xfId="0" applyBorder="1"/>
    <xf numFmtId="2" fontId="55" fillId="0" borderId="70" xfId="0" applyNumberFormat="1" applyFont="1" applyFill="1" applyBorder="1"/>
    <xf numFmtId="164" fontId="0" fillId="0" borderId="173" xfId="0" applyNumberFormat="1" applyBorder="1" applyAlignment="1">
      <alignment horizontal="left"/>
    </xf>
    <xf numFmtId="0" fontId="1" fillId="0" borderId="171" xfId="0" applyFont="1" applyBorder="1"/>
    <xf numFmtId="0" fontId="0" fillId="0" borderId="171" xfId="0" applyBorder="1"/>
    <xf numFmtId="165" fontId="0" fillId="0" borderId="171" xfId="0" applyNumberFormat="1" applyBorder="1"/>
    <xf numFmtId="0" fontId="53" fillId="0" borderId="171" xfId="0" applyFont="1" applyBorder="1" applyAlignment="1">
      <alignment horizontal="left"/>
    </xf>
    <xf numFmtId="164" fontId="1" fillId="0" borderId="171" xfId="0" applyNumberFormat="1" applyFont="1" applyBorder="1"/>
    <xf numFmtId="164" fontId="53" fillId="0" borderId="171" xfId="0" applyNumberFormat="1" applyFont="1" applyBorder="1" applyAlignment="1">
      <alignment horizontal="left"/>
    </xf>
    <xf numFmtId="164" fontId="0" fillId="0" borderId="171" xfId="0" applyNumberFormat="1" applyBorder="1" applyAlignment="1">
      <alignment horizontal="left"/>
    </xf>
    <xf numFmtId="164" fontId="1" fillId="0" borderId="173" xfId="0" applyNumberFormat="1" applyFont="1" applyBorder="1" applyAlignment="1">
      <alignment horizontal="right"/>
    </xf>
    <xf numFmtId="164" fontId="1" fillId="0" borderId="171" xfId="0" applyNumberFormat="1" applyFont="1" applyFill="1" applyBorder="1"/>
    <xf numFmtId="0" fontId="49" fillId="0" borderId="171" xfId="0" applyFont="1" applyFill="1" applyBorder="1"/>
    <xf numFmtId="164" fontId="1" fillId="0" borderId="153" xfId="0" applyNumberFormat="1" applyFont="1" applyBorder="1"/>
    <xf numFmtId="164" fontId="54" fillId="0" borderId="171" xfId="0" applyNumberFormat="1" applyFont="1" applyBorder="1"/>
    <xf numFmtId="164" fontId="0" fillId="4" borderId="173" xfId="0" applyNumberFormat="1" applyFill="1" applyBorder="1" applyAlignment="1">
      <alignment horizontal="left"/>
    </xf>
    <xf numFmtId="164" fontId="1" fillId="4" borderId="171" xfId="0" applyNumberFormat="1" applyFont="1" applyFill="1" applyBorder="1"/>
    <xf numFmtId="0" fontId="0" fillId="4" borderId="171" xfId="0" applyFill="1" applyBorder="1"/>
    <xf numFmtId="165" fontId="0" fillId="4" borderId="171" xfId="0" applyNumberFormat="1" applyFill="1" applyBorder="1"/>
    <xf numFmtId="164" fontId="53" fillId="4" borderId="171" xfId="0" applyNumberFormat="1" applyFont="1" applyFill="1" applyBorder="1" applyAlignment="1">
      <alignment horizontal="left"/>
    </xf>
    <xf numFmtId="0" fontId="0" fillId="0" borderId="173" xfId="0" applyBorder="1" applyAlignment="1">
      <alignment horizontal="left"/>
    </xf>
    <xf numFmtId="0" fontId="0" fillId="0" borderId="172" xfId="0" applyBorder="1"/>
    <xf numFmtId="164" fontId="57" fillId="0" borderId="143" xfId="0" applyNumberFormat="1" applyFont="1" applyBorder="1" applyAlignment="1">
      <alignment horizontal="center"/>
    </xf>
    <xf numFmtId="0" fontId="3" fillId="0" borderId="0" xfId="1" applyFont="1" applyFill="1" applyAlignment="1"/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ill="1"/>
    <xf numFmtId="0" fontId="9" fillId="0" borderId="13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173" xfId="0" applyBorder="1" applyAlignment="1">
      <alignment horizontal="left"/>
    </xf>
    <xf numFmtId="0" fontId="1" fillId="0" borderId="157" xfId="0" applyFont="1" applyFill="1" applyBorder="1" applyAlignment="1">
      <alignment horizontal="center"/>
    </xf>
    <xf numFmtId="0" fontId="1" fillId="0" borderId="157" xfId="0" applyFont="1" applyBorder="1" applyAlignment="1">
      <alignment horizontal="center"/>
    </xf>
    <xf numFmtId="0" fontId="1" fillId="0" borderId="164" xfId="0" applyFont="1" applyBorder="1" applyAlignment="1">
      <alignment horizontal="center"/>
    </xf>
    <xf numFmtId="0" fontId="14" fillId="3" borderId="130" xfId="0" applyFont="1" applyFill="1" applyBorder="1" applyAlignment="1">
      <alignment horizontal="center" vertical="center" wrapText="1"/>
    </xf>
    <xf numFmtId="0" fontId="14" fillId="0" borderId="130" xfId="0" applyFont="1" applyBorder="1" applyAlignment="1">
      <alignment horizontal="center" vertical="center" wrapText="1"/>
    </xf>
    <xf numFmtId="164" fontId="37" fillId="3" borderId="130" xfId="0" applyNumberFormat="1" applyFont="1" applyFill="1" applyBorder="1" applyAlignment="1">
      <alignment horizontal="center" vertical="center" wrapText="1"/>
    </xf>
    <xf numFmtId="164" fontId="37" fillId="0" borderId="130" xfId="0" applyNumberFormat="1" applyFont="1" applyBorder="1" applyAlignment="1">
      <alignment horizontal="center" vertical="center" wrapText="1"/>
    </xf>
    <xf numFmtId="164" fontId="0" fillId="0" borderId="216" xfId="0" applyNumberFormat="1" applyBorder="1" applyAlignment="1">
      <alignment horizontal="left"/>
    </xf>
    <xf numFmtId="0" fontId="49" fillId="0" borderId="217" xfId="0" applyFont="1" applyFill="1" applyBorder="1"/>
    <xf numFmtId="165" fontId="0" fillId="0" borderId="218" xfId="0" applyNumberFormat="1" applyBorder="1"/>
    <xf numFmtId="164" fontId="1" fillId="0" borderId="217" xfId="0" applyNumberFormat="1" applyFont="1" applyBorder="1"/>
    <xf numFmtId="0" fontId="0" fillId="0" borderId="217" xfId="0" applyBorder="1"/>
    <xf numFmtId="164" fontId="1" fillId="0" borderId="129" xfId="0" applyNumberFormat="1" applyFont="1" applyBorder="1"/>
    <xf numFmtId="164" fontId="0" fillId="0" borderId="210" xfId="0" applyNumberFormat="1" applyBorder="1" applyAlignment="1">
      <alignment horizontal="left"/>
    </xf>
    <xf numFmtId="164" fontId="54" fillId="0" borderId="221" xfId="0" applyNumberFormat="1" applyFont="1" applyBorder="1"/>
    <xf numFmtId="0" fontId="0" fillId="0" borderId="221" xfId="0" applyBorder="1"/>
    <xf numFmtId="165" fontId="0" fillId="0" borderId="221" xfId="0" applyNumberFormat="1" applyBorder="1"/>
    <xf numFmtId="2" fontId="0" fillId="0" borderId="222" xfId="0" applyNumberFormat="1" applyBorder="1"/>
    <xf numFmtId="49" fontId="1" fillId="0" borderId="142" xfId="0" applyNumberFormat="1" applyFont="1" applyFill="1" applyBorder="1" applyAlignment="1">
      <alignment horizontal="center" vertical="center"/>
    </xf>
    <xf numFmtId="0" fontId="0" fillId="0" borderId="226" xfId="0" applyBorder="1"/>
    <xf numFmtId="165" fontId="0" fillId="0" borderId="227" xfId="0" applyNumberFormat="1" applyBorder="1"/>
    <xf numFmtId="165" fontId="0" fillId="0" borderId="228" xfId="0" applyNumberFormat="1" applyBorder="1"/>
    <xf numFmtId="165" fontId="0" fillId="0" borderId="229" xfId="0" applyNumberFormat="1" applyBorder="1"/>
    <xf numFmtId="0" fontId="0" fillId="0" borderId="229" xfId="0" applyBorder="1"/>
    <xf numFmtId="0" fontId="55" fillId="0" borderId="142" xfId="0" applyFont="1" applyFill="1" applyBorder="1"/>
    <xf numFmtId="165" fontId="0" fillId="0" borderId="226" xfId="0" applyNumberFormat="1" applyBorder="1"/>
    <xf numFmtId="165" fontId="0" fillId="0" borderId="142" xfId="0" applyNumberFormat="1" applyBorder="1"/>
    <xf numFmtId="165" fontId="0" fillId="0" borderId="230" xfId="0" applyNumberFormat="1" applyBorder="1"/>
    <xf numFmtId="165" fontId="49" fillId="0" borderId="142" xfId="0" applyNumberFormat="1" applyFont="1" applyFill="1" applyBorder="1"/>
    <xf numFmtId="165" fontId="49" fillId="0" borderId="226" xfId="0" applyNumberFormat="1" applyFont="1" applyFill="1" applyBorder="1"/>
    <xf numFmtId="165" fontId="0" fillId="4" borderId="229" xfId="0" applyNumberFormat="1" applyFill="1" applyBorder="1"/>
    <xf numFmtId="49" fontId="1" fillId="0" borderId="161" xfId="0" applyNumberFormat="1" applyFont="1" applyFill="1" applyBorder="1" applyAlignment="1">
      <alignment horizontal="center" vertical="center"/>
    </xf>
    <xf numFmtId="0" fontId="48" fillId="0" borderId="231" xfId="0" applyFont="1" applyBorder="1"/>
    <xf numFmtId="2" fontId="0" fillId="0" borderId="232" xfId="0" applyNumberFormat="1" applyBorder="1"/>
    <xf numFmtId="2" fontId="0" fillId="0" borderId="216" xfId="0" applyNumberFormat="1" applyBorder="1"/>
    <xf numFmtId="2" fontId="0" fillId="0" borderId="231" xfId="0" applyNumberFormat="1" applyBorder="1"/>
    <xf numFmtId="2" fontId="55" fillId="0" borderId="161" xfId="0" applyNumberFormat="1" applyFont="1" applyFill="1" applyBorder="1"/>
    <xf numFmtId="2" fontId="0" fillId="0" borderId="161" xfId="0" applyNumberFormat="1" applyBorder="1"/>
    <xf numFmtId="2" fontId="0" fillId="0" borderId="167" xfId="0" applyNumberFormat="1" applyBorder="1"/>
    <xf numFmtId="2" fontId="49" fillId="0" borderId="161" xfId="0" applyNumberFormat="1" applyFont="1" applyFill="1" applyBorder="1"/>
    <xf numFmtId="2" fontId="49" fillId="0" borderId="231" xfId="0" applyNumberFormat="1" applyFont="1" applyFill="1" applyBorder="1"/>
    <xf numFmtId="2" fontId="0" fillId="4" borderId="232" xfId="0" applyNumberFormat="1" applyFill="1" applyBorder="1"/>
    <xf numFmtId="165" fontId="0" fillId="0" borderId="217" xfId="0" applyNumberFormat="1" applyBorder="1"/>
    <xf numFmtId="2" fontId="0" fillId="0" borderId="238" xfId="0" applyNumberFormat="1" applyBorder="1"/>
    <xf numFmtId="165" fontId="0" fillId="0" borderId="129" xfId="0" applyNumberFormat="1" applyBorder="1"/>
    <xf numFmtId="165" fontId="0" fillId="0" borderId="239" xfId="0" applyNumberFormat="1" applyBorder="1"/>
    <xf numFmtId="2" fontId="0" fillId="0" borderId="170" xfId="0" applyNumberFormat="1" applyBorder="1"/>
    <xf numFmtId="2" fontId="0" fillId="0" borderId="240" xfId="0" applyNumberFormat="1" applyBorder="1"/>
    <xf numFmtId="164" fontId="56" fillId="0" borderId="218" xfId="0" applyNumberFormat="1" applyFont="1" applyBorder="1" applyAlignment="1">
      <alignment horizontal="left"/>
    </xf>
    <xf numFmtId="164" fontId="56" fillId="0" borderId="218" xfId="0" applyNumberFormat="1" applyFont="1" applyBorder="1"/>
    <xf numFmtId="0" fontId="56" fillId="0" borderId="218" xfId="0" applyFont="1" applyBorder="1"/>
    <xf numFmtId="165" fontId="56" fillId="0" borderId="218" xfId="0" applyNumberFormat="1" applyFont="1" applyBorder="1"/>
    <xf numFmtId="2" fontId="56" fillId="0" borderId="218" xfId="0" applyNumberFormat="1" applyFont="1" applyBorder="1"/>
    <xf numFmtId="2" fontId="56" fillId="0" borderId="222" xfId="0" applyNumberFormat="1" applyFont="1" applyBorder="1"/>
    <xf numFmtId="2" fontId="56" fillId="0" borderId="218" xfId="0" applyNumberFormat="1" applyFont="1" applyBorder="1" applyAlignment="1">
      <alignment horizontal="left"/>
    </xf>
    <xf numFmtId="164" fontId="0" fillId="0" borderId="218" xfId="0" applyNumberFormat="1" applyBorder="1" applyAlignment="1">
      <alignment horizontal="left"/>
    </xf>
    <xf numFmtId="164" fontId="1" fillId="0" borderId="218" xfId="0" applyNumberFormat="1" applyFont="1" applyBorder="1"/>
    <xf numFmtId="0" fontId="0" fillId="0" borderId="218" xfId="0" applyBorder="1"/>
    <xf numFmtId="165" fontId="56" fillId="0" borderId="229" xfId="0" applyNumberFormat="1" applyFont="1" applyBorder="1"/>
    <xf numFmtId="2" fontId="56" fillId="0" borderId="232" xfId="0" applyNumberFormat="1" applyFont="1" applyBorder="1"/>
    <xf numFmtId="2" fontId="1" fillId="4" borderId="219" xfId="0" applyNumberFormat="1" applyFont="1" applyFill="1" applyBorder="1" applyAlignment="1">
      <alignment horizontal="center"/>
    </xf>
    <xf numFmtId="0" fontId="0" fillId="7" borderId="234" xfId="0" applyFill="1" applyBorder="1"/>
    <xf numFmtId="2" fontId="1" fillId="7" borderId="219" xfId="0" applyNumberFormat="1" applyFont="1" applyFill="1" applyBorder="1" applyAlignment="1">
      <alignment horizontal="center"/>
    </xf>
    <xf numFmtId="2" fontId="1" fillId="7" borderId="235" xfId="0" applyNumberFormat="1" applyFont="1" applyFill="1" applyBorder="1" applyAlignment="1">
      <alignment horizontal="center"/>
    </xf>
    <xf numFmtId="2" fontId="1" fillId="7" borderId="234" xfId="0" applyNumberFormat="1" applyFont="1" applyFill="1" applyBorder="1" applyAlignment="1">
      <alignment horizontal="center"/>
    </xf>
    <xf numFmtId="2" fontId="55" fillId="7" borderId="145" xfId="0" applyNumberFormat="1" applyFont="1" applyFill="1" applyBorder="1" applyAlignment="1">
      <alignment horizontal="center"/>
    </xf>
    <xf numFmtId="2" fontId="56" fillId="7" borderId="219" xfId="0" applyNumberFormat="1" applyFont="1" applyFill="1" applyBorder="1" applyAlignment="1">
      <alignment horizontal="center"/>
    </xf>
    <xf numFmtId="2" fontId="1" fillId="7" borderId="236" xfId="0" applyNumberFormat="1" applyFont="1" applyFill="1" applyBorder="1" applyAlignment="1">
      <alignment horizontal="center"/>
    </xf>
    <xf numFmtId="2" fontId="54" fillId="7" borderId="219" xfId="0" applyNumberFormat="1" applyFont="1" applyFill="1" applyBorder="1" applyAlignment="1">
      <alignment horizontal="center"/>
    </xf>
    <xf numFmtId="2" fontId="54" fillId="7" borderId="235" xfId="0" applyNumberFormat="1" applyFont="1" applyFill="1" applyBorder="1" applyAlignment="1">
      <alignment horizontal="center"/>
    </xf>
    <xf numFmtId="2" fontId="49" fillId="7" borderId="145" xfId="0" applyNumberFormat="1" applyFont="1" applyFill="1" applyBorder="1" applyAlignment="1">
      <alignment horizontal="center"/>
    </xf>
    <xf numFmtId="2" fontId="49" fillId="7" borderId="234" xfId="0" applyNumberFormat="1" applyFont="1" applyFill="1" applyBorder="1" applyAlignment="1">
      <alignment horizontal="center"/>
    </xf>
    <xf numFmtId="2" fontId="1" fillId="7" borderId="145" xfId="0" applyNumberFormat="1" applyFont="1" applyFill="1" applyBorder="1" applyAlignment="1">
      <alignment horizontal="center"/>
    </xf>
    <xf numFmtId="2" fontId="1" fillId="7" borderId="149" xfId="0" applyNumberFormat="1" applyFont="1" applyFill="1" applyBorder="1" applyAlignment="1">
      <alignment horizontal="center"/>
    </xf>
    <xf numFmtId="164" fontId="0" fillId="0" borderId="232" xfId="0" applyNumberFormat="1" applyBorder="1" applyAlignment="1">
      <alignment horizontal="left"/>
    </xf>
    <xf numFmtId="164" fontId="1" fillId="0" borderId="218" xfId="0" applyNumberFormat="1" applyFont="1" applyFill="1" applyBorder="1"/>
    <xf numFmtId="164" fontId="53" fillId="0" borderId="217" xfId="0" applyNumberFormat="1" applyFont="1" applyBorder="1" applyAlignment="1">
      <alignment horizontal="left"/>
    </xf>
    <xf numFmtId="2" fontId="61" fillId="7" borderId="219" xfId="0" applyNumberFormat="1" applyFont="1" applyFill="1" applyBorder="1" applyAlignment="1">
      <alignment horizontal="center"/>
    </xf>
    <xf numFmtId="0" fontId="47" fillId="0" borderId="143" xfId="0" applyFont="1" applyBorder="1" applyAlignment="1">
      <alignment horizontal="center"/>
    </xf>
    <xf numFmtId="0" fontId="0" fillId="10" borderId="143" xfId="0" applyFill="1" applyBorder="1"/>
    <xf numFmtId="0" fontId="58" fillId="10" borderId="143" xfId="0" applyFont="1" applyFill="1" applyBorder="1" applyAlignment="1">
      <alignment horizontal="center"/>
    </xf>
    <xf numFmtId="49" fontId="62" fillId="0" borderId="0" xfId="0" applyNumberFormat="1" applyFont="1" applyAlignment="1">
      <alignment horizontal="center"/>
    </xf>
    <xf numFmtId="0" fontId="0" fillId="0" borderId="143" xfId="0" applyBorder="1" applyAlignment="1">
      <alignment horizontal="center"/>
    </xf>
    <xf numFmtId="0" fontId="4" fillId="0" borderId="0" xfId="1" applyFont="1" applyFill="1" applyAlignment="1">
      <alignment horizontal="right" vertical="center" wrapText="1"/>
    </xf>
    <xf numFmtId="0" fontId="11" fillId="0" borderId="0" xfId="1" applyFont="1" applyFill="1"/>
    <xf numFmtId="0" fontId="11" fillId="0" borderId="0" xfId="1" applyFont="1" applyFill="1" applyAlignment="1">
      <alignment horizontal="left"/>
    </xf>
    <xf numFmtId="0" fontId="11" fillId="0" borderId="0" xfId="1" applyFont="1" applyFill="1" applyAlignment="1">
      <alignment horizontal="center"/>
    </xf>
    <xf numFmtId="0" fontId="20" fillId="0" borderId="0" xfId="1" applyFont="1" applyFill="1" applyAlignment="1">
      <alignment vertical="center" wrapText="1"/>
    </xf>
    <xf numFmtId="0" fontId="20" fillId="0" borderId="0" xfId="1" applyFont="1" applyFill="1" applyAlignment="1">
      <alignment horizontal="center" vertical="center" wrapText="1"/>
    </xf>
    <xf numFmtId="0" fontId="20" fillId="0" borderId="0" xfId="1" applyFont="1"/>
    <xf numFmtId="0" fontId="4" fillId="0" borderId="213" xfId="1" applyFont="1" applyFill="1" applyBorder="1" applyAlignment="1">
      <alignment vertical="center" wrapText="1"/>
    </xf>
    <xf numFmtId="0" fontId="11" fillId="0" borderId="214" xfId="1" applyFont="1" applyFill="1" applyBorder="1" applyAlignment="1">
      <alignment vertical="center" wrapText="1"/>
    </xf>
    <xf numFmtId="0" fontId="11" fillId="0" borderId="214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left"/>
    </xf>
    <xf numFmtId="0" fontId="11" fillId="0" borderId="0" xfId="1" applyFont="1" applyFill="1" applyAlignment="1"/>
    <xf numFmtId="164" fontId="0" fillId="0" borderId="245" xfId="0" applyNumberFormat="1" applyBorder="1" applyAlignment="1">
      <alignment horizontal="left"/>
    </xf>
    <xf numFmtId="164" fontId="53" fillId="0" borderId="246" xfId="0" applyNumberFormat="1" applyFont="1" applyBorder="1" applyAlignment="1">
      <alignment horizontal="left"/>
    </xf>
    <xf numFmtId="0" fontId="0" fillId="0" borderId="246" xfId="0" applyBorder="1"/>
    <xf numFmtId="165" fontId="0" fillId="0" borderId="246" xfId="0" applyNumberFormat="1" applyBorder="1"/>
    <xf numFmtId="165" fontId="0" fillId="0" borderId="247" xfId="0" applyNumberFormat="1" applyBorder="1"/>
    <xf numFmtId="2" fontId="0" fillId="0" borderId="245" xfId="0" applyNumberFormat="1" applyBorder="1"/>
    <xf numFmtId="0" fontId="0" fillId="0" borderId="245" xfId="0" applyBorder="1" applyAlignment="1">
      <alignment horizontal="left"/>
    </xf>
    <xf numFmtId="164" fontId="1" fillId="0" borderId="246" xfId="0" applyNumberFormat="1" applyFont="1" applyBorder="1"/>
    <xf numFmtId="164" fontId="53" fillId="0" borderId="245" xfId="0" applyNumberFormat="1" applyFont="1" applyBorder="1" applyAlignment="1">
      <alignment horizontal="left"/>
    </xf>
    <xf numFmtId="164" fontId="31" fillId="3" borderId="246" xfId="0" applyNumberFormat="1" applyFont="1" applyFill="1" applyBorder="1" applyAlignment="1">
      <alignment horizontal="center" vertical="center" wrapText="1"/>
    </xf>
    <xf numFmtId="164" fontId="31" fillId="0" borderId="246" xfId="0" applyNumberFormat="1" applyFont="1" applyBorder="1" applyAlignment="1">
      <alignment horizontal="center" vertical="center" wrapText="1"/>
    </xf>
    <xf numFmtId="0" fontId="53" fillId="0" borderId="246" xfId="0" applyFont="1" applyBorder="1" applyAlignment="1">
      <alignment horizontal="left"/>
    </xf>
    <xf numFmtId="0" fontId="1" fillId="0" borderId="223" xfId="0" applyFont="1" applyBorder="1" applyAlignment="1">
      <alignment horizontal="center" vertical="center"/>
    </xf>
    <xf numFmtId="49" fontId="1" fillId="0" borderId="224" xfId="0" applyNumberFormat="1" applyFont="1" applyFill="1" applyBorder="1" applyAlignment="1">
      <alignment horizontal="center" vertical="center"/>
    </xf>
    <xf numFmtId="49" fontId="1" fillId="0" borderId="224" xfId="0" applyNumberFormat="1" applyFont="1" applyBorder="1" applyAlignment="1">
      <alignment horizontal="center" vertical="center"/>
    </xf>
    <xf numFmtId="0" fontId="1" fillId="0" borderId="231" xfId="0" applyFont="1" applyFill="1" applyBorder="1" applyAlignment="1">
      <alignment horizontal="center"/>
    </xf>
    <xf numFmtId="0" fontId="0" fillId="0" borderId="223" xfId="0" applyFill="1" applyBorder="1" applyAlignment="1"/>
    <xf numFmtId="0" fontId="0" fillId="0" borderId="223" xfId="0" applyBorder="1"/>
    <xf numFmtId="0" fontId="49" fillId="0" borderId="215" xfId="0" applyFont="1" applyBorder="1"/>
    <xf numFmtId="0" fontId="1" fillId="0" borderId="246" xfId="0" applyFont="1" applyBorder="1"/>
    <xf numFmtId="0" fontId="53" fillId="0" borderId="217" xfId="0" applyFont="1" applyBorder="1" applyAlignment="1">
      <alignment horizontal="left"/>
    </xf>
    <xf numFmtId="2" fontId="1" fillId="7" borderId="250" xfId="0" applyNumberFormat="1" applyFont="1" applyFill="1" applyBorder="1" applyAlignment="1">
      <alignment horizontal="center"/>
    </xf>
    <xf numFmtId="164" fontId="0" fillId="0" borderId="246" xfId="0" applyNumberFormat="1" applyBorder="1" applyAlignment="1">
      <alignment horizontal="left"/>
    </xf>
    <xf numFmtId="0" fontId="0" fillId="0" borderId="247" xfId="0" applyBorder="1"/>
    <xf numFmtId="0" fontId="1" fillId="0" borderId="231" xfId="0" applyFont="1" applyBorder="1" applyAlignment="1">
      <alignment horizontal="center"/>
    </xf>
    <xf numFmtId="2" fontId="0" fillId="0" borderId="215" xfId="0" applyNumberFormat="1" applyBorder="1"/>
    <xf numFmtId="0" fontId="55" fillId="0" borderId="224" xfId="0" applyFont="1" applyFill="1" applyBorder="1" applyAlignment="1">
      <alignment horizontal="right"/>
    </xf>
    <xf numFmtId="0" fontId="55" fillId="0" borderId="224" xfId="0" applyFont="1" applyFill="1" applyBorder="1"/>
    <xf numFmtId="0" fontId="0" fillId="0" borderId="223" xfId="0" applyFill="1" applyBorder="1"/>
    <xf numFmtId="0" fontId="0" fillId="9" borderId="223" xfId="0" applyFill="1" applyBorder="1"/>
    <xf numFmtId="164" fontId="1" fillId="0" borderId="245" xfId="0" applyNumberFormat="1" applyFont="1" applyBorder="1" applyAlignment="1">
      <alignment horizontal="right"/>
    </xf>
    <xf numFmtId="164" fontId="1" fillId="0" borderId="216" xfId="0" applyNumberFormat="1" applyFont="1" applyBorder="1" applyAlignment="1">
      <alignment horizontal="right"/>
    </xf>
    <xf numFmtId="164" fontId="1" fillId="0" borderId="246" xfId="0" applyNumberFormat="1" applyFont="1" applyFill="1" applyBorder="1"/>
    <xf numFmtId="2" fontId="0" fillId="0" borderId="253" xfId="0" applyNumberFormat="1" applyBorder="1"/>
    <xf numFmtId="0" fontId="49" fillId="0" borderId="246" xfId="0" applyFont="1" applyFill="1" applyBorder="1"/>
    <xf numFmtId="2" fontId="54" fillId="7" borderId="250" xfId="0" applyNumberFormat="1" applyFont="1" applyFill="1" applyBorder="1" applyAlignment="1">
      <alignment horizontal="center"/>
    </xf>
    <xf numFmtId="164" fontId="54" fillId="0" borderId="217" xfId="0" applyNumberFormat="1" applyFont="1" applyFill="1" applyBorder="1" applyAlignment="1">
      <alignment horizontal="right"/>
    </xf>
    <xf numFmtId="164" fontId="0" fillId="0" borderId="224" xfId="0" applyNumberFormat="1" applyBorder="1" applyAlignment="1">
      <alignment horizontal="left"/>
    </xf>
    <xf numFmtId="0" fontId="49" fillId="0" borderId="224" xfId="0" applyFont="1" applyFill="1" applyBorder="1"/>
    <xf numFmtId="165" fontId="49" fillId="0" borderId="224" xfId="0" applyNumberFormat="1" applyFont="1" applyFill="1" applyBorder="1"/>
    <xf numFmtId="0" fontId="1" fillId="0" borderId="226" xfId="0" applyFont="1" applyBorder="1" applyAlignment="1"/>
    <xf numFmtId="0" fontId="1" fillId="0" borderId="223" xfId="0" applyFont="1" applyBorder="1" applyAlignment="1"/>
    <xf numFmtId="0" fontId="49" fillId="0" borderId="223" xfId="0" applyFont="1" applyFill="1" applyBorder="1" applyAlignment="1">
      <alignment horizontal="left"/>
    </xf>
    <xf numFmtId="0" fontId="49" fillId="0" borderId="223" xfId="0" applyFont="1" applyFill="1" applyBorder="1"/>
    <xf numFmtId="165" fontId="49" fillId="0" borderId="223" xfId="0" applyNumberFormat="1" applyFont="1" applyFill="1" applyBorder="1"/>
    <xf numFmtId="2" fontId="49" fillId="0" borderId="215" xfId="0" applyNumberFormat="1" applyFont="1" applyFill="1" applyBorder="1"/>
    <xf numFmtId="0" fontId="0" fillId="0" borderId="224" xfId="0" applyBorder="1"/>
    <xf numFmtId="165" fontId="0" fillId="0" borderId="223" xfId="0" applyNumberFormat="1" applyBorder="1"/>
    <xf numFmtId="164" fontId="54" fillId="0" borderId="246" xfId="0" applyNumberFormat="1" applyFont="1" applyBorder="1"/>
    <xf numFmtId="164" fontId="1" fillId="0" borderId="224" xfId="0" applyNumberFormat="1" applyFont="1" applyBorder="1"/>
    <xf numFmtId="164" fontId="0" fillId="4" borderId="245" xfId="0" applyNumberFormat="1" applyFill="1" applyBorder="1" applyAlignment="1">
      <alignment horizontal="left"/>
    </xf>
    <xf numFmtId="164" fontId="1" fillId="4" borderId="246" xfId="0" applyNumberFormat="1" applyFont="1" applyFill="1" applyBorder="1"/>
    <xf numFmtId="0" fontId="0" fillId="4" borderId="246" xfId="0" applyFill="1" applyBorder="1"/>
    <xf numFmtId="165" fontId="0" fillId="4" borderId="246" xfId="0" applyNumberFormat="1" applyFill="1" applyBorder="1"/>
    <xf numFmtId="165" fontId="0" fillId="4" borderId="247" xfId="0" applyNumberFormat="1" applyFill="1" applyBorder="1"/>
    <xf numFmtId="2" fontId="0" fillId="4" borderId="245" xfId="0" applyNumberFormat="1" applyFill="1" applyBorder="1"/>
    <xf numFmtId="2" fontId="0" fillId="4" borderId="222" xfId="0" applyNumberFormat="1" applyFill="1" applyBorder="1"/>
    <xf numFmtId="164" fontId="53" fillId="4" borderId="246" xfId="0" applyNumberFormat="1" applyFont="1" applyFill="1" applyBorder="1" applyAlignment="1">
      <alignment horizontal="left"/>
    </xf>
    <xf numFmtId="0" fontId="1" fillId="0" borderId="225" xfId="0" applyFont="1" applyBorder="1" applyAlignment="1">
      <alignment horizontal="center"/>
    </xf>
    <xf numFmtId="164" fontId="0" fillId="0" borderId="231" xfId="0" applyNumberFormat="1" applyBorder="1" applyAlignment="1">
      <alignment horizontal="left"/>
    </xf>
    <xf numFmtId="165" fontId="0" fillId="0" borderId="224" xfId="0" applyNumberFormat="1" applyBorder="1"/>
    <xf numFmtId="164" fontId="56" fillId="0" borderId="246" xfId="0" applyNumberFormat="1" applyFont="1" applyBorder="1" applyAlignment="1">
      <alignment horizontal="left"/>
    </xf>
    <xf numFmtId="164" fontId="56" fillId="0" borderId="246" xfId="0" applyNumberFormat="1" applyFont="1" applyBorder="1"/>
    <xf numFmtId="0" fontId="56" fillId="0" borderId="246" xfId="0" applyFont="1" applyBorder="1"/>
    <xf numFmtId="165" fontId="56" fillId="0" borderId="246" xfId="0" applyNumberFormat="1" applyFont="1" applyBorder="1"/>
    <xf numFmtId="165" fontId="56" fillId="0" borderId="247" xfId="0" applyNumberFormat="1" applyFont="1" applyBorder="1"/>
    <xf numFmtId="2" fontId="56" fillId="0" borderId="245" xfId="0" applyNumberFormat="1" applyFont="1" applyBorder="1"/>
    <xf numFmtId="2" fontId="56" fillId="0" borderId="246" xfId="0" applyNumberFormat="1" applyFont="1" applyBorder="1" applyAlignment="1">
      <alignment horizontal="left"/>
    </xf>
    <xf numFmtId="2" fontId="56" fillId="0" borderId="246" xfId="0" applyNumberFormat="1" applyFont="1" applyBorder="1"/>
    <xf numFmtId="0" fontId="0" fillId="0" borderId="245" xfId="0" applyBorder="1" applyAlignment="1">
      <alignment horizontal="left"/>
    </xf>
    <xf numFmtId="0" fontId="1" fillId="0" borderId="231" xfId="0" applyFont="1" applyFill="1" applyBorder="1" applyAlignment="1">
      <alignment horizontal="center"/>
    </xf>
    <xf numFmtId="0" fontId="1" fillId="0" borderId="231" xfId="0" applyFont="1" applyBorder="1" applyAlignment="1">
      <alignment horizontal="center"/>
    </xf>
    <xf numFmtId="0" fontId="1" fillId="0" borderId="225" xfId="0" applyFont="1" applyBorder="1" applyAlignment="1">
      <alignment horizontal="center"/>
    </xf>
    <xf numFmtId="164" fontId="54" fillId="4" borderId="246" xfId="0" applyNumberFormat="1" applyFont="1" applyFill="1" applyBorder="1"/>
    <xf numFmtId="2" fontId="56" fillId="4" borderId="219" xfId="0" applyNumberFormat="1" applyFont="1" applyFill="1" applyBorder="1" applyAlignment="1">
      <alignment horizontal="center"/>
    </xf>
    <xf numFmtId="164" fontId="0" fillId="0" borderId="245" xfId="0" applyNumberFormat="1" applyFill="1" applyBorder="1" applyAlignment="1">
      <alignment horizontal="left"/>
    </xf>
    <xf numFmtId="0" fontId="0" fillId="0" borderId="246" xfId="0" applyFill="1" applyBorder="1"/>
    <xf numFmtId="165" fontId="0" fillId="0" borderId="246" xfId="0" applyNumberFormat="1" applyFill="1" applyBorder="1"/>
    <xf numFmtId="165" fontId="0" fillId="0" borderId="247" xfId="0" applyNumberFormat="1" applyFill="1" applyBorder="1"/>
    <xf numFmtId="2" fontId="1" fillId="0" borderId="219" xfId="0" applyNumberFormat="1" applyFont="1" applyFill="1" applyBorder="1" applyAlignment="1">
      <alignment horizontal="center"/>
    </xf>
    <xf numFmtId="2" fontId="0" fillId="0" borderId="245" xfId="0" applyNumberFormat="1" applyFill="1" applyBorder="1"/>
    <xf numFmtId="2" fontId="0" fillId="0" borderId="222" xfId="0" applyNumberFormat="1" applyFill="1" applyBorder="1"/>
    <xf numFmtId="164" fontId="53" fillId="0" borderId="246" xfId="0" applyNumberFormat="1" applyFont="1" applyFill="1" applyBorder="1" applyAlignment="1">
      <alignment horizontal="left"/>
    </xf>
    <xf numFmtId="0" fontId="9" fillId="0" borderId="130" xfId="0" applyFont="1" applyBorder="1" applyAlignment="1">
      <alignment horizontal="center" vertical="center" wrapText="1"/>
    </xf>
    <xf numFmtId="0" fontId="9" fillId="0" borderId="151" xfId="0" applyFont="1" applyBorder="1" applyAlignment="1">
      <alignment horizontal="center" vertical="center" wrapText="1"/>
    </xf>
    <xf numFmtId="2" fontId="31" fillId="3" borderId="151" xfId="0" applyNumberFormat="1" applyFont="1" applyFill="1" applyBorder="1" applyAlignment="1">
      <alignment horizontal="center" vertical="center" wrapText="1"/>
    </xf>
    <xf numFmtId="2" fontId="31" fillId="3" borderId="126" xfId="0" applyNumberFormat="1" applyFont="1" applyFill="1" applyBorder="1" applyAlignment="1">
      <alignment horizontal="center" vertical="center" wrapText="1"/>
    </xf>
    <xf numFmtId="2" fontId="31" fillId="0" borderId="130" xfId="0" applyNumberFormat="1" applyFont="1" applyBorder="1" applyAlignment="1">
      <alignment horizontal="center" vertical="center" wrapText="1"/>
    </xf>
    <xf numFmtId="165" fontId="31" fillId="3" borderId="140" xfId="0" applyNumberFormat="1" applyFont="1" applyFill="1" applyBorder="1" applyAlignment="1">
      <alignment horizontal="center" vertical="center" wrapText="1"/>
    </xf>
    <xf numFmtId="165" fontId="31" fillId="0" borderId="137" xfId="0" applyNumberFormat="1" applyFont="1" applyBorder="1" applyAlignment="1">
      <alignment horizontal="center" vertical="center" wrapText="1"/>
    </xf>
    <xf numFmtId="2" fontId="31" fillId="3" borderId="130" xfId="0" applyNumberFormat="1" applyFont="1" applyFill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0" borderId="130" xfId="0" applyFont="1" applyFill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0" borderId="13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31" fillId="3" borderId="247" xfId="0" applyNumberFormat="1" applyFont="1" applyFill="1" applyBorder="1" applyAlignment="1">
      <alignment horizontal="center" vertical="center" wrapText="1"/>
    </xf>
    <xf numFmtId="164" fontId="31" fillId="0" borderId="247" xfId="0" applyNumberFormat="1" applyFont="1" applyBorder="1" applyAlignment="1">
      <alignment horizontal="center" vertical="center" wrapText="1"/>
    </xf>
    <xf numFmtId="164" fontId="31" fillId="0" borderId="247" xfId="0" applyNumberFormat="1" applyFont="1" applyFill="1" applyBorder="1" applyAlignment="1">
      <alignment horizontal="center" vertical="center" wrapText="1"/>
    </xf>
    <xf numFmtId="164" fontId="31" fillId="3" borderId="226" xfId="0" applyNumberFormat="1" applyFont="1" applyFill="1" applyBorder="1" applyAlignment="1">
      <alignment horizontal="center" vertical="center" wrapText="1"/>
    </xf>
    <xf numFmtId="164" fontId="37" fillId="3" borderId="247" xfId="0" applyNumberFormat="1" applyFont="1" applyFill="1" applyBorder="1" applyAlignment="1">
      <alignment horizontal="center" vertical="center" wrapText="1"/>
    </xf>
    <xf numFmtId="164" fontId="37" fillId="0" borderId="247" xfId="0" applyNumberFormat="1" applyFont="1" applyBorder="1" applyAlignment="1">
      <alignment horizontal="center" vertical="center" wrapText="1"/>
    </xf>
    <xf numFmtId="164" fontId="31" fillId="3" borderId="256" xfId="0" applyNumberFormat="1" applyFont="1" applyFill="1" applyBorder="1" applyAlignment="1">
      <alignment horizontal="center" vertical="center" wrapText="1"/>
    </xf>
    <xf numFmtId="164" fontId="31" fillId="0" borderId="256" xfId="0" applyNumberFormat="1" applyFont="1" applyBorder="1" applyAlignment="1">
      <alignment horizontal="center" vertical="center" wrapText="1"/>
    </xf>
    <xf numFmtId="164" fontId="31" fillId="0" borderId="256" xfId="0" applyNumberFormat="1" applyFont="1" applyFill="1" applyBorder="1" applyAlignment="1">
      <alignment horizontal="center" vertical="center" wrapText="1"/>
    </xf>
    <xf numFmtId="164" fontId="37" fillId="3" borderId="256" xfId="0" applyNumberFormat="1" applyFont="1" applyFill="1" applyBorder="1" applyAlignment="1">
      <alignment horizontal="center" vertical="center" wrapText="1"/>
    </xf>
    <xf numFmtId="164" fontId="37" fillId="0" borderId="256" xfId="0" applyNumberFormat="1" applyFont="1" applyBorder="1" applyAlignment="1">
      <alignment horizontal="center" vertical="center" wrapText="1"/>
    </xf>
    <xf numFmtId="0" fontId="9" fillId="0" borderId="256" xfId="0" applyFont="1" applyFill="1" applyBorder="1" applyAlignment="1">
      <alignment horizontal="center" vertical="center" wrapText="1"/>
    </xf>
    <xf numFmtId="0" fontId="0" fillId="0" borderId="256" xfId="0" applyBorder="1"/>
    <xf numFmtId="164" fontId="31" fillId="3" borderId="258" xfId="0" applyNumberFormat="1" applyFont="1" applyFill="1" applyBorder="1" applyAlignment="1">
      <alignment horizontal="center" vertical="center" wrapText="1"/>
    </xf>
    <xf numFmtId="164" fontId="31" fillId="0" borderId="257" xfId="0" applyNumberFormat="1" applyFont="1" applyBorder="1" applyAlignment="1">
      <alignment horizontal="center" vertical="center" wrapText="1"/>
    </xf>
    <xf numFmtId="164" fontId="31" fillId="0" borderId="257" xfId="0" applyNumberFormat="1" applyFont="1" applyFill="1" applyBorder="1" applyAlignment="1">
      <alignment horizontal="center" vertical="center" wrapText="1"/>
    </xf>
    <xf numFmtId="0" fontId="9" fillId="0" borderId="258" xfId="0" applyFont="1" applyFill="1" applyBorder="1" applyAlignment="1">
      <alignment horizontal="center" vertical="center" wrapText="1"/>
    </xf>
    <xf numFmtId="2" fontId="31" fillId="3" borderId="247" xfId="0" applyNumberFormat="1" applyFont="1" applyFill="1" applyBorder="1" applyAlignment="1">
      <alignment horizontal="center" vertical="center" wrapText="1"/>
    </xf>
    <xf numFmtId="2" fontId="31" fillId="0" borderId="247" xfId="0" applyNumberFormat="1" applyFont="1" applyFill="1" applyBorder="1" applyAlignment="1">
      <alignment horizontal="center" vertical="center" wrapText="1"/>
    </xf>
    <xf numFmtId="0" fontId="9" fillId="0" borderId="130" xfId="0" applyFont="1" applyFill="1" applyBorder="1" applyAlignment="1">
      <alignment horizontal="center" vertical="center" wrapText="1"/>
    </xf>
    <xf numFmtId="0" fontId="9" fillId="4" borderId="131" xfId="0" applyFont="1" applyFill="1" applyBorder="1" applyAlignment="1">
      <alignment horizontal="center" vertical="center" wrapText="1"/>
    </xf>
    <xf numFmtId="0" fontId="9" fillId="4" borderId="130" xfId="0" applyFont="1" applyFill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42" fillId="0" borderId="0" xfId="2" applyFont="1" applyFill="1" applyAlignment="1"/>
    <xf numFmtId="0" fontId="41" fillId="0" borderId="0" xfId="2" applyFont="1" applyFill="1"/>
    <xf numFmtId="0" fontId="42" fillId="0" borderId="0" xfId="2" applyFont="1" applyFill="1" applyBorder="1" applyAlignment="1"/>
    <xf numFmtId="0" fontId="41" fillId="11" borderId="0" xfId="2" applyFont="1" applyFill="1"/>
    <xf numFmtId="0" fontId="42" fillId="11" borderId="0" xfId="2" applyFont="1" applyFill="1" applyBorder="1" applyAlignment="1"/>
    <xf numFmtId="0" fontId="36" fillId="11" borderId="0" xfId="2" applyFill="1"/>
    <xf numFmtId="0" fontId="42" fillId="11" borderId="0" xfId="2" applyFont="1" applyFill="1" applyAlignment="1"/>
    <xf numFmtId="0" fontId="1" fillId="4" borderId="0" xfId="0" applyFont="1" applyFill="1" applyBorder="1"/>
    <xf numFmtId="49" fontId="28" fillId="4" borderId="130" xfId="0" applyNumberFormat="1" applyFont="1" applyFill="1" applyBorder="1" applyAlignment="1">
      <alignment horizontal="center" vertical="center" wrapText="1"/>
    </xf>
    <xf numFmtId="164" fontId="30" fillId="4" borderId="130" xfId="0" applyNumberFormat="1" applyFont="1" applyFill="1" applyBorder="1" applyAlignment="1">
      <alignment horizontal="center" vertical="center" wrapText="1"/>
    </xf>
    <xf numFmtId="0" fontId="30" fillId="4" borderId="130" xfId="0" applyNumberFormat="1" applyFont="1" applyFill="1" applyBorder="1" applyAlignment="1">
      <alignment horizontal="center" vertical="center" wrapText="1"/>
    </xf>
    <xf numFmtId="165" fontId="30" fillId="4" borderId="130" xfId="0" applyNumberFormat="1" applyFont="1" applyFill="1" applyBorder="1" applyAlignment="1">
      <alignment horizontal="center" vertical="center" wrapText="1"/>
    </xf>
    <xf numFmtId="164" fontId="30" fillId="4" borderId="247" xfId="0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164" fontId="29" fillId="4" borderId="131" xfId="0" applyNumberFormat="1" applyFont="1" applyFill="1" applyBorder="1" applyAlignment="1">
      <alignment horizontal="center" vertical="center" wrapText="1"/>
    </xf>
    <xf numFmtId="165" fontId="9" fillId="4" borderId="130" xfId="0" applyNumberFormat="1" applyFont="1" applyFill="1" applyBorder="1" applyAlignment="1">
      <alignment horizontal="center" vertical="center" wrapText="1"/>
    </xf>
    <xf numFmtId="0" fontId="9" fillId="4" borderId="247" xfId="0" applyFont="1" applyFill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0" borderId="130" xfId="0" applyFont="1" applyFill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164" fontId="4" fillId="0" borderId="21" xfId="1" applyNumberFormat="1" applyFont="1" applyFill="1" applyBorder="1" applyAlignment="1">
      <alignment horizontal="center" vertical="center" wrapText="1"/>
    </xf>
    <xf numFmtId="164" fontId="4" fillId="0" borderId="22" xfId="1" applyNumberFormat="1" applyFont="1" applyFill="1" applyBorder="1" applyAlignment="1">
      <alignment horizontal="center" vertical="center" wrapText="1"/>
    </xf>
    <xf numFmtId="164" fontId="9" fillId="0" borderId="28" xfId="0" applyNumberFormat="1" applyFont="1" applyFill="1" applyBorder="1" applyAlignment="1">
      <alignment horizontal="center" vertical="center" wrapText="1"/>
    </xf>
    <xf numFmtId="164" fontId="9" fillId="0" borderId="29" xfId="0" applyNumberFormat="1" applyFont="1" applyFill="1" applyBorder="1" applyAlignment="1">
      <alignment horizontal="center" vertical="center" wrapText="1"/>
    </xf>
    <xf numFmtId="164" fontId="9" fillId="0" borderId="30" xfId="0" applyNumberFormat="1" applyFont="1" applyFill="1" applyBorder="1" applyAlignment="1">
      <alignment horizontal="center" vertical="center" wrapText="1"/>
    </xf>
    <xf numFmtId="164" fontId="9" fillId="0" borderId="31" xfId="0" applyNumberFormat="1" applyFont="1" applyFill="1" applyBorder="1" applyAlignment="1">
      <alignment horizontal="center" vertical="center" wrapText="1"/>
    </xf>
    <xf numFmtId="164" fontId="4" fillId="0" borderId="34" xfId="1" applyNumberFormat="1" applyFont="1" applyFill="1" applyBorder="1" applyAlignment="1">
      <alignment horizontal="center" vertical="center" wrapText="1"/>
    </xf>
    <xf numFmtId="164" fontId="4" fillId="0" borderId="35" xfId="1" applyNumberFormat="1" applyFont="1" applyFill="1" applyBorder="1" applyAlignment="1">
      <alignment horizontal="center" vertical="center" wrapText="1"/>
    </xf>
    <xf numFmtId="164" fontId="4" fillId="0" borderId="33" xfId="1" applyNumberFormat="1" applyFont="1" applyFill="1" applyBorder="1" applyAlignment="1">
      <alignment horizontal="center" vertical="center" wrapText="1"/>
    </xf>
    <xf numFmtId="164" fontId="4" fillId="0" borderId="36" xfId="1" applyNumberFormat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>
      <alignment vertical="center" wrapText="1"/>
    </xf>
    <xf numFmtId="0" fontId="7" fillId="0" borderId="23" xfId="1" applyFont="1" applyFill="1" applyBorder="1" applyAlignment="1">
      <alignment vertical="center" wrapText="1"/>
    </xf>
    <xf numFmtId="164" fontId="4" fillId="0" borderId="38" xfId="1" applyNumberFormat="1" applyFont="1" applyFill="1" applyBorder="1" applyAlignment="1">
      <alignment horizontal="center" vertical="center" wrapText="1"/>
    </xf>
    <xf numFmtId="164" fontId="4" fillId="0" borderId="39" xfId="1" applyNumberFormat="1" applyFont="1" applyFill="1" applyBorder="1" applyAlignment="1">
      <alignment horizontal="center" vertical="center" wrapText="1"/>
    </xf>
    <xf numFmtId="164" fontId="4" fillId="0" borderId="23" xfId="1" applyNumberFormat="1" applyFont="1" applyFill="1" applyBorder="1" applyAlignment="1">
      <alignment horizontal="center" vertical="center" wrapText="1"/>
    </xf>
    <xf numFmtId="164" fontId="4" fillId="0" borderId="50" xfId="1" applyNumberFormat="1" applyFont="1" applyFill="1" applyBorder="1" applyAlignment="1">
      <alignment horizontal="center" vertical="center" wrapText="1"/>
    </xf>
    <xf numFmtId="164" fontId="5" fillId="0" borderId="41" xfId="1" applyNumberFormat="1" applyFont="1" applyFill="1" applyBorder="1" applyAlignment="1">
      <alignment horizontal="center" vertical="center" wrapText="1"/>
    </xf>
    <xf numFmtId="164" fontId="11" fillId="0" borderId="41" xfId="1" applyNumberFormat="1" applyFont="1" applyFill="1" applyBorder="1" applyAlignment="1">
      <alignment horizontal="center" vertical="center" wrapText="1"/>
    </xf>
    <xf numFmtId="164" fontId="11" fillId="0" borderId="42" xfId="1" applyNumberFormat="1" applyFont="1" applyFill="1" applyBorder="1" applyAlignment="1">
      <alignment horizontal="center" vertical="center" wrapText="1"/>
    </xf>
    <xf numFmtId="0" fontId="7" fillId="0" borderId="55" xfId="1" applyFont="1" applyFill="1" applyBorder="1" applyAlignment="1">
      <alignment horizontal="left" vertical="center" wrapText="1"/>
    </xf>
    <xf numFmtId="164" fontId="4" fillId="0" borderId="55" xfId="1" applyNumberFormat="1" applyFont="1" applyFill="1" applyBorder="1" applyAlignment="1">
      <alignment horizontal="center" vertical="center" wrapText="1"/>
    </xf>
    <xf numFmtId="164" fontId="4" fillId="0" borderId="56" xfId="1" applyNumberFormat="1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164" fontId="4" fillId="0" borderId="57" xfId="0" applyNumberFormat="1" applyFont="1" applyFill="1" applyBorder="1" applyAlignment="1">
      <alignment horizontal="center" vertical="center" wrapText="1"/>
    </xf>
    <xf numFmtId="164" fontId="4" fillId="0" borderId="58" xfId="0" applyNumberFormat="1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vertical="center" wrapText="1"/>
    </xf>
    <xf numFmtId="164" fontId="4" fillId="0" borderId="41" xfId="0" applyNumberFormat="1" applyFont="1" applyFill="1" applyBorder="1" applyAlignment="1">
      <alignment horizontal="center" vertical="center" wrapText="1"/>
    </xf>
    <xf numFmtId="164" fontId="4" fillId="0" borderId="42" xfId="0" applyNumberFormat="1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vertical="center" wrapText="1"/>
    </xf>
    <xf numFmtId="0" fontId="7" fillId="0" borderId="61" xfId="1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 wrapText="1"/>
    </xf>
    <xf numFmtId="164" fontId="4" fillId="0" borderId="33" xfId="0" applyNumberFormat="1" applyFont="1" applyFill="1" applyBorder="1" applyAlignment="1">
      <alignment horizontal="center" vertical="center" wrapText="1"/>
    </xf>
    <xf numFmtId="164" fontId="4" fillId="0" borderId="36" xfId="0" applyNumberFormat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vertical="center" wrapText="1"/>
    </xf>
    <xf numFmtId="164" fontId="4" fillId="0" borderId="27" xfId="1" applyNumberFormat="1" applyFont="1" applyFill="1" applyBorder="1" applyAlignment="1">
      <alignment horizontal="center" vertical="center" wrapText="1"/>
    </xf>
    <xf numFmtId="0" fontId="7" fillId="0" borderId="262" xfId="1" applyFont="1" applyFill="1" applyBorder="1" applyAlignment="1">
      <alignment vertical="center" wrapText="1"/>
    </xf>
    <xf numFmtId="0" fontId="4" fillId="0" borderId="262" xfId="1" applyFont="1" applyFill="1" applyBorder="1" applyAlignment="1">
      <alignment horizontal="center" vertical="center" wrapText="1"/>
    </xf>
    <xf numFmtId="164" fontId="4" fillId="0" borderId="264" xfId="1" applyNumberFormat="1" applyFont="1" applyFill="1" applyBorder="1" applyAlignment="1">
      <alignment horizontal="center" vertical="center" wrapText="1"/>
    </xf>
    <xf numFmtId="164" fontId="4" fillId="0" borderId="265" xfId="1" applyNumberFormat="1" applyFont="1" applyFill="1" applyBorder="1" applyAlignment="1">
      <alignment horizontal="center" vertical="center" wrapText="1"/>
    </xf>
    <xf numFmtId="164" fontId="4" fillId="0" borderId="268" xfId="1" applyNumberFormat="1" applyFont="1" applyFill="1" applyBorder="1" applyAlignment="1">
      <alignment horizontal="center" vertical="center" wrapText="1"/>
    </xf>
    <xf numFmtId="164" fontId="4" fillId="0" borderId="267" xfId="1" applyNumberFormat="1" applyFont="1" applyFill="1" applyBorder="1" applyAlignment="1">
      <alignment horizontal="center" vertical="center" wrapText="1"/>
    </xf>
    <xf numFmtId="0" fontId="4" fillId="0" borderId="71" xfId="1" applyFont="1" applyFill="1" applyBorder="1" applyAlignment="1">
      <alignment vertical="center" wrapText="1"/>
    </xf>
    <xf numFmtId="0" fontId="4" fillId="0" borderId="74" xfId="1" applyFont="1" applyFill="1" applyBorder="1" applyAlignment="1">
      <alignment vertical="center" wrapText="1"/>
    </xf>
    <xf numFmtId="0" fontId="11" fillId="0" borderId="77" xfId="1" applyFont="1" applyFill="1" applyBorder="1" applyAlignment="1">
      <alignment vertical="center" wrapText="1"/>
    </xf>
    <xf numFmtId="0" fontId="11" fillId="0" borderId="80" xfId="1" applyFont="1" applyFill="1" applyBorder="1" applyAlignment="1">
      <alignment vertical="center" wrapText="1"/>
    </xf>
    <xf numFmtId="0" fontId="7" fillId="0" borderId="41" xfId="1" applyFont="1" applyFill="1" applyBorder="1" applyAlignment="1">
      <alignment vertical="center" wrapText="1"/>
    </xf>
    <xf numFmtId="2" fontId="4" fillId="0" borderId="93" xfId="1" applyNumberFormat="1" applyFont="1" applyFill="1" applyBorder="1" applyAlignment="1">
      <alignment horizontal="center" vertical="center" wrapText="1"/>
    </xf>
    <xf numFmtId="164" fontId="4" fillId="0" borderId="57" xfId="1" applyNumberFormat="1" applyFont="1" applyFill="1" applyBorder="1" applyAlignment="1">
      <alignment horizontal="center" vertical="center" wrapText="1"/>
    </xf>
    <xf numFmtId="164" fontId="4" fillId="0" borderId="58" xfId="1" applyNumberFormat="1" applyFont="1" applyFill="1" applyBorder="1" applyAlignment="1">
      <alignment horizontal="center" vertical="center" wrapText="1"/>
    </xf>
    <xf numFmtId="164" fontId="11" fillId="0" borderId="64" xfId="1" applyNumberFormat="1" applyFont="1" applyFill="1" applyBorder="1" applyAlignment="1">
      <alignment horizontal="center" vertical="center" wrapText="1"/>
    </xf>
    <xf numFmtId="164" fontId="11" fillId="0" borderId="65" xfId="1" applyNumberFormat="1" applyFont="1" applyFill="1" applyBorder="1" applyAlignment="1">
      <alignment horizontal="center" vertical="center" wrapText="1"/>
    </xf>
    <xf numFmtId="164" fontId="11" fillId="0" borderId="72" xfId="1" applyNumberFormat="1" applyFont="1" applyFill="1" applyBorder="1" applyAlignment="1">
      <alignment horizontal="center" vertical="center" wrapText="1"/>
    </xf>
    <xf numFmtId="164" fontId="11" fillId="0" borderId="73" xfId="1" applyNumberFormat="1" applyFont="1" applyFill="1" applyBorder="1" applyAlignment="1">
      <alignment horizontal="center" vertical="center" wrapText="1"/>
    </xf>
    <xf numFmtId="164" fontId="11" fillId="0" borderId="78" xfId="1" applyNumberFormat="1" applyFont="1" applyFill="1" applyBorder="1" applyAlignment="1">
      <alignment horizontal="center" vertical="center" wrapText="1"/>
    </xf>
    <xf numFmtId="164" fontId="11" fillId="0" borderId="79" xfId="1" applyNumberFormat="1" applyFont="1" applyFill="1" applyBorder="1" applyAlignment="1">
      <alignment horizontal="center" vertical="center" wrapText="1"/>
    </xf>
    <xf numFmtId="164" fontId="11" fillId="0" borderId="75" xfId="1" applyNumberFormat="1" applyFont="1" applyFill="1" applyBorder="1" applyAlignment="1">
      <alignment horizontal="center" vertical="center" wrapText="1"/>
    </xf>
    <xf numFmtId="164" fontId="11" fillId="0" borderId="76" xfId="1" applyNumberFormat="1" applyFont="1" applyFill="1" applyBorder="1" applyAlignment="1">
      <alignment horizontal="center" vertical="center" wrapText="1"/>
    </xf>
    <xf numFmtId="0" fontId="8" fillId="0" borderId="151" xfId="1" applyFont="1" applyFill="1" applyBorder="1" applyAlignment="1">
      <alignment vertical="center" wrapText="1"/>
    </xf>
    <xf numFmtId="0" fontId="4" fillId="0" borderId="151" xfId="1" applyFont="1" applyFill="1" applyBorder="1" applyAlignment="1">
      <alignment horizontal="center" vertical="center" wrapText="1"/>
    </xf>
    <xf numFmtId="164" fontId="9" fillId="0" borderId="126" xfId="0" applyNumberFormat="1" applyFont="1" applyFill="1" applyBorder="1" applyAlignment="1">
      <alignment horizontal="center" vertical="center" wrapText="1"/>
    </xf>
    <xf numFmtId="164" fontId="9" fillId="0" borderId="127" xfId="0" applyNumberFormat="1" applyFont="1" applyFill="1" applyBorder="1" applyAlignment="1">
      <alignment horizontal="center" vertical="center" wrapText="1"/>
    </xf>
    <xf numFmtId="0" fontId="8" fillId="0" borderId="57" xfId="1" applyFont="1" applyFill="1" applyBorder="1" applyAlignment="1">
      <alignment vertical="center" wrapText="1"/>
    </xf>
    <xf numFmtId="49" fontId="4" fillId="0" borderId="40" xfId="1" applyNumberFormat="1" applyFont="1" applyFill="1" applyBorder="1" applyAlignment="1">
      <alignment horizontal="center" vertical="center" wrapText="1"/>
    </xf>
    <xf numFmtId="0" fontId="2" fillId="12" borderId="0" xfId="1" applyFill="1"/>
    <xf numFmtId="0" fontId="8" fillId="0" borderId="60" xfId="1" applyFont="1" applyFill="1" applyBorder="1" applyAlignment="1">
      <alignment vertical="center" wrapText="1"/>
    </xf>
    <xf numFmtId="164" fontId="4" fillId="0" borderId="41" xfId="1" applyNumberFormat="1" applyFont="1" applyFill="1" applyBorder="1" applyAlignment="1">
      <alignment horizontal="center" vertical="center" wrapText="1"/>
    </xf>
    <xf numFmtId="164" fontId="4" fillId="0" borderId="42" xfId="1" applyNumberFormat="1" applyFont="1" applyFill="1" applyBorder="1" applyAlignment="1">
      <alignment horizontal="center" vertical="center" wrapText="1"/>
    </xf>
    <xf numFmtId="0" fontId="2" fillId="13" borderId="0" xfId="1" applyFill="1"/>
    <xf numFmtId="0" fontId="17" fillId="0" borderId="34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horizontal="center" vertical="center" wrapText="1"/>
    </xf>
    <xf numFmtId="164" fontId="4" fillId="0" borderId="276" xfId="1" applyNumberFormat="1" applyFont="1" applyFill="1" applyBorder="1" applyAlignment="1">
      <alignment horizontal="center" vertical="center" wrapText="1"/>
    </xf>
    <xf numFmtId="164" fontId="4" fillId="0" borderId="277" xfId="1" applyNumberFormat="1" applyFont="1" applyFill="1" applyBorder="1" applyAlignment="1">
      <alignment horizontal="center" vertical="center" wrapText="1"/>
    </xf>
    <xf numFmtId="0" fontId="17" fillId="0" borderId="57" xfId="1" applyFont="1" applyFill="1" applyBorder="1" applyAlignment="1">
      <alignment vertical="center" wrapText="1"/>
    </xf>
    <xf numFmtId="164" fontId="11" fillId="0" borderId="27" xfId="1" applyNumberFormat="1" applyFont="1" applyFill="1" applyBorder="1" applyAlignment="1">
      <alignment horizontal="center" vertical="center" wrapText="1"/>
    </xf>
    <xf numFmtId="164" fontId="11" fillId="0" borderId="93" xfId="1" applyNumberFormat="1" applyFont="1" applyFill="1" applyBorder="1" applyAlignment="1">
      <alignment horizontal="center" vertical="center" wrapText="1"/>
    </xf>
    <xf numFmtId="0" fontId="17" fillId="0" borderId="33" xfId="1" applyFont="1" applyFill="1" applyBorder="1" applyAlignment="1">
      <alignment vertical="center" wrapText="1"/>
    </xf>
    <xf numFmtId="0" fontId="17" fillId="0" borderId="41" xfId="1" applyFont="1" applyFill="1" applyBorder="1" applyAlignment="1">
      <alignment vertical="center" wrapText="1"/>
    </xf>
    <xf numFmtId="0" fontId="4" fillId="0" borderId="132" xfId="1" applyFont="1" applyFill="1" applyBorder="1" applyAlignment="1">
      <alignment vertical="center" wrapText="1"/>
    </xf>
    <xf numFmtId="0" fontId="11" fillId="0" borderId="189" xfId="1" applyFont="1" applyFill="1" applyBorder="1" applyAlignment="1">
      <alignment vertical="center" wrapText="1"/>
    </xf>
    <xf numFmtId="0" fontId="11" fillId="0" borderId="189" xfId="1" applyFont="1" applyFill="1" applyBorder="1" applyAlignment="1">
      <alignment horizontal="center" vertical="center" wrapText="1"/>
    </xf>
    <xf numFmtId="0" fontId="11" fillId="0" borderId="190" xfId="1" applyFont="1" applyFill="1" applyBorder="1" applyAlignment="1">
      <alignment horizontal="center" vertical="center" wrapText="1"/>
    </xf>
    <xf numFmtId="0" fontId="4" fillId="0" borderId="146" xfId="1" applyFont="1" applyFill="1" applyBorder="1" applyAlignment="1">
      <alignment vertical="center" wrapText="1"/>
    </xf>
    <xf numFmtId="0" fontId="11" fillId="0" borderId="147" xfId="1" applyFont="1" applyFill="1" applyBorder="1" applyAlignment="1">
      <alignment vertical="center" wrapText="1"/>
    </xf>
    <xf numFmtId="0" fontId="11" fillId="0" borderId="147" xfId="1" applyFont="1" applyFill="1" applyBorder="1" applyAlignment="1">
      <alignment horizontal="center" vertical="center" wrapText="1"/>
    </xf>
    <xf numFmtId="164" fontId="11" fillId="0" borderId="147" xfId="1" applyNumberFormat="1" applyFont="1" applyFill="1" applyBorder="1" applyAlignment="1">
      <alignment horizontal="center" vertical="center" wrapText="1"/>
    </xf>
    <xf numFmtId="164" fontId="11" fillId="0" borderId="148" xfId="1" applyNumberFormat="1" applyFont="1" applyFill="1" applyBorder="1" applyAlignment="1">
      <alignment horizontal="center" vertical="center" wrapText="1"/>
    </xf>
    <xf numFmtId="164" fontId="11" fillId="0" borderId="189" xfId="1" applyNumberFormat="1" applyFont="1" applyFill="1" applyBorder="1" applyAlignment="1">
      <alignment horizontal="center" vertical="center" wrapText="1"/>
    </xf>
    <xf numFmtId="164" fontId="11" fillId="0" borderId="190" xfId="1" applyNumberFormat="1" applyFont="1" applyFill="1" applyBorder="1" applyAlignment="1">
      <alignment horizontal="center" vertical="center" wrapText="1"/>
    </xf>
    <xf numFmtId="164" fontId="4" fillId="0" borderId="93" xfId="1" applyNumberFormat="1" applyFont="1" applyFill="1" applyBorder="1" applyAlignment="1">
      <alignment horizontal="center" vertical="center" wrapText="1"/>
    </xf>
    <xf numFmtId="0" fontId="8" fillId="0" borderId="223" xfId="1" applyFont="1" applyFill="1" applyBorder="1" applyAlignment="1">
      <alignment vertical="center" wrapText="1"/>
    </xf>
    <xf numFmtId="49" fontId="59" fillId="0" borderId="62" xfId="1" applyNumberFormat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vertical="center" wrapText="1"/>
    </xf>
    <xf numFmtId="0" fontId="10" fillId="0" borderId="57" xfId="0" applyFont="1" applyFill="1" applyBorder="1" applyAlignment="1">
      <alignment vertical="center" wrapText="1"/>
    </xf>
    <xf numFmtId="0" fontId="4" fillId="0" borderId="263" xfId="1" applyFont="1" applyFill="1" applyBorder="1" applyAlignment="1">
      <alignment horizontal="center" vertical="center" wrapText="1"/>
    </xf>
    <xf numFmtId="0" fontId="4" fillId="0" borderId="241" xfId="1" applyFont="1" applyFill="1" applyBorder="1" applyAlignment="1">
      <alignment vertical="center" wrapText="1"/>
    </xf>
    <xf numFmtId="0" fontId="11" fillId="0" borderId="109" xfId="1" applyFont="1" applyFill="1" applyBorder="1" applyAlignment="1">
      <alignment vertical="center" wrapText="1"/>
    </xf>
    <xf numFmtId="164" fontId="11" fillId="0" borderId="242" xfId="1" applyNumberFormat="1" applyFont="1" applyFill="1" applyBorder="1" applyAlignment="1">
      <alignment horizontal="center" vertical="center" wrapText="1"/>
    </xf>
    <xf numFmtId="164" fontId="11" fillId="0" borderId="110" xfId="1" applyNumberFormat="1" applyFont="1" applyFill="1" applyBorder="1" applyAlignment="1">
      <alignment horizontal="center" vertical="center" wrapText="1"/>
    </xf>
    <xf numFmtId="164" fontId="11" fillId="0" borderId="111" xfId="1" applyNumberFormat="1" applyFont="1" applyFill="1" applyBorder="1" applyAlignment="1">
      <alignment horizontal="center" vertical="center" wrapText="1"/>
    </xf>
    <xf numFmtId="164" fontId="11" fillId="0" borderId="211" xfId="1" applyNumberFormat="1" applyFont="1" applyFill="1" applyBorder="1" applyAlignment="1">
      <alignment horizontal="center" vertical="center" wrapText="1"/>
    </xf>
    <xf numFmtId="0" fontId="17" fillId="0" borderId="108" xfId="1" applyFont="1" applyFill="1" applyBorder="1" applyAlignment="1">
      <alignment vertical="center" wrapText="1"/>
    </xf>
    <xf numFmtId="0" fontId="17" fillId="0" borderId="91" xfId="1" applyFont="1" applyFill="1" applyBorder="1" applyAlignment="1">
      <alignment vertical="center" wrapText="1"/>
    </xf>
    <xf numFmtId="12" fontId="4" fillId="0" borderId="57" xfId="1" applyNumberFormat="1" applyFont="1" applyFill="1" applyBorder="1" applyAlignment="1">
      <alignment horizontal="center" vertical="center" wrapText="1"/>
    </xf>
    <xf numFmtId="0" fontId="17" fillId="0" borderId="55" xfId="1" applyFont="1" applyFill="1" applyBorder="1" applyAlignment="1">
      <alignment horizontal="left" vertical="center" wrapText="1"/>
    </xf>
    <xf numFmtId="164" fontId="4" fillId="0" borderId="204" xfId="1" applyNumberFormat="1" applyFont="1" applyFill="1" applyBorder="1" applyAlignment="1">
      <alignment horizontal="center" vertical="center" wrapText="1"/>
    </xf>
    <xf numFmtId="164" fontId="4" fillId="0" borderId="106" xfId="1" applyNumberFormat="1" applyFont="1" applyFill="1" applyBorder="1" applyAlignment="1">
      <alignment horizontal="center" vertical="center" wrapText="1"/>
    </xf>
    <xf numFmtId="164" fontId="4" fillId="0" borderId="107" xfId="1" applyNumberFormat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 wrapText="1"/>
    </xf>
    <xf numFmtId="164" fontId="4" fillId="0" borderId="91" xfId="1" applyNumberFormat="1" applyFont="1" applyFill="1" applyBorder="1" applyAlignment="1">
      <alignment horizontal="center" vertical="center" wrapText="1"/>
    </xf>
    <xf numFmtId="164" fontId="4" fillId="0" borderId="92" xfId="1" applyNumberFormat="1" applyFont="1" applyFill="1" applyBorder="1" applyAlignment="1">
      <alignment horizontal="center" vertical="center" wrapText="1"/>
    </xf>
    <xf numFmtId="0" fontId="9" fillId="4" borderId="130" xfId="0" applyFont="1" applyFill="1" applyBorder="1" applyAlignment="1">
      <alignment horizontal="center" vertical="center" wrapText="1"/>
    </xf>
    <xf numFmtId="0" fontId="7" fillId="0" borderId="276" xfId="1" applyFont="1" applyFill="1" applyBorder="1" applyAlignment="1">
      <alignment vertical="center" wrapText="1"/>
    </xf>
    <xf numFmtId="0" fontId="4" fillId="0" borderId="276" xfId="1" applyFont="1" applyFill="1" applyBorder="1" applyAlignment="1">
      <alignment horizontal="center" vertical="center" wrapText="1"/>
    </xf>
    <xf numFmtId="0" fontId="7" fillId="0" borderId="279" xfId="1" applyFont="1" applyFill="1" applyBorder="1" applyAlignment="1">
      <alignment vertical="center" wrapText="1"/>
    </xf>
    <xf numFmtId="0" fontId="4" fillId="0" borderId="279" xfId="1" applyFont="1" applyFill="1" applyBorder="1" applyAlignment="1">
      <alignment horizontal="center" vertical="center" wrapText="1"/>
    </xf>
    <xf numFmtId="0" fontId="4" fillId="0" borderId="261" xfId="1" applyFont="1" applyFill="1" applyBorder="1" applyAlignment="1">
      <alignment horizontal="center" vertical="center" wrapText="1"/>
    </xf>
    <xf numFmtId="164" fontId="11" fillId="0" borderId="98" xfId="1" applyNumberFormat="1" applyFont="1" applyFill="1" applyBorder="1" applyAlignment="1">
      <alignment horizontal="center" vertical="center" wrapText="1"/>
    </xf>
    <xf numFmtId="164" fontId="11" fillId="0" borderId="99" xfId="1" applyNumberFormat="1" applyFont="1" applyFill="1" applyBorder="1" applyAlignment="1">
      <alignment horizontal="center" vertical="center" wrapText="1"/>
    </xf>
    <xf numFmtId="0" fontId="4" fillId="0" borderId="134" xfId="1" applyFont="1" applyFill="1" applyBorder="1" applyAlignment="1">
      <alignment vertical="center" wrapText="1"/>
    </xf>
    <xf numFmtId="0" fontId="11" fillId="0" borderId="134" xfId="1" applyFont="1" applyFill="1" applyBorder="1" applyAlignment="1">
      <alignment vertical="center" wrapText="1"/>
    </xf>
    <xf numFmtId="0" fontId="11" fillId="0" borderId="134" xfId="1" applyFont="1" applyFill="1" applyBorder="1" applyAlignment="1">
      <alignment horizontal="center" vertical="center" wrapText="1"/>
    </xf>
    <xf numFmtId="0" fontId="11" fillId="0" borderId="212" xfId="1" applyFont="1" applyFill="1" applyBorder="1" applyAlignment="1">
      <alignment horizontal="center" vertical="center" wrapText="1"/>
    </xf>
    <xf numFmtId="0" fontId="4" fillId="0" borderId="212" xfId="1" applyFont="1" applyFill="1" applyBorder="1" applyAlignment="1">
      <alignment vertical="center" wrapText="1"/>
    </xf>
    <xf numFmtId="0" fontId="4" fillId="0" borderId="199" xfId="1" applyFont="1" applyFill="1" applyBorder="1" applyAlignment="1">
      <alignment vertical="center" wrapText="1"/>
    </xf>
    <xf numFmtId="0" fontId="11" fillId="0" borderId="200" xfId="1" applyFont="1" applyFill="1" applyBorder="1" applyAlignment="1">
      <alignment vertical="center" wrapText="1"/>
    </xf>
    <xf numFmtId="0" fontId="11" fillId="0" borderId="200" xfId="1" applyFont="1" applyFill="1" applyBorder="1" applyAlignment="1">
      <alignment horizontal="center" vertical="center" wrapText="1"/>
    </xf>
    <xf numFmtId="164" fontId="11" fillId="0" borderId="200" xfId="1" applyNumberFormat="1" applyFont="1" applyFill="1" applyBorder="1" applyAlignment="1">
      <alignment horizontal="center" vertical="center" wrapText="1"/>
    </xf>
    <xf numFmtId="164" fontId="11" fillId="0" borderId="201" xfId="1" applyNumberFormat="1" applyFont="1" applyFill="1" applyBorder="1" applyAlignment="1">
      <alignment horizontal="center" vertical="center" wrapText="1"/>
    </xf>
    <xf numFmtId="0" fontId="4" fillId="0" borderId="80" xfId="1" applyFont="1" applyFill="1" applyBorder="1" applyAlignment="1">
      <alignment vertical="center" wrapText="1"/>
    </xf>
    <xf numFmtId="0" fontId="11" fillId="0" borderId="202" xfId="1" applyFont="1" applyFill="1" applyBorder="1" applyAlignment="1">
      <alignment vertical="center" wrapText="1"/>
    </xf>
    <xf numFmtId="0" fontId="11" fillId="0" borderId="202" xfId="1" applyFont="1" applyFill="1" applyBorder="1" applyAlignment="1">
      <alignment horizontal="center" vertical="center" wrapText="1"/>
    </xf>
    <xf numFmtId="164" fontId="11" fillId="0" borderId="202" xfId="1" applyNumberFormat="1" applyFont="1" applyFill="1" applyBorder="1" applyAlignment="1">
      <alignment horizontal="center" vertical="center" wrapText="1"/>
    </xf>
    <xf numFmtId="164" fontId="11" fillId="0" borderId="203" xfId="1" applyNumberFormat="1" applyFont="1" applyFill="1" applyBorder="1" applyAlignment="1">
      <alignment horizontal="center" vertical="center" wrapText="1"/>
    </xf>
    <xf numFmtId="0" fontId="17" fillId="0" borderId="61" xfId="1" applyFont="1" applyFill="1" applyBorder="1" applyAlignment="1">
      <alignment vertical="center" wrapText="1"/>
    </xf>
    <xf numFmtId="0" fontId="17" fillId="0" borderId="214" xfId="1" applyFont="1" applyFill="1" applyBorder="1" applyAlignment="1">
      <alignment vertical="center" wrapText="1"/>
    </xf>
    <xf numFmtId="164" fontId="11" fillId="0" borderId="118" xfId="1" applyNumberFormat="1" applyFont="1" applyFill="1" applyBorder="1" applyAlignment="1">
      <alignment horizontal="center" vertical="center" wrapText="1"/>
    </xf>
    <xf numFmtId="164" fontId="11" fillId="0" borderId="119" xfId="1" applyNumberFormat="1" applyFont="1" applyFill="1" applyBorder="1" applyAlignment="1">
      <alignment horizontal="center" vertical="center" wrapText="1"/>
    </xf>
    <xf numFmtId="164" fontId="24" fillId="0" borderId="110" xfId="1" applyNumberFormat="1" applyFont="1" applyFill="1" applyBorder="1" applyAlignment="1">
      <alignment horizontal="center" vertical="center" wrapText="1"/>
    </xf>
    <xf numFmtId="49" fontId="4" fillId="0" borderId="193" xfId="1" applyNumberFormat="1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vertical="center" wrapText="1"/>
    </xf>
    <xf numFmtId="0" fontId="7" fillId="0" borderId="60" xfId="1" applyFont="1" applyFill="1" applyBorder="1" applyAlignment="1">
      <alignment vertical="center" wrapText="1"/>
    </xf>
    <xf numFmtId="164" fontId="11" fillId="0" borderId="135" xfId="1" applyNumberFormat="1" applyFont="1" applyFill="1" applyBorder="1" applyAlignment="1">
      <alignment horizontal="center" vertical="center" wrapText="1"/>
    </xf>
    <xf numFmtId="0" fontId="17" fillId="0" borderId="87" xfId="1" applyFont="1" applyFill="1" applyBorder="1" applyAlignment="1">
      <alignment vertical="center" wrapText="1"/>
    </xf>
    <xf numFmtId="0" fontId="4" fillId="0" borderId="88" xfId="1" applyFont="1" applyFill="1" applyBorder="1" applyAlignment="1">
      <alignment horizontal="center" vertical="center" wrapText="1"/>
    </xf>
    <xf numFmtId="0" fontId="11" fillId="0" borderId="194" xfId="1" applyFont="1" applyFill="1" applyBorder="1" applyAlignment="1">
      <alignment vertical="center" wrapText="1"/>
    </xf>
    <xf numFmtId="0" fontId="11" fillId="0" borderId="194" xfId="1" applyFont="1" applyFill="1" applyBorder="1" applyAlignment="1">
      <alignment horizontal="center" vertical="center" wrapText="1"/>
    </xf>
    <xf numFmtId="164" fontId="11" fillId="0" borderId="194" xfId="1" applyNumberFormat="1" applyFont="1" applyFill="1" applyBorder="1" applyAlignment="1">
      <alignment horizontal="center" vertical="center" wrapText="1"/>
    </xf>
    <xf numFmtId="164" fontId="11" fillId="0" borderId="195" xfId="1" applyNumberFormat="1" applyFont="1" applyFill="1" applyBorder="1" applyAlignment="1">
      <alignment horizontal="center" vertical="center" wrapText="1"/>
    </xf>
    <xf numFmtId="0" fontId="17" fillId="0" borderId="27" xfId="1" applyFont="1" applyFill="1" applyBorder="1" applyAlignment="1">
      <alignment vertical="center" wrapText="1"/>
    </xf>
    <xf numFmtId="0" fontId="11" fillId="0" borderId="212" xfId="1" applyFont="1" applyFill="1" applyBorder="1" applyAlignment="1">
      <alignment vertical="center" wrapText="1"/>
    </xf>
    <xf numFmtId="0" fontId="7" fillId="0" borderId="281" xfId="1" applyFont="1" applyFill="1" applyBorder="1" applyAlignment="1">
      <alignment vertical="center" wrapText="1"/>
    </xf>
    <xf numFmtId="0" fontId="4" fillId="0" borderId="281" xfId="1" applyFont="1" applyFill="1" applyBorder="1" applyAlignment="1">
      <alignment horizontal="center" vertical="center" wrapText="1"/>
    </xf>
    <xf numFmtId="0" fontId="4" fillId="0" borderId="282" xfId="1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vertical="center" wrapText="1"/>
    </xf>
    <xf numFmtId="0" fontId="8" fillId="0" borderId="138" xfId="0" applyFont="1" applyFill="1" applyBorder="1" applyAlignment="1">
      <alignment vertical="center" wrapText="1"/>
    </xf>
    <xf numFmtId="0" fontId="4" fillId="0" borderId="208" xfId="0" applyFont="1" applyFill="1" applyBorder="1" applyAlignment="1">
      <alignment horizontal="center" vertical="center" wrapText="1"/>
    </xf>
    <xf numFmtId="164" fontId="4" fillId="0" borderId="207" xfId="1" applyNumberFormat="1" applyFont="1" applyFill="1" applyBorder="1" applyAlignment="1">
      <alignment horizontal="center" vertical="center" wrapText="1"/>
    </xf>
    <xf numFmtId="0" fontId="4" fillId="0" borderId="205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vertical="center" wrapText="1"/>
    </xf>
    <xf numFmtId="164" fontId="11" fillId="0" borderId="214" xfId="1" applyNumberFormat="1" applyFont="1" applyFill="1" applyBorder="1" applyAlignment="1">
      <alignment horizontal="center" vertical="center" wrapText="1"/>
    </xf>
    <xf numFmtId="164" fontId="11" fillId="0" borderId="215" xfId="1" applyNumberFormat="1" applyFont="1" applyFill="1" applyBorder="1" applyAlignment="1">
      <alignment horizontal="center" vertical="center" wrapText="1"/>
    </xf>
    <xf numFmtId="1" fontId="11" fillId="0" borderId="75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79" xfId="0" applyBorder="1" applyAlignment="1">
      <alignment horizontal="center"/>
    </xf>
    <xf numFmtId="0" fontId="0" fillId="0" borderId="279" xfId="0" applyBorder="1" applyAlignment="1">
      <alignment horizontal="center" vertical="center"/>
    </xf>
    <xf numFmtId="0" fontId="0" fillId="0" borderId="0" xfId="0" applyAlignment="1"/>
    <xf numFmtId="1" fontId="0" fillId="0" borderId="279" xfId="0" applyNumberFormat="1" applyBorder="1" applyAlignment="1">
      <alignment horizontal="center" vertical="center"/>
    </xf>
    <xf numFmtId="49" fontId="0" fillId="0" borderId="279" xfId="0" applyNumberFormat="1" applyBorder="1" applyAlignment="1">
      <alignment horizontal="center" vertical="center"/>
    </xf>
    <xf numFmtId="164" fontId="0" fillId="0" borderId="279" xfId="0" applyNumberFormat="1" applyBorder="1" applyAlignment="1">
      <alignment horizontal="center" vertical="center"/>
    </xf>
    <xf numFmtId="164" fontId="31" fillId="3" borderId="284" xfId="0" applyNumberFormat="1" applyFont="1" applyFill="1" applyBorder="1" applyAlignment="1">
      <alignment horizontal="center" vertical="center" wrapText="1"/>
    </xf>
    <xf numFmtId="164" fontId="31" fillId="0" borderId="284" xfId="0" applyNumberFormat="1" applyFont="1" applyFill="1" applyBorder="1" applyAlignment="1">
      <alignment horizontal="center" vertical="center" wrapText="1"/>
    </xf>
    <xf numFmtId="164" fontId="31" fillId="3" borderId="279" xfId="0" applyNumberFormat="1" applyFont="1" applyFill="1" applyBorder="1" applyAlignment="1">
      <alignment horizontal="center" vertical="center" wrapText="1"/>
    </xf>
    <xf numFmtId="164" fontId="31" fillId="0" borderId="279" xfId="0" applyNumberFormat="1" applyFont="1" applyFill="1" applyBorder="1" applyAlignment="1">
      <alignment horizontal="center" vertical="center" wrapText="1"/>
    </xf>
    <xf numFmtId="164" fontId="31" fillId="0" borderId="284" xfId="0" applyNumberFormat="1" applyFont="1" applyBorder="1" applyAlignment="1">
      <alignment horizontal="center" vertical="center" wrapText="1"/>
    </xf>
    <xf numFmtId="164" fontId="31" fillId="0" borderId="279" xfId="0" applyNumberFormat="1" applyFont="1" applyBorder="1" applyAlignment="1">
      <alignment horizontal="center" vertical="center" wrapText="1"/>
    </xf>
    <xf numFmtId="164" fontId="31" fillId="3" borderId="225" xfId="0" applyNumberFormat="1" applyFont="1" applyFill="1" applyBorder="1" applyAlignment="1">
      <alignment horizontal="center" vertical="center" wrapText="1"/>
    </xf>
    <xf numFmtId="165" fontId="31" fillId="3" borderId="223" xfId="0" applyNumberFormat="1" applyFont="1" applyFill="1" applyBorder="1" applyAlignment="1">
      <alignment horizontal="center" vertical="center" wrapText="1"/>
    </xf>
    <xf numFmtId="165" fontId="31" fillId="0" borderId="279" xfId="0" applyNumberFormat="1" applyFont="1" applyBorder="1" applyAlignment="1">
      <alignment horizontal="center" vertical="center" wrapText="1"/>
    </xf>
    <xf numFmtId="0" fontId="28" fillId="0" borderId="130" xfId="0" applyFont="1" applyBorder="1" applyAlignment="1">
      <alignment horizontal="center" vertical="center" wrapText="1"/>
    </xf>
    <xf numFmtId="0" fontId="28" fillId="0" borderId="126" xfId="0" applyFont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0" borderId="130" xfId="0" applyFont="1" applyFill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14" fillId="0" borderId="130" xfId="0" applyFont="1" applyBorder="1" applyAlignment="1">
      <alignment horizontal="center" vertical="center" wrapText="1"/>
    </xf>
    <xf numFmtId="0" fontId="9" fillId="0" borderId="13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31" fillId="3" borderId="285" xfId="0" applyNumberFormat="1" applyFont="1" applyFill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0" borderId="130" xfId="0" applyFont="1" applyFill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7" borderId="246" xfId="0" applyFont="1" applyFill="1" applyBorder="1" applyAlignment="1">
      <alignment horizontal="center" vertical="center" wrapText="1"/>
    </xf>
    <xf numFmtId="164" fontId="31" fillId="0" borderId="285" xfId="0" applyNumberFormat="1" applyFont="1" applyFill="1" applyBorder="1" applyAlignment="1">
      <alignment horizontal="center" vertical="center" wrapText="1"/>
    </xf>
    <xf numFmtId="164" fontId="31" fillId="3" borderId="286" xfId="0" applyNumberFormat="1" applyFont="1" applyFill="1" applyBorder="1" applyAlignment="1">
      <alignment horizontal="center" vertical="center" wrapText="1"/>
    </xf>
    <xf numFmtId="0" fontId="69" fillId="0" borderId="0" xfId="3"/>
    <xf numFmtId="0" fontId="9" fillId="0" borderId="130" xfId="0" applyFont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7" borderId="130" xfId="0" applyFont="1" applyFill="1" applyBorder="1" applyAlignment="1">
      <alignment horizontal="center" vertical="center" wrapText="1"/>
    </xf>
    <xf numFmtId="0" fontId="9" fillId="0" borderId="221" xfId="0" applyFont="1" applyBorder="1" applyAlignment="1">
      <alignment horizontal="center" vertical="center" wrapText="1"/>
    </xf>
    <xf numFmtId="164" fontId="31" fillId="0" borderId="221" xfId="0" applyNumberFormat="1" applyFont="1" applyBorder="1" applyAlignment="1">
      <alignment horizontal="center" vertical="center" wrapText="1"/>
    </xf>
    <xf numFmtId="164" fontId="31" fillId="0" borderId="229" xfId="0" applyNumberFormat="1" applyFont="1" applyBorder="1" applyAlignment="1">
      <alignment horizontal="center" vertical="center" wrapText="1"/>
    </xf>
    <xf numFmtId="164" fontId="31" fillId="0" borderId="289" xfId="0" applyNumberFormat="1" applyFont="1" applyBorder="1" applyAlignment="1">
      <alignment horizontal="center" vertical="center" wrapText="1"/>
    </xf>
    <xf numFmtId="1" fontId="11" fillId="0" borderId="41" xfId="1" applyNumberFormat="1" applyFont="1" applyFill="1" applyBorder="1" applyAlignment="1">
      <alignment horizontal="center" vertical="center" wrapText="1"/>
    </xf>
    <xf numFmtId="164" fontId="11" fillId="0" borderId="292" xfId="1" applyNumberFormat="1" applyFont="1" applyFill="1" applyBorder="1" applyAlignment="1">
      <alignment horizontal="center" vertical="center" wrapText="1"/>
    </xf>
    <xf numFmtId="164" fontId="5" fillId="0" borderId="293" xfId="1" applyNumberFormat="1" applyFont="1" applyFill="1" applyBorder="1" applyAlignment="1">
      <alignment horizontal="center" vertical="center" wrapText="1"/>
    </xf>
    <xf numFmtId="49" fontId="4" fillId="0" borderId="294" xfId="1" applyNumberFormat="1" applyFont="1" applyFill="1" applyBorder="1" applyAlignment="1">
      <alignment horizontal="center" vertical="center" wrapText="1"/>
    </xf>
    <xf numFmtId="164" fontId="11" fillId="0" borderId="293" xfId="1" applyNumberFormat="1" applyFont="1" applyFill="1" applyBorder="1" applyAlignment="1">
      <alignment horizontal="center" vertical="center" wrapText="1"/>
    </xf>
    <xf numFmtId="0" fontId="11" fillId="0" borderId="295" xfId="1" applyFont="1" applyFill="1" applyBorder="1" applyAlignment="1">
      <alignment horizontal="center" vertical="center" wrapText="1"/>
    </xf>
    <xf numFmtId="164" fontId="11" fillId="0" borderId="295" xfId="1" applyNumberFormat="1" applyFont="1" applyFill="1" applyBorder="1" applyAlignment="1">
      <alignment horizontal="center" vertical="center" wrapText="1"/>
    </xf>
    <xf numFmtId="49" fontId="5" fillId="0" borderId="294" xfId="1" applyNumberFormat="1" applyFont="1" applyFill="1" applyBorder="1" applyAlignment="1">
      <alignment horizontal="center" vertical="center" wrapText="1"/>
    </xf>
    <xf numFmtId="0" fontId="11" fillId="0" borderId="296" xfId="1" applyFont="1" applyFill="1" applyBorder="1" applyAlignment="1">
      <alignment horizontal="center" vertical="center" wrapText="1"/>
    </xf>
    <xf numFmtId="164" fontId="11" fillId="0" borderId="297" xfId="1" applyNumberFormat="1" applyFont="1" applyFill="1" applyBorder="1" applyAlignment="1">
      <alignment horizontal="center" vertical="center" wrapText="1"/>
    </xf>
    <xf numFmtId="164" fontId="11" fillId="0" borderId="298" xfId="1" applyNumberFormat="1" applyFont="1" applyFill="1" applyBorder="1" applyAlignment="1">
      <alignment horizontal="center" vertical="center" wrapText="1"/>
    </xf>
    <xf numFmtId="164" fontId="24" fillId="0" borderId="299" xfId="1" applyNumberFormat="1" applyFont="1" applyFill="1" applyBorder="1" applyAlignment="1">
      <alignment horizontal="center" vertical="center" wrapText="1"/>
    </xf>
    <xf numFmtId="164" fontId="4" fillId="0" borderId="300" xfId="1" applyNumberFormat="1" applyFont="1" applyFill="1" applyBorder="1" applyAlignment="1">
      <alignment horizontal="center" vertical="center" wrapText="1"/>
    </xf>
    <xf numFmtId="0" fontId="4" fillId="0" borderId="294" xfId="1" applyFont="1" applyFill="1" applyBorder="1" applyAlignment="1">
      <alignment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0" borderId="130" xfId="0" applyFont="1" applyFill="1" applyBorder="1" applyAlignment="1">
      <alignment horizontal="center" vertical="center" wrapText="1"/>
    </xf>
    <xf numFmtId="0" fontId="9" fillId="0" borderId="130" xfId="0" applyFont="1" applyFill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69" fillId="0" borderId="0" xfId="3" applyBorder="1" applyAlignment="1"/>
    <xf numFmtId="0" fontId="69" fillId="0" borderId="144" xfId="3" applyBorder="1"/>
    <xf numFmtId="0" fontId="45" fillId="0" borderId="144" xfId="3" applyFont="1" applyBorder="1" applyAlignment="1">
      <alignment horizontal="center" vertical="center" wrapText="1"/>
    </xf>
    <xf numFmtId="0" fontId="31" fillId="0" borderId="150" xfId="3" applyFont="1" applyBorder="1" applyAlignment="1">
      <alignment horizontal="center" vertical="center" wrapText="1"/>
    </xf>
    <xf numFmtId="0" fontId="31" fillId="11" borderId="304" xfId="3" applyFont="1" applyFill="1" applyBorder="1" applyAlignment="1">
      <alignment horizontal="center" vertical="center" wrapText="1"/>
    </xf>
    <xf numFmtId="0" fontId="37" fillId="11" borderId="304" xfId="3" applyFont="1" applyFill="1" applyBorder="1" applyAlignment="1">
      <alignment horizontal="center" vertical="center" wrapText="1"/>
    </xf>
    <xf numFmtId="0" fontId="9" fillId="0" borderId="0" xfId="3" applyFont="1" applyBorder="1" applyAlignment="1">
      <alignment vertical="center" wrapText="1"/>
    </xf>
    <xf numFmtId="0" fontId="9" fillId="0" borderId="0" xfId="3" applyFont="1" applyBorder="1" applyAlignment="1">
      <alignment horizontal="center" vertical="center" wrapText="1"/>
    </xf>
    <xf numFmtId="0" fontId="43" fillId="0" borderId="308" xfId="3" applyFont="1" applyBorder="1" applyAlignment="1">
      <alignment horizontal="center" vertical="center"/>
    </xf>
    <xf numFmtId="0" fontId="9" fillId="0" borderId="130" xfId="0" applyFont="1" applyBorder="1" applyAlignment="1">
      <alignment horizontal="center" vertical="center" wrapText="1"/>
    </xf>
    <xf numFmtId="164" fontId="31" fillId="0" borderId="309" xfId="0" applyNumberFormat="1" applyFont="1" applyFill="1" applyBorder="1" applyAlignment="1">
      <alignment horizontal="center" vertical="center" wrapText="1"/>
    </xf>
    <xf numFmtId="164" fontId="31" fillId="3" borderId="310" xfId="0" applyNumberFormat="1" applyFont="1" applyFill="1" applyBorder="1" applyAlignment="1">
      <alignment horizontal="center" vertical="center" wrapText="1"/>
    </xf>
    <xf numFmtId="0" fontId="9" fillId="7" borderId="217" xfId="0" applyFont="1" applyFill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7" borderId="290" xfId="0" applyFont="1" applyFill="1" applyBorder="1" applyAlignment="1">
      <alignment horizontal="center" vertical="center" wrapText="1"/>
    </xf>
    <xf numFmtId="2" fontId="30" fillId="4" borderId="313" xfId="0" applyNumberFormat="1" applyFont="1" applyFill="1" applyBorder="1" applyAlignment="1">
      <alignment horizontal="center" vertical="center" wrapText="1"/>
    </xf>
    <xf numFmtId="1" fontId="0" fillId="0" borderId="279" xfId="0" applyNumberFormat="1" applyFill="1" applyBorder="1" applyAlignment="1">
      <alignment horizontal="center" vertical="center"/>
    </xf>
    <xf numFmtId="0" fontId="0" fillId="0" borderId="279" xfId="0" applyFill="1" applyBorder="1" applyAlignment="1">
      <alignment horizontal="center" vertical="center"/>
    </xf>
    <xf numFmtId="164" fontId="4" fillId="0" borderId="24" xfId="1" applyNumberFormat="1" applyFont="1" applyFill="1" applyBorder="1" applyAlignment="1">
      <alignment horizontal="center" vertical="center" wrapText="1"/>
    </xf>
    <xf numFmtId="164" fontId="4" fillId="0" borderId="25" xfId="1" applyNumberFormat="1" applyFont="1" applyFill="1" applyBorder="1" applyAlignment="1">
      <alignment horizontal="center" vertical="center" wrapText="1"/>
    </xf>
    <xf numFmtId="0" fontId="9" fillId="4" borderId="313" xfId="0" applyFont="1" applyFill="1" applyBorder="1" applyAlignment="1">
      <alignment horizontal="center" vertical="center" wrapText="1"/>
    </xf>
    <xf numFmtId="164" fontId="4" fillId="0" borderId="311" xfId="1" applyNumberFormat="1" applyFont="1" applyFill="1" applyBorder="1" applyAlignment="1">
      <alignment horizontal="center" vertical="center" wrapText="1"/>
    </xf>
    <xf numFmtId="164" fontId="4" fillId="0" borderId="313" xfId="1" applyNumberFormat="1" applyFont="1" applyFill="1" applyBorder="1" applyAlignment="1">
      <alignment horizontal="center" vertical="center" wrapText="1"/>
    </xf>
    <xf numFmtId="0" fontId="8" fillId="0" borderId="315" xfId="1" applyFont="1" applyFill="1" applyBorder="1" applyAlignment="1">
      <alignment vertical="center" wrapText="1"/>
    </xf>
    <xf numFmtId="0" fontId="7" fillId="0" borderId="317" xfId="1" applyFont="1" applyFill="1" applyBorder="1" applyAlignment="1">
      <alignment vertical="center" wrapText="1"/>
    </xf>
    <xf numFmtId="0" fontId="4" fillId="0" borderId="317" xfId="1" applyFont="1" applyFill="1" applyBorder="1" applyAlignment="1">
      <alignment horizontal="center" vertical="center" wrapText="1"/>
    </xf>
    <xf numFmtId="164" fontId="4" fillId="0" borderId="317" xfId="1" applyNumberFormat="1" applyFont="1" applyFill="1" applyBorder="1" applyAlignment="1">
      <alignment horizontal="center" vertical="center" wrapText="1"/>
    </xf>
    <xf numFmtId="164" fontId="4" fillId="0" borderId="318" xfId="1" applyNumberFormat="1" applyFont="1" applyFill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7" borderId="130" xfId="0" applyFont="1" applyFill="1" applyBorder="1" applyAlignment="1">
      <alignment horizontal="center" vertical="center" wrapText="1"/>
    </xf>
    <xf numFmtId="0" fontId="9" fillId="7" borderId="217" xfId="0" applyFont="1" applyFill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0" borderId="130" xfId="0" applyFont="1" applyFill="1" applyBorder="1" applyAlignment="1">
      <alignment horizontal="center" vertical="center" wrapText="1"/>
    </xf>
    <xf numFmtId="0" fontId="9" fillId="7" borderId="290" xfId="0" applyFont="1" applyFill="1" applyBorder="1" applyAlignment="1">
      <alignment horizontal="center" vertical="center" wrapText="1"/>
    </xf>
    <xf numFmtId="164" fontId="11" fillId="0" borderId="319" xfId="1" applyNumberFormat="1" applyFont="1" applyFill="1" applyBorder="1" applyAlignment="1">
      <alignment horizontal="center" vertical="center" wrapText="1"/>
    </xf>
    <xf numFmtId="2" fontId="30" fillId="4" borderId="310" xfId="0" applyNumberFormat="1" applyFont="1" applyFill="1" applyBorder="1" applyAlignment="1">
      <alignment horizontal="center" vertical="center" wrapText="1"/>
    </xf>
    <xf numFmtId="164" fontId="29" fillId="0" borderId="310" xfId="0" applyNumberFormat="1" applyFont="1" applyFill="1" applyBorder="1" applyAlignment="1">
      <alignment horizontal="center" vertical="center" wrapText="1"/>
    </xf>
    <xf numFmtId="0" fontId="9" fillId="4" borderId="310" xfId="0" applyFont="1" applyFill="1" applyBorder="1" applyAlignment="1">
      <alignment horizontal="center" vertical="center" wrapText="1"/>
    </xf>
    <xf numFmtId="0" fontId="36" fillId="0" borderId="0" xfId="2" applyFill="1" applyBorder="1" applyAlignment="1">
      <alignment horizontal="center"/>
    </xf>
    <xf numFmtId="0" fontId="36" fillId="0" borderId="0" xfId="2" applyFill="1" applyAlignment="1">
      <alignment horizontal="center"/>
    </xf>
    <xf numFmtId="0" fontId="40" fillId="0" borderId="0" xfId="2" applyFont="1" applyFill="1" applyBorder="1" applyAlignment="1">
      <alignment horizontal="center" vertical="center" wrapText="1"/>
    </xf>
    <xf numFmtId="0" fontId="42" fillId="0" borderId="0" xfId="2" applyFont="1" applyBorder="1" applyAlignment="1"/>
    <xf numFmtId="165" fontId="31" fillId="4" borderId="130" xfId="0" applyNumberFormat="1" applyFont="1" applyFill="1" applyBorder="1" applyAlignment="1">
      <alignment horizontal="center" vertical="center" wrapText="1"/>
    </xf>
    <xf numFmtId="165" fontId="37" fillId="4" borderId="130" xfId="0" applyNumberFormat="1" applyFont="1" applyFill="1" applyBorder="1" applyAlignment="1">
      <alignment horizontal="center" vertical="center" wrapText="1"/>
    </xf>
    <xf numFmtId="165" fontId="31" fillId="4" borderId="126" xfId="0" applyNumberFormat="1" applyFont="1" applyFill="1" applyBorder="1" applyAlignment="1">
      <alignment horizontal="center" vertical="center" wrapText="1"/>
    </xf>
    <xf numFmtId="165" fontId="31" fillId="4" borderId="151" xfId="0" applyNumberFormat="1" applyFont="1" applyFill="1" applyBorder="1" applyAlignment="1">
      <alignment horizontal="center" vertical="center" wrapText="1"/>
    </xf>
    <xf numFmtId="164" fontId="29" fillId="3" borderId="255" xfId="0" applyNumberFormat="1" applyFont="1" applyFill="1" applyBorder="1" applyAlignment="1">
      <alignment horizontal="center" vertical="center" wrapText="1"/>
    </xf>
    <xf numFmtId="165" fontId="31" fillId="4" borderId="221" xfId="0" applyNumberFormat="1" applyFont="1" applyFill="1" applyBorder="1" applyAlignment="1">
      <alignment horizontal="center" vertical="center" wrapText="1"/>
    </xf>
    <xf numFmtId="165" fontId="31" fillId="4" borderId="98" xfId="0" applyNumberFormat="1" applyFont="1" applyFill="1" applyBorder="1" applyAlignment="1">
      <alignment horizontal="center" vertical="center" wrapText="1"/>
    </xf>
    <xf numFmtId="165" fontId="9" fillId="4" borderId="134" xfId="0" applyNumberFormat="1" applyFont="1" applyFill="1" applyBorder="1" applyAlignment="1">
      <alignment horizontal="center" vertical="center" wrapText="1"/>
    </xf>
    <xf numFmtId="165" fontId="9" fillId="4" borderId="0" xfId="0" applyNumberFormat="1" applyFont="1" applyFill="1" applyBorder="1" applyAlignment="1">
      <alignment horizontal="center" vertical="center" wrapText="1"/>
    </xf>
    <xf numFmtId="165" fontId="29" fillId="4" borderId="126" xfId="0" applyNumberFormat="1" applyFont="1" applyFill="1" applyBorder="1" applyAlignment="1">
      <alignment horizontal="center" vertical="center" wrapText="1"/>
    </xf>
    <xf numFmtId="165" fontId="29" fillId="4" borderId="130" xfId="0" applyNumberFormat="1" applyFont="1" applyFill="1" applyBorder="1" applyAlignment="1">
      <alignment horizontal="center" vertical="center" wrapText="1"/>
    </xf>
    <xf numFmtId="165" fontId="0" fillId="4" borderId="0" xfId="0" applyNumberFormat="1" applyFill="1"/>
    <xf numFmtId="164" fontId="31" fillId="4" borderId="221" xfId="0" applyNumberFormat="1" applyFont="1" applyFill="1" applyBorder="1" applyAlignment="1">
      <alignment horizontal="center" vertical="center" wrapText="1"/>
    </xf>
    <xf numFmtId="164" fontId="46" fillId="4" borderId="130" xfId="0" applyNumberFormat="1" applyFont="1" applyFill="1" applyBorder="1" applyAlignment="1">
      <alignment horizontal="center" vertical="center" wrapText="1"/>
    </xf>
    <xf numFmtId="164" fontId="31" fillId="4" borderId="98" xfId="0" applyNumberFormat="1" applyFont="1" applyFill="1" applyBorder="1" applyAlignment="1">
      <alignment horizontal="center" vertical="center" wrapText="1"/>
    </xf>
    <xf numFmtId="164" fontId="31" fillId="4" borderId="126" xfId="0" applyNumberFormat="1" applyFont="1" applyFill="1" applyBorder="1" applyAlignment="1">
      <alignment horizontal="center" vertical="center" wrapText="1"/>
    </xf>
    <xf numFmtId="164" fontId="31" fillId="4" borderId="151" xfId="0" applyNumberFormat="1" applyFont="1" applyFill="1" applyBorder="1" applyAlignment="1">
      <alignment horizontal="center" vertical="center" wrapText="1"/>
    </xf>
    <xf numFmtId="2" fontId="31" fillId="4" borderId="151" xfId="0" applyNumberFormat="1" applyFont="1" applyFill="1" applyBorder="1" applyAlignment="1">
      <alignment horizontal="center" vertical="center" wrapText="1"/>
    </xf>
    <xf numFmtId="164" fontId="35" fillId="4" borderId="0" xfId="0" applyNumberFormat="1" applyFont="1" applyFill="1" applyBorder="1"/>
    <xf numFmtId="2" fontId="31" fillId="4" borderId="126" xfId="0" applyNumberFormat="1" applyFont="1" applyFill="1" applyBorder="1" applyAlignment="1">
      <alignment horizontal="center" vertical="center" wrapText="1"/>
    </xf>
    <xf numFmtId="0" fontId="9" fillId="4" borderId="13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164" fontId="29" fillId="4" borderId="126" xfId="0" applyNumberFormat="1" applyFont="1" applyFill="1" applyBorder="1" applyAlignment="1">
      <alignment horizontal="center" vertical="center" wrapText="1"/>
    </xf>
    <xf numFmtId="164" fontId="29" fillId="4" borderId="130" xfId="0" applyNumberFormat="1" applyFont="1" applyFill="1" applyBorder="1" applyAlignment="1">
      <alignment horizontal="center" vertical="center" wrapText="1"/>
    </xf>
    <xf numFmtId="0" fontId="0" fillId="4" borderId="0" xfId="0" applyFill="1"/>
    <xf numFmtId="164" fontId="37" fillId="4" borderId="130" xfId="0" applyNumberFormat="1" applyFont="1" applyFill="1" applyBorder="1" applyAlignment="1">
      <alignment horizontal="center" vertical="center" wrapText="1"/>
    </xf>
    <xf numFmtId="0" fontId="37" fillId="11" borderId="317" xfId="2" applyFont="1" applyFill="1" applyBorder="1" applyAlignment="1">
      <alignment horizontal="center" vertical="center"/>
    </xf>
    <xf numFmtId="0" fontId="37" fillId="0" borderId="317" xfId="2" applyFont="1" applyFill="1" applyBorder="1" applyAlignment="1">
      <alignment horizontal="center" vertical="center"/>
    </xf>
    <xf numFmtId="0" fontId="38" fillId="0" borderId="317" xfId="2" applyFont="1" applyBorder="1" applyAlignment="1">
      <alignment horizontal="center" vertical="center" wrapText="1"/>
    </xf>
    <xf numFmtId="49" fontId="24" fillId="11" borderId="317" xfId="2" applyNumberFormat="1" applyFont="1" applyFill="1" applyBorder="1" applyAlignment="1">
      <alignment horizontal="center" vertical="center"/>
    </xf>
    <xf numFmtId="49" fontId="24" fillId="0" borderId="317" xfId="2" applyNumberFormat="1" applyFont="1" applyBorder="1" applyAlignment="1">
      <alignment horizontal="center" vertical="center"/>
    </xf>
    <xf numFmtId="49" fontId="24" fillId="0" borderId="317" xfId="2" applyNumberFormat="1" applyFont="1" applyFill="1" applyBorder="1" applyAlignment="1">
      <alignment horizontal="center" vertical="center"/>
    </xf>
    <xf numFmtId="0" fontId="39" fillId="10" borderId="317" xfId="2" applyFont="1" applyFill="1" applyBorder="1" applyAlignment="1">
      <alignment horizontal="center" vertical="center" wrapText="1"/>
    </xf>
    <xf numFmtId="2" fontId="8" fillId="11" borderId="317" xfId="2" applyNumberFormat="1" applyFont="1" applyFill="1" applyBorder="1" applyAlignment="1">
      <alignment horizontal="center" vertical="center"/>
    </xf>
    <xf numFmtId="2" fontId="8" fillId="0" borderId="317" xfId="2" applyNumberFormat="1" applyFont="1" applyFill="1" applyBorder="1" applyAlignment="1">
      <alignment horizontal="center" vertical="center"/>
    </xf>
    <xf numFmtId="2" fontId="25" fillId="11" borderId="317" xfId="2" applyNumberFormat="1" applyFont="1" applyFill="1" applyBorder="1" applyAlignment="1">
      <alignment horizontal="center" vertical="center"/>
    </xf>
    <xf numFmtId="2" fontId="25" fillId="0" borderId="317" xfId="2" applyNumberFormat="1" applyFont="1" applyFill="1" applyBorder="1" applyAlignment="1">
      <alignment horizontal="center" vertical="center"/>
    </xf>
    <xf numFmtId="2" fontId="39" fillId="11" borderId="317" xfId="2" applyNumberFormat="1" applyFont="1" applyFill="1" applyBorder="1" applyAlignment="1">
      <alignment horizontal="center" vertical="center"/>
    </xf>
    <xf numFmtId="2" fontId="39" fillId="0" borderId="317" xfId="2" applyNumberFormat="1" applyFont="1" applyFill="1" applyBorder="1" applyAlignment="1">
      <alignment horizontal="center" vertical="center"/>
    </xf>
    <xf numFmtId="164" fontId="64" fillId="0" borderId="317" xfId="2" applyNumberFormat="1" applyFont="1" applyFill="1" applyBorder="1" applyAlignment="1">
      <alignment horizontal="center" vertical="center"/>
    </xf>
    <xf numFmtId="0" fontId="14" fillId="0" borderId="317" xfId="2" applyFont="1" applyFill="1" applyBorder="1" applyAlignment="1">
      <alignment horizontal="left" vertical="center" wrapText="1"/>
    </xf>
    <xf numFmtId="2" fontId="14" fillId="11" borderId="317" xfId="2" applyNumberFormat="1" applyFont="1" applyFill="1" applyBorder="1" applyAlignment="1">
      <alignment horizontal="center" vertical="center"/>
    </xf>
    <xf numFmtId="2" fontId="14" fillId="0" borderId="317" xfId="2" applyNumberFormat="1" applyFont="1" applyFill="1" applyBorder="1" applyAlignment="1">
      <alignment horizontal="center" vertical="center"/>
    </xf>
    <xf numFmtId="2" fontId="66" fillId="11" borderId="317" xfId="2" applyNumberFormat="1" applyFont="1" applyFill="1" applyBorder="1" applyAlignment="1">
      <alignment horizontal="center" vertical="center"/>
    </xf>
    <xf numFmtId="2" fontId="66" fillId="0" borderId="317" xfId="2" applyNumberFormat="1" applyFont="1" applyFill="1" applyBorder="1" applyAlignment="1">
      <alignment horizontal="center" vertical="center"/>
    </xf>
    <xf numFmtId="2" fontId="67" fillId="11" borderId="317" xfId="2" applyNumberFormat="1" applyFont="1" applyFill="1" applyBorder="1" applyAlignment="1">
      <alignment horizontal="center" vertical="center"/>
    </xf>
    <xf numFmtId="2" fontId="67" fillId="0" borderId="317" xfId="2" applyNumberFormat="1" applyFont="1" applyFill="1" applyBorder="1" applyAlignment="1">
      <alignment horizontal="center" vertical="center"/>
    </xf>
    <xf numFmtId="0" fontId="65" fillId="0" borderId="317" xfId="2" applyFont="1" applyFill="1" applyBorder="1" applyAlignment="1">
      <alignment horizontal="left" vertical="center" wrapText="1"/>
    </xf>
    <xf numFmtId="2" fontId="65" fillId="11" borderId="317" xfId="2" applyNumberFormat="1" applyFont="1" applyFill="1" applyBorder="1" applyAlignment="1">
      <alignment horizontal="center" vertical="center"/>
    </xf>
    <xf numFmtId="2" fontId="65" fillId="0" borderId="317" xfId="2" applyNumberFormat="1" applyFont="1" applyFill="1" applyBorder="1" applyAlignment="1">
      <alignment horizontal="center" vertical="center"/>
    </xf>
    <xf numFmtId="2" fontId="24" fillId="11" borderId="317" xfId="2" applyNumberFormat="1" applyFont="1" applyFill="1" applyBorder="1" applyAlignment="1">
      <alignment horizontal="center" vertical="center"/>
    </xf>
    <xf numFmtId="2" fontId="24" fillId="0" borderId="317" xfId="2" applyNumberFormat="1" applyFont="1" applyFill="1" applyBorder="1" applyAlignment="1">
      <alignment horizontal="center" vertical="center"/>
    </xf>
    <xf numFmtId="164" fontId="64" fillId="4" borderId="317" xfId="2" applyNumberFormat="1" applyFont="1" applyFill="1" applyBorder="1" applyAlignment="1">
      <alignment horizontal="center" vertical="center"/>
    </xf>
    <xf numFmtId="0" fontId="14" fillId="0" borderId="317" xfId="2" applyFont="1" applyFill="1" applyBorder="1" applyAlignment="1">
      <alignment vertical="center" wrapText="1"/>
    </xf>
    <xf numFmtId="0" fontId="39" fillId="0" borderId="317" xfId="2" applyFont="1" applyFill="1" applyBorder="1" applyAlignment="1">
      <alignment horizontal="center" vertical="center" wrapText="1"/>
    </xf>
    <xf numFmtId="2" fontId="68" fillId="11" borderId="317" xfId="2" applyNumberFormat="1" applyFont="1" applyFill="1" applyBorder="1" applyAlignment="1">
      <alignment horizontal="center" vertical="center"/>
    </xf>
    <xf numFmtId="2" fontId="68" fillId="0" borderId="317" xfId="2" applyNumberFormat="1" applyFont="1" applyFill="1" applyBorder="1" applyAlignment="1">
      <alignment horizontal="center" vertical="center"/>
    </xf>
    <xf numFmtId="164" fontId="64" fillId="8" borderId="317" xfId="2" applyNumberFormat="1" applyFont="1" applyFill="1" applyBorder="1" applyAlignment="1">
      <alignment horizontal="center" vertical="center"/>
    </xf>
    <xf numFmtId="164" fontId="4" fillId="0" borderId="87" xfId="1" applyNumberFormat="1" applyFont="1" applyFill="1" applyBorder="1" applyAlignment="1">
      <alignment horizontal="center" vertical="center" wrapText="1"/>
    </xf>
    <xf numFmtId="164" fontId="4" fillId="0" borderId="116" xfId="1" applyNumberFormat="1" applyFont="1" applyFill="1" applyBorder="1" applyAlignment="1">
      <alignment horizontal="center" vertical="center" wrapText="1"/>
    </xf>
    <xf numFmtId="2" fontId="30" fillId="4" borderId="130" xfId="0" applyNumberFormat="1" applyFont="1" applyFill="1" applyBorder="1" applyAlignment="1">
      <alignment horizontal="center" vertical="center" wrapText="1"/>
    </xf>
    <xf numFmtId="164" fontId="9" fillId="4" borderId="130" xfId="0" applyNumberFormat="1" applyFont="1" applyFill="1" applyBorder="1" applyAlignment="1">
      <alignment horizontal="center" vertical="center" wrapText="1"/>
    </xf>
    <xf numFmtId="164" fontId="9" fillId="4" borderId="131" xfId="0" applyNumberFormat="1" applyFont="1" applyFill="1" applyBorder="1" applyAlignment="1">
      <alignment horizontal="center" vertical="center" wrapText="1"/>
    </xf>
    <xf numFmtId="2" fontId="30" fillId="4" borderId="247" xfId="0" applyNumberFormat="1" applyFont="1" applyFill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36" fillId="0" borderId="0" xfId="2" applyFill="1" applyBorder="1" applyAlignment="1">
      <alignment horizontal="center"/>
    </xf>
    <xf numFmtId="0" fontId="36" fillId="0" borderId="0" xfId="2" applyFill="1" applyAlignment="1">
      <alignment horizontal="center"/>
    </xf>
    <xf numFmtId="0" fontId="14" fillId="0" borderId="279" xfId="2" applyFont="1" applyFill="1" applyBorder="1" applyAlignment="1">
      <alignment horizontal="left" vertical="center" wrapText="1"/>
    </xf>
    <xf numFmtId="2" fontId="8" fillId="11" borderId="279" xfId="2" applyNumberFormat="1" applyFont="1" applyFill="1" applyBorder="1" applyAlignment="1">
      <alignment horizontal="center" vertical="center"/>
    </xf>
    <xf numFmtId="2" fontId="8" fillId="0" borderId="279" xfId="2" applyNumberFormat="1" applyFont="1" applyFill="1" applyBorder="1" applyAlignment="1">
      <alignment horizontal="center" vertical="center"/>
    </xf>
    <xf numFmtId="2" fontId="25" fillId="11" borderId="279" xfId="2" applyNumberFormat="1" applyFont="1" applyFill="1" applyBorder="1" applyAlignment="1">
      <alignment horizontal="center" vertical="center"/>
    </xf>
    <xf numFmtId="2" fontId="25" fillId="0" borderId="279" xfId="2" applyNumberFormat="1" applyFont="1" applyFill="1" applyBorder="1" applyAlignment="1">
      <alignment horizontal="center" vertical="center"/>
    </xf>
    <xf numFmtId="2" fontId="14" fillId="11" borderId="279" xfId="2" applyNumberFormat="1" applyFont="1" applyFill="1" applyBorder="1" applyAlignment="1">
      <alignment horizontal="center" vertical="center"/>
    </xf>
    <xf numFmtId="2" fontId="14" fillId="0" borderId="279" xfId="2" applyNumberFormat="1" applyFont="1" applyFill="1" applyBorder="1" applyAlignment="1">
      <alignment horizontal="center" vertical="center"/>
    </xf>
    <xf numFmtId="164" fontId="64" fillId="0" borderId="279" xfId="2" applyNumberFormat="1" applyFont="1" applyFill="1" applyBorder="1" applyAlignment="1">
      <alignment horizontal="center" vertical="center"/>
    </xf>
    <xf numFmtId="0" fontId="9" fillId="0" borderId="130" xfId="0" applyFont="1" applyBorder="1" applyAlignment="1">
      <alignment horizontal="center" vertical="center" wrapText="1"/>
    </xf>
    <xf numFmtId="0" fontId="9" fillId="0" borderId="130" xfId="0" applyFont="1" applyFill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4" fillId="0" borderId="273" xfId="1" applyFont="1" applyFill="1" applyBorder="1" applyAlignment="1">
      <alignment horizontal="center" vertical="center" wrapText="1"/>
    </xf>
    <xf numFmtId="164" fontId="4" fillId="0" borderId="262" xfId="1" applyNumberFormat="1" applyFont="1" applyFill="1" applyBorder="1" applyAlignment="1">
      <alignment horizontal="center" vertical="center" wrapText="1"/>
    </xf>
    <xf numFmtId="164" fontId="4" fillId="0" borderId="263" xfId="1" applyNumberFormat="1" applyFont="1" applyFill="1" applyBorder="1" applyAlignment="1">
      <alignment horizontal="center" vertical="center" wrapText="1"/>
    </xf>
    <xf numFmtId="49" fontId="4" fillId="0" borderId="20" xfId="1" applyNumberFormat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49" fontId="4" fillId="0" borderId="26" xfId="1" applyNumberFormat="1" applyFont="1" applyFill="1" applyBorder="1" applyAlignment="1">
      <alignment horizontal="center" vertical="center" wrapText="1"/>
    </xf>
    <xf numFmtId="49" fontId="4" fillId="0" borderId="62" xfId="1" applyNumberFormat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49" xfId="1" applyFont="1" applyFill="1" applyBorder="1" applyAlignment="1">
      <alignment horizontal="center" vertical="center" wrapText="1"/>
    </xf>
    <xf numFmtId="49" fontId="4" fillId="0" borderId="54" xfId="1" applyNumberFormat="1" applyFont="1" applyFill="1" applyBorder="1" applyAlignment="1">
      <alignment horizontal="center" vertical="center" wrapText="1"/>
    </xf>
    <xf numFmtId="49" fontId="4" fillId="0" borderId="95" xfId="1" applyNumberFormat="1" applyFont="1" applyFill="1" applyBorder="1" applyAlignment="1">
      <alignment horizontal="center" vertical="center" wrapText="1"/>
    </xf>
    <xf numFmtId="49" fontId="4" fillId="0" borderId="59" xfId="0" applyNumberFormat="1" applyFont="1" applyFill="1" applyBorder="1" applyAlignment="1">
      <alignment horizontal="center" vertical="center" wrapText="1"/>
    </xf>
    <xf numFmtId="49" fontId="4" fillId="0" borderId="54" xfId="0" applyNumberFormat="1" applyFont="1" applyFill="1" applyBorder="1" applyAlignment="1">
      <alignment horizontal="center" vertical="center" wrapText="1"/>
    </xf>
    <xf numFmtId="49" fontId="4" fillId="0" borderId="32" xfId="1" applyNumberFormat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center" wrapText="1"/>
    </xf>
    <xf numFmtId="49" fontId="4" fillId="0" borderId="37" xfId="1" applyNumberFormat="1" applyFont="1" applyFill="1" applyBorder="1" applyAlignment="1">
      <alignment horizontal="center" vertical="center" wrapText="1"/>
    </xf>
    <xf numFmtId="49" fontId="4" fillId="0" borderId="266" xfId="1" applyNumberFormat="1" applyFont="1" applyFill="1" applyBorder="1" applyAlignment="1">
      <alignment horizontal="center" vertical="center" wrapText="1"/>
    </xf>
    <xf numFmtId="49" fontId="4" fillId="0" borderId="139" xfId="1" applyNumberFormat="1" applyFont="1" applyFill="1" applyBorder="1" applyAlignment="1">
      <alignment horizontal="center" vertical="center" wrapText="1"/>
    </xf>
    <xf numFmtId="0" fontId="4" fillId="0" borderId="94" xfId="1" applyFont="1" applyFill="1" applyBorder="1" applyAlignment="1">
      <alignment horizontal="center" vertical="center" wrapText="1"/>
    </xf>
    <xf numFmtId="49" fontId="4" fillId="0" borderId="59" xfId="1" applyNumberFormat="1" applyFont="1" applyFill="1" applyBorder="1" applyAlignment="1">
      <alignment horizontal="center" vertical="center" wrapText="1"/>
    </xf>
    <xf numFmtId="49" fontId="23" fillId="0" borderId="63" xfId="1" applyNumberFormat="1" applyFont="1" applyFill="1" applyBorder="1" applyAlignment="1">
      <alignment horizontal="center" vertical="center" wrapText="1"/>
    </xf>
    <xf numFmtId="49" fontId="4" fillId="0" borderId="96" xfId="0" applyNumberFormat="1" applyFont="1" applyFill="1" applyBorder="1" applyAlignment="1">
      <alignment horizontal="center" vertical="center" wrapText="1"/>
    </xf>
    <xf numFmtId="164" fontId="4" fillId="0" borderId="323" xfId="1" applyNumberFormat="1" applyFont="1" applyFill="1" applyBorder="1" applyAlignment="1">
      <alignment horizontal="center" vertical="center" wrapText="1"/>
    </xf>
    <xf numFmtId="49" fontId="4" fillId="0" borderId="322" xfId="1" applyNumberFormat="1" applyFont="1" applyFill="1" applyBorder="1" applyAlignment="1">
      <alignment horizontal="center" vertical="center" wrapText="1"/>
    </xf>
    <xf numFmtId="49" fontId="4" fillId="0" borderId="191" xfId="1" applyNumberFormat="1" applyFont="1" applyFill="1" applyBorder="1" applyAlignment="1">
      <alignment horizontal="center" vertical="center" wrapText="1"/>
    </xf>
    <xf numFmtId="0" fontId="4" fillId="0" borderId="192" xfId="1" applyFont="1" applyFill="1" applyBorder="1" applyAlignment="1">
      <alignment horizontal="center" vertical="center" wrapText="1"/>
    </xf>
    <xf numFmtId="49" fontId="4" fillId="0" borderId="321" xfId="1" applyNumberFormat="1" applyFont="1" applyFill="1" applyBorder="1" applyAlignment="1">
      <alignment horizontal="center" vertical="center" wrapText="1"/>
    </xf>
    <xf numFmtId="49" fontId="4" fillId="0" borderId="115" xfId="1" applyNumberFormat="1" applyFont="1" applyFill="1" applyBorder="1" applyAlignment="1">
      <alignment horizontal="center" vertical="center" wrapText="1"/>
    </xf>
    <xf numFmtId="0" fontId="4" fillId="0" borderId="254" xfId="1" applyFont="1" applyFill="1" applyBorder="1" applyAlignment="1">
      <alignment horizontal="center" vertical="center" wrapText="1"/>
    </xf>
    <xf numFmtId="49" fontId="4" fillId="0" borderId="49" xfId="1" applyNumberFormat="1" applyFont="1" applyFill="1" applyBorder="1" applyAlignment="1">
      <alignment horizontal="center" vertical="center" wrapText="1"/>
    </xf>
    <xf numFmtId="49" fontId="20" fillId="0" borderId="275" xfId="1" applyNumberFormat="1" applyFont="1" applyFill="1" applyBorder="1" applyAlignment="1">
      <alignment horizontal="center" vertical="center" wrapText="1"/>
    </xf>
    <xf numFmtId="49" fontId="4" fillId="0" borderId="192" xfId="1" applyNumberFormat="1" applyFont="1" applyFill="1" applyBorder="1" applyAlignment="1">
      <alignment horizontal="center" vertical="center" wrapText="1"/>
    </xf>
    <xf numFmtId="49" fontId="4" fillId="0" borderId="324" xfId="1" applyNumberFormat="1" applyFont="1" applyFill="1" applyBorder="1" applyAlignment="1">
      <alignment horizontal="center" vertical="center" wrapText="1"/>
    </xf>
    <xf numFmtId="0" fontId="7" fillId="0" borderId="325" xfId="1" applyFont="1" applyFill="1" applyBorder="1" applyAlignment="1">
      <alignment vertical="center" wrapText="1"/>
    </xf>
    <xf numFmtId="0" fontId="4" fillId="0" borderId="325" xfId="1" applyFont="1" applyFill="1" applyBorder="1" applyAlignment="1">
      <alignment horizontal="center" vertical="center" wrapText="1"/>
    </xf>
    <xf numFmtId="164" fontId="4" fillId="0" borderId="325" xfId="1" applyNumberFormat="1" applyFont="1" applyFill="1" applyBorder="1" applyAlignment="1">
      <alignment horizontal="center" vertical="center" wrapText="1"/>
    </xf>
    <xf numFmtId="49" fontId="20" fillId="0" borderId="32" xfId="1" applyNumberFormat="1" applyFont="1" applyFill="1" applyBorder="1" applyAlignment="1">
      <alignment horizontal="center" vertical="center" wrapText="1"/>
    </xf>
    <xf numFmtId="49" fontId="4" fillId="0" borderId="316" xfId="1" applyNumberFormat="1" applyFont="1" applyFill="1" applyBorder="1" applyAlignment="1">
      <alignment horizontal="center" vertical="center" wrapText="1"/>
    </xf>
    <xf numFmtId="49" fontId="4" fillId="0" borderId="314" xfId="1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206" xfId="0" applyNumberFormat="1" applyFont="1" applyFill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0" borderId="130" xfId="0" applyFont="1" applyFill="1" applyBorder="1" applyAlignment="1">
      <alignment horizontal="center" vertical="center" wrapText="1"/>
    </xf>
    <xf numFmtId="0" fontId="9" fillId="7" borderId="217" xfId="0" applyFont="1" applyFill="1" applyBorder="1" applyAlignment="1">
      <alignment horizontal="center" vertical="center" wrapText="1"/>
    </xf>
    <xf numFmtId="164" fontId="64" fillId="10" borderId="317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1" fillId="0" borderId="0" xfId="1" applyFont="1" applyFill="1" applyAlignment="1">
      <alignment horizontal="left"/>
    </xf>
    <xf numFmtId="0" fontId="5" fillId="0" borderId="0" xfId="0" applyFont="1" applyFill="1" applyAlignment="1">
      <alignment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0" borderId="130" xfId="0" applyFont="1" applyFill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7" borderId="217" xfId="0" applyFont="1" applyFill="1" applyBorder="1" applyAlignment="1">
      <alignment horizontal="center" vertical="center" wrapText="1"/>
    </xf>
    <xf numFmtId="0" fontId="14" fillId="0" borderId="13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164" fontId="11" fillId="0" borderId="326" xfId="1" applyNumberFormat="1" applyFont="1" applyFill="1" applyBorder="1" applyAlignment="1">
      <alignment horizontal="center" vertical="center" wrapText="1"/>
    </xf>
    <xf numFmtId="0" fontId="9" fillId="0" borderId="327" xfId="0" applyFont="1" applyBorder="1" applyAlignment="1">
      <alignment horizontal="center" vertical="center" wrapText="1"/>
    </xf>
    <xf numFmtId="164" fontId="31" fillId="0" borderId="327" xfId="0" applyNumberFormat="1" applyFont="1" applyBorder="1" applyAlignment="1">
      <alignment horizontal="center" vertical="center" wrapText="1"/>
    </xf>
    <xf numFmtId="164" fontId="31" fillId="4" borderId="327" xfId="0" applyNumberFormat="1" applyFont="1" applyFill="1" applyBorder="1" applyAlignment="1">
      <alignment horizontal="center" vertical="center" wrapText="1"/>
    </xf>
    <xf numFmtId="165" fontId="31" fillId="4" borderId="327" xfId="0" applyNumberFormat="1" applyFont="1" applyFill="1" applyBorder="1" applyAlignment="1">
      <alignment horizontal="center" vertical="center" wrapText="1"/>
    </xf>
    <xf numFmtId="164" fontId="31" fillId="0" borderId="328" xfId="0" applyNumberFormat="1" applyFont="1" applyBorder="1" applyAlignment="1">
      <alignment horizontal="center" vertical="center" wrapText="1"/>
    </xf>
    <xf numFmtId="164" fontId="31" fillId="0" borderId="309" xfId="0" applyNumberFormat="1" applyFont="1" applyBorder="1" applyAlignment="1">
      <alignment horizontal="center" vertical="center" wrapText="1"/>
    </xf>
    <xf numFmtId="0" fontId="9" fillId="3" borderId="317" xfId="0" applyFont="1" applyFill="1" applyBorder="1" applyAlignment="1">
      <alignment horizontal="center" vertical="center" wrapText="1"/>
    </xf>
    <xf numFmtId="164" fontId="31" fillId="3" borderId="317" xfId="0" applyNumberFormat="1" applyFont="1" applyFill="1" applyBorder="1" applyAlignment="1">
      <alignment horizontal="center" vertical="center" wrapText="1"/>
    </xf>
    <xf numFmtId="164" fontId="31" fillId="4" borderId="317" xfId="0" applyNumberFormat="1" applyFont="1" applyFill="1" applyBorder="1" applyAlignment="1">
      <alignment horizontal="center" vertical="center" wrapText="1"/>
    </xf>
    <xf numFmtId="165" fontId="31" fillId="4" borderId="317" xfId="0" applyNumberFormat="1" applyFont="1" applyFill="1" applyBorder="1" applyAlignment="1">
      <alignment horizontal="center" vertical="center" wrapText="1"/>
    </xf>
    <xf numFmtId="164" fontId="31" fillId="3" borderId="320" xfId="0" applyNumberFormat="1" applyFont="1" applyFill="1" applyBorder="1" applyAlignment="1">
      <alignment horizontal="center" vertical="center" wrapText="1"/>
    </xf>
    <xf numFmtId="0" fontId="9" fillId="0" borderId="317" xfId="0" applyFont="1" applyBorder="1" applyAlignment="1">
      <alignment horizontal="center" vertical="center" wrapText="1"/>
    </xf>
    <xf numFmtId="164" fontId="31" fillId="0" borderId="317" xfId="0" applyNumberFormat="1" applyFont="1" applyBorder="1" applyAlignment="1">
      <alignment horizontal="center" vertical="center" wrapText="1"/>
    </xf>
    <xf numFmtId="164" fontId="31" fillId="0" borderId="320" xfId="0" applyNumberFormat="1" applyFont="1" applyBorder="1" applyAlignment="1">
      <alignment horizontal="center" vertical="center" wrapText="1"/>
    </xf>
    <xf numFmtId="164" fontId="31" fillId="0" borderId="310" xfId="0" applyNumberFormat="1" applyFont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0" borderId="130" xfId="0" applyFont="1" applyFill="1" applyBorder="1" applyAlignment="1">
      <alignment horizontal="center" vertical="center" wrapText="1"/>
    </xf>
    <xf numFmtId="0" fontId="31" fillId="0" borderId="304" xfId="3" applyFont="1" applyFill="1" applyBorder="1" applyAlignment="1">
      <alignment horizontal="center" vertical="center" wrapText="1"/>
    </xf>
    <xf numFmtId="0" fontId="31" fillId="0" borderId="302" xfId="3" applyFont="1" applyFill="1" applyBorder="1" applyAlignment="1">
      <alignment horizontal="center" vertical="center" wrapText="1"/>
    </xf>
    <xf numFmtId="0" fontId="35" fillId="0" borderId="304" xfId="3" applyFont="1" applyFill="1" applyBorder="1" applyAlignment="1">
      <alignment horizontal="center"/>
    </xf>
    <xf numFmtId="49" fontId="4" fillId="0" borderId="329" xfId="1" applyNumberFormat="1" applyFont="1" applyFill="1" applyBorder="1" applyAlignment="1">
      <alignment horizontal="center" vertical="center" wrapText="1"/>
    </xf>
    <xf numFmtId="0" fontId="8" fillId="0" borderId="322" xfId="1" applyFont="1" applyFill="1" applyBorder="1" applyAlignment="1">
      <alignment vertical="center" wrapText="1"/>
    </xf>
    <xf numFmtId="0" fontId="4" fillId="0" borderId="330" xfId="1" applyFont="1" applyFill="1" applyBorder="1" applyAlignment="1">
      <alignment horizontal="center" vertical="center" wrapText="1"/>
    </xf>
    <xf numFmtId="164" fontId="4" fillId="0" borderId="330" xfId="1" applyNumberFormat="1" applyFont="1" applyFill="1" applyBorder="1" applyAlignment="1">
      <alignment horizontal="center" vertical="center" wrapText="1"/>
    </xf>
    <xf numFmtId="164" fontId="4" fillId="0" borderId="331" xfId="1" applyNumberFormat="1" applyFont="1" applyFill="1" applyBorder="1" applyAlignment="1">
      <alignment horizontal="center" vertical="center" wrapText="1"/>
    </xf>
    <xf numFmtId="0" fontId="8" fillId="0" borderId="330" xfId="1" applyFont="1" applyFill="1" applyBorder="1" applyAlignment="1">
      <alignment vertical="center" wrapText="1"/>
    </xf>
    <xf numFmtId="0" fontId="9" fillId="0" borderId="13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71" fillId="0" borderId="0" xfId="1" applyFont="1" applyFill="1" applyAlignment="1">
      <alignment horizontal="center" vertical="center" wrapText="1"/>
    </xf>
    <xf numFmtId="0" fontId="71" fillId="0" borderId="0" xfId="1" applyFont="1" applyFill="1" applyAlignment="1">
      <alignment vertical="center" wrapText="1"/>
    </xf>
    <xf numFmtId="0" fontId="31" fillId="0" borderId="0" xfId="3" applyFont="1" applyBorder="1" applyAlignment="1">
      <alignment horizontal="center" vertical="center" wrapText="1"/>
    </xf>
    <xf numFmtId="0" fontId="31" fillId="0" borderId="0" xfId="3" applyFont="1" applyFill="1" applyBorder="1" applyAlignment="1">
      <alignment horizontal="center" vertical="center" wrapText="1"/>
    </xf>
    <xf numFmtId="0" fontId="31" fillId="0" borderId="144" xfId="3" applyFont="1" applyBorder="1" applyAlignment="1">
      <alignment horizontal="center" vertical="center" wrapText="1"/>
    </xf>
    <xf numFmtId="0" fontId="31" fillId="0" borderId="304" xfId="3" applyFont="1" applyFill="1" applyBorder="1" applyAlignment="1">
      <alignment horizontal="center" vertical="center" wrapText="1"/>
    </xf>
    <xf numFmtId="0" fontId="31" fillId="0" borderId="305" xfId="3" applyFont="1" applyFill="1" applyBorder="1" applyAlignment="1">
      <alignment horizontal="center" vertical="center" wrapText="1"/>
    </xf>
    <xf numFmtId="0" fontId="31" fillId="0" borderId="302" xfId="3" applyFont="1" applyFill="1" applyBorder="1" applyAlignment="1">
      <alignment horizontal="center" vertical="center" wrapText="1"/>
    </xf>
    <xf numFmtId="0" fontId="31" fillId="0" borderId="234" xfId="3" applyFont="1" applyFill="1" applyBorder="1" applyAlignment="1">
      <alignment horizontal="center" vertical="center" wrapText="1"/>
    </xf>
    <xf numFmtId="0" fontId="45" fillId="0" borderId="144" xfId="3" applyFont="1" applyBorder="1" applyAlignment="1">
      <alignment horizontal="center" vertical="center" wrapText="1"/>
    </xf>
    <xf numFmtId="0" fontId="31" fillId="0" borderId="303" xfId="3" applyFont="1" applyFill="1" applyBorder="1" applyAlignment="1">
      <alignment horizontal="center" vertical="center" wrapText="1"/>
    </xf>
    <xf numFmtId="0" fontId="37" fillId="0" borderId="304" xfId="3" applyFont="1" applyFill="1" applyBorder="1" applyAlignment="1">
      <alignment horizontal="center" vertical="center" wrapText="1"/>
    </xf>
    <xf numFmtId="0" fontId="30" fillId="0" borderId="234" xfId="3" applyFont="1" applyBorder="1" applyAlignment="1">
      <alignment horizontal="center" vertical="center" wrapText="1"/>
    </xf>
    <xf numFmtId="0" fontId="30" fillId="0" borderId="304" xfId="3" applyFont="1" applyBorder="1" applyAlignment="1">
      <alignment horizontal="center" vertical="center" wrapText="1"/>
    </xf>
    <xf numFmtId="0" fontId="44" fillId="0" borderId="308" xfId="3" applyFont="1" applyBorder="1" applyAlignment="1">
      <alignment horizontal="center"/>
    </xf>
    <xf numFmtId="0" fontId="45" fillId="0" borderId="301" xfId="3" applyFont="1" applyBorder="1" applyAlignment="1">
      <alignment horizontal="center" vertical="center" wrapText="1"/>
    </xf>
    <xf numFmtId="0" fontId="44" fillId="0" borderId="234" xfId="3" applyFont="1" applyFill="1" applyBorder="1" applyAlignment="1">
      <alignment horizontal="center"/>
    </xf>
    <xf numFmtId="0" fontId="69" fillId="0" borderId="305" xfId="3" applyFill="1" applyBorder="1" applyAlignment="1">
      <alignment horizontal="center"/>
    </xf>
    <xf numFmtId="0" fontId="69" fillId="0" borderId="302" xfId="3" applyFill="1" applyBorder="1" applyAlignment="1">
      <alignment horizontal="center"/>
    </xf>
    <xf numFmtId="0" fontId="31" fillId="6" borderId="234" xfId="3" applyFont="1" applyFill="1" applyBorder="1" applyAlignment="1">
      <alignment horizontal="center" vertical="center" wrapText="1"/>
    </xf>
    <xf numFmtId="0" fontId="31" fillId="6" borderId="304" xfId="3" applyFont="1" applyFill="1" applyBorder="1" applyAlignment="1">
      <alignment horizontal="center" vertical="center" wrapText="1"/>
    </xf>
    <xf numFmtId="0" fontId="35" fillId="0" borderId="304" xfId="3" applyFont="1" applyFill="1" applyBorder="1" applyAlignment="1">
      <alignment horizontal="center"/>
    </xf>
    <xf numFmtId="0" fontId="44" fillId="0" borderId="303" xfId="3" applyFont="1" applyBorder="1" applyAlignment="1">
      <alignment horizontal="center"/>
    </xf>
    <xf numFmtId="0" fontId="31" fillId="0" borderId="301" xfId="3" applyFont="1" applyFill="1" applyBorder="1" applyAlignment="1">
      <alignment horizontal="center" vertical="center" wrapText="1"/>
    </xf>
    <xf numFmtId="0" fontId="44" fillId="0" borderId="307" xfId="3" applyFont="1" applyFill="1" applyBorder="1" applyAlignment="1">
      <alignment horizontal="center"/>
    </xf>
    <xf numFmtId="0" fontId="44" fillId="0" borderId="306" xfId="3" applyFont="1" applyFill="1" applyBorder="1" applyAlignment="1">
      <alignment horizontal="center"/>
    </xf>
    <xf numFmtId="0" fontId="44" fillId="0" borderId="299" xfId="3" applyFont="1" applyFill="1" applyBorder="1" applyAlignment="1">
      <alignment horizontal="center"/>
    </xf>
    <xf numFmtId="0" fontId="47" fillId="0" borderId="0" xfId="3" applyFont="1" applyAlignment="1">
      <alignment horizontal="left" vertical="center" wrapText="1"/>
    </xf>
    <xf numFmtId="0" fontId="69" fillId="0" borderId="0" xfId="3" applyAlignment="1">
      <alignment horizontal="left" wrapText="1"/>
    </xf>
    <xf numFmtId="0" fontId="35" fillId="0" borderId="150" xfId="3" applyFont="1" applyBorder="1" applyAlignment="1">
      <alignment horizontal="center"/>
    </xf>
    <xf numFmtId="0" fontId="45" fillId="0" borderId="149" xfId="3" applyFont="1" applyBorder="1" applyAlignment="1">
      <alignment horizontal="center" vertical="center" wrapText="1"/>
    </xf>
    <xf numFmtId="0" fontId="20" fillId="0" borderId="0" xfId="1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/>
    </xf>
    <xf numFmtId="0" fontId="11" fillId="0" borderId="0" xfId="1" applyFont="1" applyFill="1" applyAlignment="1">
      <alignment horizontal="center" wrapText="1"/>
    </xf>
    <xf numFmtId="0" fontId="20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right" wrapText="1"/>
    </xf>
    <xf numFmtId="0" fontId="20" fillId="0" borderId="0" xfId="1" applyFont="1" applyFill="1" applyAlignment="1">
      <alignment horizontal="right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0" borderId="175" xfId="1" applyFont="1" applyFill="1" applyBorder="1" applyAlignment="1">
      <alignment horizontal="center" vertical="center" wrapText="1"/>
    </xf>
    <xf numFmtId="0" fontId="5" fillId="0" borderId="176" xfId="1" applyFont="1" applyFill="1" applyBorder="1" applyAlignment="1">
      <alignment horizontal="center" vertical="center" wrapText="1"/>
    </xf>
    <xf numFmtId="0" fontId="5" fillId="0" borderId="177" xfId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 wrapText="1"/>
    </xf>
    <xf numFmtId="0" fontId="5" fillId="0" borderId="179" xfId="1" applyFont="1" applyFill="1" applyBorder="1" applyAlignment="1">
      <alignment horizontal="center" vertical="center" wrapText="1"/>
    </xf>
    <xf numFmtId="0" fontId="5" fillId="0" borderId="180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68" xfId="1" applyFont="1" applyFill="1" applyBorder="1" applyAlignment="1">
      <alignment horizontal="center" vertical="center" wrapText="1"/>
    </xf>
    <xf numFmtId="0" fontId="5" fillId="0" borderId="69" xfId="1" applyFont="1" applyFill="1" applyBorder="1" applyAlignment="1">
      <alignment horizontal="center" vertical="center" wrapText="1"/>
    </xf>
    <xf numFmtId="0" fontId="5" fillId="0" borderId="70" xfId="1" applyFont="1" applyFill="1" applyBorder="1" applyAlignment="1">
      <alignment horizontal="center" vertical="center" wrapText="1"/>
    </xf>
    <xf numFmtId="0" fontId="5" fillId="0" borderId="82" xfId="1" applyFont="1" applyFill="1" applyBorder="1" applyAlignment="1">
      <alignment horizontal="center" vertical="center" wrapText="1"/>
    </xf>
    <xf numFmtId="0" fontId="3" fillId="0" borderId="83" xfId="1" applyFont="1" applyFill="1" applyBorder="1" applyAlignment="1">
      <alignment horizontal="center" vertical="center" wrapText="1"/>
    </xf>
    <xf numFmtId="0" fontId="3" fillId="0" borderId="84" xfId="1" applyFont="1" applyFill="1" applyBorder="1" applyAlignment="1">
      <alignment horizontal="center" vertical="center" wrapText="1"/>
    </xf>
    <xf numFmtId="0" fontId="5" fillId="0" borderId="196" xfId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 wrapText="1"/>
    </xf>
    <xf numFmtId="0" fontId="5" fillId="0" borderId="198" xfId="1" applyFont="1" applyFill="1" applyBorder="1" applyAlignment="1">
      <alignment horizontal="center" vertical="center" wrapText="1"/>
    </xf>
    <xf numFmtId="0" fontId="5" fillId="0" borderId="187" xfId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 wrapText="1"/>
    </xf>
    <xf numFmtId="0" fontId="5" fillId="0" borderId="188" xfId="1" applyFont="1" applyFill="1" applyBorder="1" applyAlignment="1">
      <alignment horizontal="center" vertical="center" wrapText="1"/>
    </xf>
    <xf numFmtId="0" fontId="5" fillId="0" borderId="165" xfId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 wrapText="1"/>
    </xf>
    <xf numFmtId="0" fontId="5" fillId="0" borderId="184" xfId="1" applyFont="1" applyFill="1" applyBorder="1" applyAlignment="1">
      <alignment horizontal="center" vertical="center" wrapText="1"/>
    </xf>
    <xf numFmtId="0" fontId="5" fillId="0" borderId="185" xfId="1" applyFont="1" applyFill="1" applyBorder="1" applyAlignment="1">
      <alignment horizontal="center" vertical="center" wrapText="1"/>
    </xf>
    <xf numFmtId="0" fontId="5" fillId="0" borderId="182" xfId="1" applyFont="1" applyFill="1" applyBorder="1" applyAlignment="1">
      <alignment horizontal="center" vertical="center" wrapText="1"/>
    </xf>
    <xf numFmtId="0" fontId="5" fillId="0" borderId="186" xfId="1" applyFont="1" applyFill="1" applyBorder="1" applyAlignment="1">
      <alignment horizontal="center" vertical="center" wrapText="1"/>
    </xf>
    <xf numFmtId="0" fontId="5" fillId="0" borderId="112" xfId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3" fillId="0" borderId="0" xfId="0" applyFont="1" applyAlignment="1"/>
    <xf numFmtId="0" fontId="27" fillId="0" borderId="0" xfId="0" applyFont="1" applyAlignment="1"/>
    <xf numFmtId="0" fontId="11" fillId="0" borderId="0" xfId="1" applyFont="1" applyFill="1" applyAlignment="1">
      <alignment horizontal="center"/>
    </xf>
    <xf numFmtId="0" fontId="71" fillId="0" borderId="0" xfId="1" applyFont="1" applyFill="1" applyAlignment="1">
      <alignment vertical="center" wrapText="1"/>
    </xf>
    <xf numFmtId="0" fontId="72" fillId="0" borderId="0" xfId="0" applyFont="1" applyAlignment="1">
      <alignment vertical="center" wrapText="1"/>
    </xf>
    <xf numFmtId="0" fontId="71" fillId="0" borderId="0" xfId="1" applyFont="1" applyFill="1" applyAlignment="1">
      <alignment horizontal="right" vertical="center" wrapText="1"/>
    </xf>
    <xf numFmtId="0" fontId="72" fillId="0" borderId="0" xfId="0" applyFont="1" applyAlignment="1">
      <alignment horizontal="right" vertical="center" wrapText="1"/>
    </xf>
    <xf numFmtId="49" fontId="23" fillId="0" borderId="269" xfId="1" applyNumberFormat="1" applyFont="1" applyFill="1" applyBorder="1" applyAlignment="1">
      <alignment horizontal="center" vertical="center" wrapText="1"/>
    </xf>
    <xf numFmtId="49" fontId="23" fillId="0" borderId="270" xfId="1" applyNumberFormat="1" applyFont="1" applyFill="1" applyBorder="1" applyAlignment="1">
      <alignment horizontal="center" vertical="center" wrapText="1"/>
    </xf>
    <xf numFmtId="0" fontId="8" fillId="0" borderId="271" xfId="1" applyFont="1" applyFill="1" applyBorder="1" applyAlignment="1">
      <alignment horizontal="left" vertical="center" wrapText="1"/>
    </xf>
    <xf numFmtId="0" fontId="8" fillId="0" borderId="272" xfId="1" applyFont="1" applyFill="1" applyBorder="1" applyAlignment="1">
      <alignment horizontal="left" vertical="center" wrapText="1"/>
    </xf>
    <xf numFmtId="0" fontId="4" fillId="0" borderId="273" xfId="1" applyFont="1" applyFill="1" applyBorder="1" applyAlignment="1">
      <alignment horizontal="center" vertical="center" wrapText="1"/>
    </xf>
    <xf numFmtId="0" fontId="4" fillId="0" borderId="272" xfId="1" applyFont="1" applyFill="1" applyBorder="1" applyAlignment="1">
      <alignment horizontal="center" vertical="center" wrapText="1"/>
    </xf>
    <xf numFmtId="164" fontId="4" fillId="0" borderId="273" xfId="1" applyNumberFormat="1" applyFont="1" applyFill="1" applyBorder="1" applyAlignment="1">
      <alignment horizontal="center" vertical="center" wrapText="1"/>
    </xf>
    <xf numFmtId="164" fontId="4" fillId="0" borderId="262" xfId="1" applyNumberFormat="1" applyFont="1" applyFill="1" applyBorder="1" applyAlignment="1">
      <alignment horizontal="center" vertical="center" wrapText="1"/>
    </xf>
    <xf numFmtId="164" fontId="4" fillId="0" borderId="274" xfId="1" applyNumberFormat="1" applyFont="1" applyFill="1" applyBorder="1" applyAlignment="1">
      <alignment horizontal="center" vertical="center" wrapText="1"/>
    </xf>
    <xf numFmtId="164" fontId="4" fillId="0" borderId="263" xfId="1" applyNumberFormat="1" applyFont="1" applyFill="1" applyBorder="1" applyAlignment="1">
      <alignment horizontal="center" vertical="center" wrapText="1"/>
    </xf>
    <xf numFmtId="0" fontId="4" fillId="0" borderId="125" xfId="1" applyFont="1" applyFill="1" applyBorder="1" applyAlignment="1">
      <alignment horizontal="center" vertical="center" wrapText="1"/>
    </xf>
    <xf numFmtId="0" fontId="4" fillId="0" borderId="103" xfId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 wrapText="1"/>
    </xf>
    <xf numFmtId="0" fontId="5" fillId="0" borderId="51" xfId="1" applyFont="1" applyFill="1" applyBorder="1" applyAlignment="1">
      <alignment horizontal="left" vertical="center" wrapText="1"/>
    </xf>
    <xf numFmtId="0" fontId="5" fillId="0" borderId="52" xfId="1" applyFont="1" applyFill="1" applyBorder="1" applyAlignment="1">
      <alignment horizontal="left" vertical="center" wrapText="1"/>
    </xf>
    <xf numFmtId="0" fontId="5" fillId="0" borderId="53" xfId="1" applyFont="1" applyFill="1" applyBorder="1" applyAlignment="1">
      <alignment horizontal="left" vertical="center" wrapText="1"/>
    </xf>
    <xf numFmtId="0" fontId="5" fillId="0" borderId="66" xfId="1" applyFont="1" applyFill="1" applyBorder="1" applyAlignment="1">
      <alignment horizontal="left" vertical="center" wrapText="1"/>
    </xf>
    <xf numFmtId="0" fontId="5" fillId="0" borderId="67" xfId="1" applyFont="1" applyFill="1" applyBorder="1" applyAlignment="1">
      <alignment horizontal="left" vertical="center" wrapText="1"/>
    </xf>
    <xf numFmtId="0" fontId="27" fillId="0" borderId="94" xfId="1" applyFont="1" applyBorder="1" applyAlignment="1">
      <alignment horizontal="center" vertical="center" wrapText="1"/>
    </xf>
    <xf numFmtId="0" fontId="27" fillId="0" borderId="62" xfId="1" applyFont="1" applyBorder="1" applyAlignment="1">
      <alignment horizontal="center" vertical="center" wrapText="1"/>
    </xf>
    <xf numFmtId="0" fontId="27" fillId="0" borderId="97" xfId="1" applyFont="1" applyBorder="1" applyAlignment="1">
      <alignment horizontal="center" vertical="center" wrapText="1"/>
    </xf>
    <xf numFmtId="0" fontId="27" fillId="0" borderId="55" xfId="1" applyFont="1" applyBorder="1" applyAlignment="1">
      <alignment horizontal="center" vertical="center" wrapText="1"/>
    </xf>
    <xf numFmtId="0" fontId="27" fillId="0" borderId="27" xfId="1" applyFont="1" applyBorder="1" applyAlignment="1">
      <alignment horizontal="center" vertical="center" wrapText="1"/>
    </xf>
    <xf numFmtId="0" fontId="27" fillId="0" borderId="98" xfId="1" applyFont="1" applyBorder="1" applyAlignment="1">
      <alignment horizontal="center" vertical="center" wrapText="1"/>
    </xf>
    <xf numFmtId="0" fontId="5" fillId="2" borderId="112" xfId="1" applyFont="1" applyFill="1" applyBorder="1" applyAlignment="1">
      <alignment horizontal="center" vertical="center" wrapText="1"/>
    </xf>
    <xf numFmtId="0" fontId="3" fillId="2" borderId="83" xfId="1" applyFont="1" applyFill="1" applyBorder="1" applyAlignment="1">
      <alignment horizontal="center" vertical="center" wrapText="1"/>
    </xf>
    <xf numFmtId="0" fontId="3" fillId="2" borderId="84" xfId="1" applyFont="1" applyFill="1" applyBorder="1" applyAlignment="1">
      <alignment horizontal="center" vertical="center" wrapText="1"/>
    </xf>
    <xf numFmtId="0" fontId="11" fillId="0" borderId="112" xfId="1" applyFont="1" applyFill="1" applyBorder="1" applyAlignment="1">
      <alignment horizontal="left" vertical="center" wrapText="1"/>
    </xf>
    <xf numFmtId="0" fontId="11" fillId="0" borderId="83" xfId="1" applyFont="1" applyFill="1" applyBorder="1" applyAlignment="1">
      <alignment horizontal="left" vertical="center" wrapText="1"/>
    </xf>
    <xf numFmtId="0" fontId="11" fillId="0" borderId="84" xfId="1" applyFont="1" applyFill="1" applyBorder="1" applyAlignment="1">
      <alignment horizontal="left" vertical="center" wrapText="1"/>
    </xf>
    <xf numFmtId="0" fontId="5" fillId="0" borderId="97" xfId="1" applyFont="1" applyFill="1" applyBorder="1" applyAlignment="1">
      <alignment horizontal="left" vertical="center" wrapText="1"/>
    </xf>
    <xf numFmtId="0" fontId="5" fillId="0" borderId="98" xfId="1" applyFont="1" applyFill="1" applyBorder="1" applyAlignment="1">
      <alignment horizontal="left" vertical="center" wrapText="1"/>
    </xf>
    <xf numFmtId="0" fontId="5" fillId="0" borderId="99" xfId="1" applyFont="1" applyFill="1" applyBorder="1" applyAlignment="1">
      <alignment horizontal="left" vertical="center" wrapText="1"/>
    </xf>
    <xf numFmtId="0" fontId="5" fillId="0" borderId="100" xfId="1" applyFont="1" applyFill="1" applyBorder="1" applyAlignment="1">
      <alignment horizontal="left" vertical="center" wrapText="1"/>
    </xf>
    <xf numFmtId="0" fontId="5" fillId="0" borderId="122" xfId="1" applyFont="1" applyFill="1" applyBorder="1" applyAlignment="1">
      <alignment horizontal="left" vertical="center" wrapText="1"/>
    </xf>
    <xf numFmtId="0" fontId="5" fillId="0" borderId="123" xfId="1" applyFont="1" applyFill="1" applyBorder="1" applyAlignment="1">
      <alignment horizontal="left" vertical="center" wrapText="1"/>
    </xf>
    <xf numFmtId="0" fontId="5" fillId="0" borderId="43" xfId="1" applyFont="1" applyFill="1" applyBorder="1" applyAlignment="1">
      <alignment horizontal="left" vertical="center" wrapText="1"/>
    </xf>
    <xf numFmtId="0" fontId="5" fillId="0" borderId="44" xfId="1" applyFont="1" applyFill="1" applyBorder="1" applyAlignment="1">
      <alignment horizontal="left" vertical="center" wrapText="1"/>
    </xf>
    <xf numFmtId="0" fontId="5" fillId="0" borderId="45" xfId="1" applyFont="1" applyFill="1" applyBorder="1" applyAlignment="1">
      <alignment horizontal="left" vertical="center" wrapText="1"/>
    </xf>
    <xf numFmtId="0" fontId="5" fillId="0" borderId="46" xfId="1" applyFont="1" applyFill="1" applyBorder="1" applyAlignment="1">
      <alignment horizontal="left" vertical="center" wrapText="1"/>
    </xf>
    <xf numFmtId="0" fontId="5" fillId="0" borderId="120" xfId="1" applyFont="1" applyFill="1" applyBorder="1" applyAlignment="1">
      <alignment horizontal="left" vertical="center" wrapText="1"/>
    </xf>
    <xf numFmtId="0" fontId="5" fillId="0" borderId="121" xfId="1" applyFont="1" applyFill="1" applyBorder="1" applyAlignment="1">
      <alignment horizontal="left" vertical="center" wrapText="1"/>
    </xf>
    <xf numFmtId="0" fontId="5" fillId="0" borderId="68" xfId="1" applyFont="1" applyFill="1" applyBorder="1" applyAlignment="1">
      <alignment horizontal="left" vertical="center" wrapText="1"/>
    </xf>
    <xf numFmtId="0" fontId="5" fillId="0" borderId="69" xfId="1" applyFont="1" applyFill="1" applyBorder="1" applyAlignment="1">
      <alignment horizontal="left" vertical="center" wrapText="1"/>
    </xf>
    <xf numFmtId="0" fontId="5" fillId="0" borderId="70" xfId="1" applyFont="1" applyFill="1" applyBorder="1" applyAlignment="1">
      <alignment horizontal="left" vertical="center" wrapText="1"/>
    </xf>
    <xf numFmtId="0" fontId="5" fillId="2" borderId="51" xfId="1" applyFont="1" applyFill="1" applyBorder="1" applyAlignment="1">
      <alignment horizontal="center" vertical="center" wrapText="1"/>
    </xf>
    <xf numFmtId="0" fontId="3" fillId="2" borderId="85" xfId="1" applyFont="1" applyFill="1" applyBorder="1" applyAlignment="1">
      <alignment horizontal="center" vertical="center" wrapText="1"/>
    </xf>
    <xf numFmtId="0" fontId="3" fillId="2" borderId="86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left" vertical="center" wrapText="1"/>
    </xf>
    <xf numFmtId="0" fontId="5" fillId="0" borderId="48" xfId="1" applyFont="1" applyFill="1" applyBorder="1" applyAlignment="1">
      <alignment horizontal="left" vertical="center" wrapText="1"/>
    </xf>
    <xf numFmtId="0" fontId="5" fillId="2" borderId="83" xfId="1" applyFont="1" applyFill="1" applyBorder="1" applyAlignment="1">
      <alignment horizontal="center" vertical="center" wrapText="1"/>
    </xf>
    <xf numFmtId="0" fontId="5" fillId="2" borderId="84" xfId="1" applyFont="1" applyFill="1" applyBorder="1" applyAlignment="1">
      <alignment horizontal="center" vertical="center" wrapText="1"/>
    </xf>
    <xf numFmtId="0" fontId="5" fillId="2" borderId="85" xfId="1" applyFont="1" applyFill="1" applyBorder="1" applyAlignment="1">
      <alignment horizontal="center" vertical="center" wrapText="1"/>
    </xf>
    <xf numFmtId="0" fontId="5" fillId="2" borderId="86" xfId="1" applyFont="1" applyFill="1" applyBorder="1" applyAlignment="1">
      <alignment horizontal="center" vertical="center" wrapText="1"/>
    </xf>
    <xf numFmtId="0" fontId="5" fillId="0" borderId="85" xfId="1" applyFont="1" applyFill="1" applyBorder="1" applyAlignment="1">
      <alignment horizontal="left" vertical="center" wrapText="1"/>
    </xf>
    <xf numFmtId="0" fontId="5" fillId="0" borderId="86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0" borderId="101" xfId="1" applyFont="1" applyFill="1" applyBorder="1" applyAlignment="1">
      <alignment horizontal="left" vertical="center" wrapText="1"/>
    </xf>
    <xf numFmtId="0" fontId="5" fillId="0" borderId="102" xfId="1" applyFont="1" applyFill="1" applyBorder="1" applyAlignment="1">
      <alignment horizontal="left" vertical="center" wrapText="1"/>
    </xf>
    <xf numFmtId="0" fontId="11" fillId="0" borderId="82" xfId="1" applyFont="1" applyFill="1" applyBorder="1" applyAlignment="1">
      <alignment horizontal="left" vertical="center" wrapText="1"/>
    </xf>
    <xf numFmtId="0" fontId="5" fillId="2" borderId="82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vertical="center" wrapText="1"/>
    </xf>
    <xf numFmtId="0" fontId="3" fillId="0" borderId="0" xfId="1" applyFont="1" applyFill="1" applyAlignment="1"/>
    <xf numFmtId="0" fontId="3" fillId="0" borderId="0" xfId="1" applyFont="1" applyFill="1" applyAlignment="1">
      <alignment horizontal="center" wrapText="1"/>
    </xf>
    <xf numFmtId="0" fontId="2" fillId="0" borderId="0" xfId="1" applyFill="1" applyAlignment="1">
      <alignment horizontal="center" wrapText="1"/>
    </xf>
    <xf numFmtId="0" fontId="5" fillId="0" borderId="1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wrapText="1"/>
    </xf>
    <xf numFmtId="0" fontId="9" fillId="7" borderId="130" xfId="0" applyFont="1" applyFill="1" applyBorder="1" applyAlignment="1">
      <alignment horizontal="center" vertical="center" wrapText="1"/>
    </xf>
    <xf numFmtId="0" fontId="9" fillId="0" borderId="152" xfId="0" applyFont="1" applyBorder="1" applyAlignment="1">
      <alignment horizontal="center" vertical="center" wrapText="1"/>
    </xf>
    <xf numFmtId="0" fontId="9" fillId="0" borderId="138" xfId="0" applyFont="1" applyBorder="1" applyAlignment="1">
      <alignment horizontal="center" vertical="center" wrapText="1"/>
    </xf>
    <xf numFmtId="0" fontId="9" fillId="7" borderId="131" xfId="0" applyFont="1" applyFill="1" applyBorder="1" applyAlignment="1">
      <alignment horizontal="center" vertical="center" wrapText="1"/>
    </xf>
    <xf numFmtId="0" fontId="9" fillId="7" borderId="138" xfId="0" applyFont="1" applyFill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0" borderId="131" xfId="0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7" borderId="327" xfId="0" applyFont="1" applyFill="1" applyBorder="1" applyAlignment="1">
      <alignment horizontal="center" vertical="center" wrapText="1"/>
    </xf>
    <xf numFmtId="0" fontId="9" fillId="7" borderId="290" xfId="0" applyFont="1" applyFill="1" applyBorder="1" applyAlignment="1">
      <alignment horizontal="center" vertical="center" wrapText="1"/>
    </xf>
    <xf numFmtId="0" fontId="9" fillId="0" borderId="327" xfId="0" applyFont="1" applyBorder="1" applyAlignment="1">
      <alignment horizontal="center" vertical="center" wrapText="1"/>
    </xf>
    <xf numFmtId="0" fontId="9" fillId="0" borderId="290" xfId="0" applyFont="1" applyBorder="1" applyAlignment="1">
      <alignment horizontal="center" vertical="center" wrapText="1"/>
    </xf>
    <xf numFmtId="0" fontId="9" fillId="7" borderId="288" xfId="0" applyFont="1" applyFill="1" applyBorder="1" applyAlignment="1">
      <alignment horizontal="center" vertical="center" wrapText="1"/>
    </xf>
    <xf numFmtId="0" fontId="9" fillId="7" borderId="141" xfId="0" applyFont="1" applyFill="1" applyBorder="1" applyAlignment="1">
      <alignment horizontal="center" vertical="center" wrapText="1"/>
    </xf>
    <xf numFmtId="0" fontId="28" fillId="0" borderId="288" xfId="0" applyFont="1" applyBorder="1" applyAlignment="1">
      <alignment horizontal="center" vertical="center" wrapText="1"/>
    </xf>
    <xf numFmtId="0" fontId="28" fillId="0" borderId="278" xfId="0" applyFont="1" applyBorder="1" applyAlignment="1">
      <alignment horizontal="center" vertical="center" wrapText="1"/>
    </xf>
    <xf numFmtId="0" fontId="28" fillId="0" borderId="264" xfId="0" applyFont="1" applyBorder="1" applyAlignment="1">
      <alignment horizontal="center" vertical="center" wrapText="1"/>
    </xf>
    <xf numFmtId="0" fontId="28" fillId="0" borderId="290" xfId="0" applyFont="1" applyBorder="1" applyAlignment="1">
      <alignment horizontal="center" vertical="center" wrapText="1"/>
    </xf>
    <xf numFmtId="0" fontId="9" fillId="0" borderId="217" xfId="0" applyFont="1" applyBorder="1" applyAlignment="1">
      <alignment horizontal="center" vertical="center" wrapText="1"/>
    </xf>
    <xf numFmtId="0" fontId="9" fillId="0" borderId="264" xfId="0" applyFont="1" applyBorder="1" applyAlignment="1">
      <alignment horizontal="center" vertical="center" wrapText="1"/>
    </xf>
    <xf numFmtId="0" fontId="28" fillId="0" borderId="130" xfId="0" applyFont="1" applyBorder="1" applyAlignment="1">
      <alignment horizontal="center" vertical="center" wrapText="1"/>
    </xf>
    <xf numFmtId="0" fontId="9" fillId="0" borderId="131" xfId="0" applyFont="1" applyFill="1" applyBorder="1" applyAlignment="1">
      <alignment horizontal="center" vertical="center" wrapText="1"/>
    </xf>
    <xf numFmtId="0" fontId="9" fillId="0" borderId="129" xfId="0" applyFont="1" applyFill="1" applyBorder="1" applyAlignment="1">
      <alignment horizontal="center" vertical="center" wrapText="1"/>
    </xf>
    <xf numFmtId="0" fontId="28" fillId="0" borderId="246" xfId="0" applyFont="1" applyBorder="1" applyAlignment="1">
      <alignment horizontal="center" vertical="center" wrapText="1"/>
    </xf>
    <xf numFmtId="0" fontId="28" fillId="4" borderId="126" xfId="0" applyFont="1" applyFill="1" applyBorder="1" applyAlignment="1">
      <alignment horizontal="center" vertical="center" textRotation="90" wrapText="1"/>
    </xf>
    <xf numFmtId="0" fontId="28" fillId="4" borderId="130" xfId="0" applyFont="1" applyFill="1" applyBorder="1" applyAlignment="1">
      <alignment horizontal="center" vertical="center" textRotation="90" wrapText="1"/>
    </xf>
    <xf numFmtId="0" fontId="28" fillId="0" borderId="126" xfId="0" applyFont="1" applyBorder="1" applyAlignment="1">
      <alignment horizontal="center" vertical="center" textRotation="90" wrapText="1"/>
    </xf>
    <xf numFmtId="0" fontId="28" fillId="0" borderId="130" xfId="0" applyFont="1" applyBorder="1" applyAlignment="1">
      <alignment horizontal="center" vertical="center" textRotation="90" wrapText="1"/>
    </xf>
    <xf numFmtId="0" fontId="33" fillId="0" borderId="125" xfId="0" applyFont="1" applyBorder="1" applyAlignment="1">
      <alignment horizontal="center" vertical="center" wrapText="1"/>
    </xf>
    <xf numFmtId="0" fontId="33" fillId="0" borderId="103" xfId="0" applyFont="1" applyBorder="1" applyAlignment="1">
      <alignment horizontal="center" vertical="center" wrapText="1"/>
    </xf>
    <xf numFmtId="0" fontId="33" fillId="0" borderId="291" xfId="0" applyFont="1" applyBorder="1" applyAlignment="1">
      <alignment horizontal="center" vertical="center" wrapText="1"/>
    </xf>
    <xf numFmtId="0" fontId="33" fillId="0" borderId="128" xfId="0" applyFont="1" applyBorder="1" applyAlignment="1">
      <alignment horizontal="center" vertical="center" wrapText="1"/>
    </xf>
    <xf numFmtId="0" fontId="33" fillId="0" borderId="133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center" vertical="center" wrapText="1"/>
    </xf>
    <xf numFmtId="0" fontId="33" fillId="0" borderId="312" xfId="0" applyFont="1" applyBorder="1" applyAlignment="1">
      <alignment horizontal="center" vertical="center" wrapText="1"/>
    </xf>
    <xf numFmtId="0" fontId="33" fillId="0" borderId="209" xfId="0" applyFont="1" applyBorder="1" applyAlignment="1">
      <alignment horizontal="center" vertical="center" wrapText="1"/>
    </xf>
    <xf numFmtId="0" fontId="33" fillId="0" borderId="254" xfId="0" applyFont="1" applyBorder="1" applyAlignment="1">
      <alignment horizontal="center" vertical="center" wrapText="1"/>
    </xf>
    <xf numFmtId="0" fontId="33" fillId="0" borderId="97" xfId="0" applyFont="1" applyBorder="1" applyAlignment="1">
      <alignment horizontal="center" vertical="center" wrapText="1"/>
    </xf>
    <xf numFmtId="0" fontId="28" fillId="0" borderId="327" xfId="0" applyFont="1" applyBorder="1" applyAlignment="1">
      <alignment horizontal="center" vertical="center" wrapText="1"/>
    </xf>
    <xf numFmtId="0" fontId="28" fillId="0" borderId="217" xfId="0" applyFont="1" applyBorder="1" applyAlignment="1">
      <alignment horizontal="center" vertical="center" wrapText="1"/>
    </xf>
    <xf numFmtId="0" fontId="28" fillId="0" borderId="260" xfId="0" applyFont="1" applyBorder="1" applyAlignment="1">
      <alignment horizontal="center" vertical="center" wrapText="1"/>
    </xf>
    <xf numFmtId="0" fontId="28" fillId="0" borderId="129" xfId="0" applyFont="1" applyBorder="1" applyAlignment="1">
      <alignment horizontal="center" vertical="center" wrapText="1"/>
    </xf>
    <xf numFmtId="0" fontId="33" fillId="0" borderId="287" xfId="0" applyFont="1" applyBorder="1" applyAlignment="1">
      <alignment horizontal="center" vertical="center" wrapText="1"/>
    </xf>
    <xf numFmtId="0" fontId="28" fillId="0" borderId="131" xfId="0" applyFont="1" applyBorder="1" applyAlignment="1">
      <alignment horizontal="center" vertical="center" wrapText="1"/>
    </xf>
    <xf numFmtId="0" fontId="28" fillId="0" borderId="136" xfId="0" applyFont="1" applyBorder="1" applyAlignment="1">
      <alignment horizontal="center" vertical="center" wrapText="1"/>
    </xf>
    <xf numFmtId="0" fontId="28" fillId="0" borderId="163" xfId="0" applyFont="1" applyBorder="1" applyAlignment="1">
      <alignment horizontal="center" vertical="center" wrapText="1"/>
    </xf>
    <xf numFmtId="0" fontId="28" fillId="0" borderId="138" xfId="0" applyFont="1" applyBorder="1" applyAlignment="1">
      <alignment horizontal="center" vertical="center" wrapText="1"/>
    </xf>
    <xf numFmtId="0" fontId="28" fillId="0" borderId="141" xfId="0" applyFont="1" applyBorder="1" applyAlignment="1">
      <alignment horizontal="center" vertical="center" wrapText="1"/>
    </xf>
    <xf numFmtId="0" fontId="28" fillId="0" borderId="126" xfId="0" applyFont="1" applyBorder="1" applyAlignment="1">
      <alignment horizontal="center" vertical="center" wrapText="1"/>
    </xf>
    <xf numFmtId="0" fontId="9" fillId="0" borderId="130" xfId="0" applyFont="1" applyFill="1" applyBorder="1" applyAlignment="1">
      <alignment horizontal="center" vertical="center" wrapText="1"/>
    </xf>
    <xf numFmtId="0" fontId="9" fillId="0" borderId="259" xfId="0" applyFont="1" applyBorder="1" applyAlignment="1">
      <alignment horizontal="center" vertical="center" wrapText="1"/>
    </xf>
    <xf numFmtId="0" fontId="9" fillId="7" borderId="217" xfId="0" applyFont="1" applyFill="1" applyBorder="1" applyAlignment="1">
      <alignment horizontal="center" vertical="center" wrapText="1"/>
    </xf>
    <xf numFmtId="0" fontId="9" fillId="7" borderId="153" xfId="0" applyFont="1" applyFill="1" applyBorder="1" applyAlignment="1">
      <alignment horizontal="center" vertical="center" wrapText="1"/>
    </xf>
    <xf numFmtId="0" fontId="9" fillId="0" borderId="138" xfId="0" applyFont="1" applyFill="1" applyBorder="1" applyAlignment="1">
      <alignment horizontal="center" vertical="center" wrapText="1"/>
    </xf>
    <xf numFmtId="0" fontId="28" fillId="0" borderId="141" xfId="0" applyFont="1" applyBorder="1" applyAlignment="1">
      <alignment horizontal="center" vertical="center" textRotation="90" wrapText="1"/>
    </xf>
    <xf numFmtId="0" fontId="28" fillId="0" borderId="138" xfId="0" applyFont="1" applyBorder="1" applyAlignment="1">
      <alignment horizontal="center" vertical="center" textRotation="90" wrapText="1"/>
    </xf>
    <xf numFmtId="0" fontId="28" fillId="0" borderId="255" xfId="0" applyFont="1" applyBorder="1" applyAlignment="1">
      <alignment horizontal="center" vertical="center" textRotation="90" wrapText="1"/>
    </xf>
    <xf numFmtId="0" fontId="28" fillId="0" borderId="256" xfId="0" applyFont="1" applyBorder="1" applyAlignment="1">
      <alignment horizontal="center" vertical="center" textRotation="90" wrapText="1"/>
    </xf>
    <xf numFmtId="0" fontId="14" fillId="0" borderId="130" xfId="0" applyFont="1" applyBorder="1" applyAlignment="1">
      <alignment horizontal="center" vertical="center" wrapText="1"/>
    </xf>
    <xf numFmtId="0" fontId="28" fillId="0" borderId="226" xfId="0" applyFont="1" applyBorder="1" applyAlignment="1">
      <alignment horizontal="center" vertical="center" textRotation="90" wrapText="1"/>
    </xf>
    <xf numFmtId="0" fontId="28" fillId="0" borderId="247" xfId="0" applyFont="1" applyBorder="1" applyAlignment="1">
      <alignment horizontal="center" vertical="center" textRotation="90" wrapText="1"/>
    </xf>
    <xf numFmtId="165" fontId="28" fillId="4" borderId="126" xfId="0" applyNumberFormat="1" applyFont="1" applyFill="1" applyBorder="1" applyAlignment="1">
      <alignment horizontal="center" vertical="center" textRotation="90" wrapText="1"/>
    </xf>
    <xf numFmtId="165" fontId="28" fillId="4" borderId="130" xfId="0" applyNumberFormat="1" applyFont="1" applyFill="1" applyBorder="1" applyAlignment="1">
      <alignment horizontal="center" vertical="center" textRotation="90" wrapText="1"/>
    </xf>
    <xf numFmtId="0" fontId="28" fillId="0" borderId="126" xfId="0" applyNumberFormat="1" applyFont="1" applyBorder="1" applyAlignment="1">
      <alignment horizontal="center" vertical="center" textRotation="90" wrapText="1"/>
    </xf>
    <xf numFmtId="0" fontId="28" fillId="0" borderId="130" xfId="0" applyNumberFormat="1" applyFont="1" applyBorder="1" applyAlignment="1">
      <alignment horizontal="center" vertical="center" textRotation="90" wrapText="1"/>
    </xf>
    <xf numFmtId="0" fontId="28" fillId="0" borderId="98" xfId="0" applyFont="1" applyBorder="1" applyAlignment="1">
      <alignment horizontal="center" vertical="center" wrapText="1"/>
    </xf>
    <xf numFmtId="0" fontId="28" fillId="0" borderId="22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34" xfId="0" applyFont="1" applyFill="1" applyBorder="1" applyAlignment="1">
      <alignment horizontal="center" vertical="center" wrapText="1"/>
    </xf>
    <xf numFmtId="0" fontId="9" fillId="7" borderId="126" xfId="0" applyFont="1" applyFill="1" applyBorder="1" applyAlignment="1">
      <alignment horizontal="center" vertical="center" wrapText="1"/>
    </xf>
    <xf numFmtId="0" fontId="9" fillId="0" borderId="132" xfId="0" applyFont="1" applyFill="1" applyBorder="1" applyAlignment="1">
      <alignment horizontal="center" vertical="center" wrapText="1"/>
    </xf>
    <xf numFmtId="0" fontId="9" fillId="0" borderId="103" xfId="0" applyFont="1" applyFill="1" applyBorder="1" applyAlignment="1">
      <alignment horizontal="center" vertical="center" wrapText="1"/>
    </xf>
    <xf numFmtId="0" fontId="9" fillId="0" borderId="128" xfId="0" applyFont="1" applyFill="1" applyBorder="1" applyAlignment="1">
      <alignment horizontal="center" vertical="center" wrapText="1"/>
    </xf>
    <xf numFmtId="0" fontId="28" fillId="0" borderId="133" xfId="0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center" vertical="center" wrapText="1"/>
    </xf>
    <xf numFmtId="0" fontId="9" fillId="0" borderId="327" xfId="0" applyFont="1" applyFill="1" applyBorder="1" applyAlignment="1">
      <alignment horizontal="center" vertical="center" wrapText="1"/>
    </xf>
    <xf numFmtId="0" fontId="9" fillId="0" borderId="290" xfId="0" applyFont="1" applyFill="1" applyBorder="1" applyAlignment="1">
      <alignment horizontal="center" vertical="center" wrapText="1"/>
    </xf>
    <xf numFmtId="0" fontId="28" fillId="0" borderId="311" xfId="0" applyFont="1" applyBorder="1" applyAlignment="1">
      <alignment horizontal="center" vertical="center" wrapText="1"/>
    </xf>
    <xf numFmtId="0" fontId="28" fillId="0" borderId="98" xfId="0" applyFont="1" applyBorder="1" applyAlignment="1">
      <alignment horizontal="center" vertical="center" textRotation="90" wrapText="1"/>
    </xf>
    <xf numFmtId="0" fontId="14" fillId="7" borderId="130" xfId="0" applyFont="1" applyFill="1" applyBorder="1" applyAlignment="1">
      <alignment horizontal="center" vertical="center" wrapText="1"/>
    </xf>
    <xf numFmtId="0" fontId="28" fillId="4" borderId="98" xfId="0" applyFont="1" applyFill="1" applyBorder="1" applyAlignment="1">
      <alignment horizontal="center" vertical="center" textRotation="90" wrapText="1"/>
    </xf>
    <xf numFmtId="0" fontId="63" fillId="0" borderId="139" xfId="0" applyFont="1" applyBorder="1" applyAlignment="1">
      <alignment horizontal="center" vertical="center" wrapText="1"/>
    </xf>
    <xf numFmtId="0" fontId="63" fillId="0" borderId="62" xfId="0" applyFont="1" applyBorder="1" applyAlignment="1">
      <alignment horizontal="center" vertical="center" wrapText="1"/>
    </xf>
    <xf numFmtId="0" fontId="63" fillId="0" borderId="209" xfId="0" applyFont="1" applyBorder="1" applyAlignment="1">
      <alignment horizontal="center" vertical="center" wrapText="1"/>
    </xf>
    <xf numFmtId="0" fontId="28" fillId="6" borderId="130" xfId="0" applyFont="1" applyFill="1" applyBorder="1" applyAlignment="1">
      <alignment horizontal="center" vertical="center" textRotation="90" wrapText="1"/>
    </xf>
    <xf numFmtId="0" fontId="28" fillId="6" borderId="98" xfId="0" applyFont="1" applyFill="1" applyBorder="1" applyAlignment="1">
      <alignment horizontal="center" vertical="center" textRotation="90" wrapText="1"/>
    </xf>
    <xf numFmtId="0" fontId="28" fillId="0" borderId="131" xfId="0" applyFont="1" applyBorder="1" applyAlignment="1">
      <alignment horizontal="center" vertical="center" textRotation="90" wrapText="1"/>
    </xf>
    <xf numFmtId="0" fontId="28" fillId="0" borderId="129" xfId="0" applyFont="1" applyBorder="1" applyAlignment="1">
      <alignment horizontal="center" vertical="center" textRotation="90" wrapText="1"/>
    </xf>
    <xf numFmtId="0" fontId="28" fillId="0" borderId="142" xfId="0" applyFont="1" applyBorder="1" applyAlignment="1">
      <alignment horizontal="center" vertical="center" textRotation="90" wrapText="1"/>
    </xf>
    <xf numFmtId="0" fontId="28" fillId="0" borderId="98" xfId="0" applyNumberFormat="1" applyFont="1" applyBorder="1" applyAlignment="1">
      <alignment horizontal="center" vertical="center" textRotation="90" wrapText="1"/>
    </xf>
    <xf numFmtId="0" fontId="28" fillId="0" borderId="223" xfId="0" applyFont="1" applyBorder="1" applyAlignment="1">
      <alignment horizontal="center" vertical="center" textRotation="90" wrapText="1"/>
    </xf>
    <xf numFmtId="0" fontId="28" fillId="0" borderId="224" xfId="0" applyFont="1" applyBorder="1" applyAlignment="1">
      <alignment horizontal="center" vertical="center" textRotation="90" wrapText="1"/>
    </xf>
    <xf numFmtId="165" fontId="28" fillId="4" borderId="98" xfId="0" applyNumberFormat="1" applyFont="1" applyFill="1" applyBorder="1" applyAlignment="1">
      <alignment horizontal="center" vertical="center" textRotation="90" wrapText="1"/>
    </xf>
    <xf numFmtId="0" fontId="28" fillId="0" borderId="127" xfId="0" applyFont="1" applyBorder="1" applyAlignment="1">
      <alignment horizontal="center" vertical="center" textRotation="90" wrapText="1"/>
    </xf>
    <xf numFmtId="0" fontId="28" fillId="0" borderId="93" xfId="0" applyFont="1" applyBorder="1" applyAlignment="1">
      <alignment horizontal="center" vertical="center" textRotation="90" wrapText="1"/>
    </xf>
    <xf numFmtId="0" fontId="34" fillId="7" borderId="131" xfId="0" applyFont="1" applyFill="1" applyBorder="1" applyAlignment="1">
      <alignment horizontal="center" vertical="center" wrapText="1"/>
    </xf>
    <xf numFmtId="0" fontId="34" fillId="7" borderId="138" xfId="0" applyFont="1" applyFill="1" applyBorder="1" applyAlignment="1">
      <alignment horizontal="center" vertical="center" wrapText="1"/>
    </xf>
    <xf numFmtId="0" fontId="9" fillId="0" borderId="126" xfId="0" applyFont="1" applyBorder="1" applyAlignment="1">
      <alignment horizontal="center" vertical="center" wrapText="1"/>
    </xf>
    <xf numFmtId="0" fontId="9" fillId="0" borderId="141" xfId="0" applyFont="1" applyBorder="1" applyAlignment="1">
      <alignment horizontal="center" vertical="center" wrapText="1"/>
    </xf>
    <xf numFmtId="0" fontId="9" fillId="8" borderId="131" xfId="0" applyFont="1" applyFill="1" applyBorder="1" applyAlignment="1">
      <alignment horizontal="center" vertical="center" wrapText="1"/>
    </xf>
    <xf numFmtId="0" fontId="9" fillId="8" borderId="138" xfId="0" applyFont="1" applyFill="1" applyBorder="1" applyAlignment="1">
      <alignment horizontal="center" vertical="center" wrapText="1"/>
    </xf>
    <xf numFmtId="0" fontId="32" fillId="0" borderId="139" xfId="0" applyFont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center" wrapText="1"/>
    </xf>
    <xf numFmtId="0" fontId="28" fillId="0" borderId="99" xfId="0" applyFont="1" applyBorder="1" applyAlignment="1">
      <alignment horizontal="center" vertical="center" textRotation="90" wrapText="1"/>
    </xf>
    <xf numFmtId="0" fontId="60" fillId="0" borderId="124" xfId="0" applyFont="1" applyBorder="1" applyAlignment="1">
      <alignment horizontal="left"/>
    </xf>
    <xf numFmtId="0" fontId="60" fillId="0" borderId="173" xfId="0" applyFont="1" applyBorder="1" applyAlignment="1">
      <alignment horizontal="left"/>
    </xf>
    <xf numFmtId="0" fontId="1" fillId="0" borderId="156" xfId="0" applyFont="1" applyBorder="1" applyAlignment="1">
      <alignment horizontal="center" vertical="center" wrapText="1"/>
    </xf>
    <xf numFmtId="0" fontId="1" fillId="0" borderId="157" xfId="0" applyFont="1" applyBorder="1" applyAlignment="1">
      <alignment horizontal="center" vertical="center" wrapText="1"/>
    </xf>
    <xf numFmtId="0" fontId="1" fillId="0" borderId="158" xfId="0" applyFont="1" applyBorder="1" applyAlignment="1">
      <alignment horizontal="center" vertical="center" wrapText="1"/>
    </xf>
    <xf numFmtId="0" fontId="1" fillId="0" borderId="158" xfId="0" applyFont="1" applyBorder="1" applyAlignment="1">
      <alignment horizontal="center" vertical="center"/>
    </xf>
    <xf numFmtId="0" fontId="1" fillId="0" borderId="225" xfId="0" applyFont="1" applyBorder="1" applyAlignment="1">
      <alignment horizontal="center" vertical="center"/>
    </xf>
    <xf numFmtId="0" fontId="1" fillId="7" borderId="233" xfId="0" applyFont="1" applyFill="1" applyBorder="1" applyAlignment="1">
      <alignment horizontal="center" vertical="center" wrapText="1"/>
    </xf>
    <xf numFmtId="0" fontId="1" fillId="7" borderId="149" xfId="0" applyFont="1" applyFill="1" applyBorder="1" applyAlignment="1">
      <alignment horizontal="center" vertical="center" wrapText="1"/>
    </xf>
    <xf numFmtId="0" fontId="1" fillId="0" borderId="225" xfId="0" applyFont="1" applyBorder="1" applyAlignment="1">
      <alignment horizontal="center" vertical="center" wrapText="1"/>
    </xf>
    <xf numFmtId="0" fontId="1" fillId="0" borderId="162" xfId="0" applyFont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/>
    </xf>
    <xf numFmtId="0" fontId="1" fillId="0" borderId="161" xfId="0" applyFont="1" applyFill="1" applyBorder="1" applyAlignment="1">
      <alignment horizontal="center" vertical="center"/>
    </xf>
    <xf numFmtId="0" fontId="0" fillId="0" borderId="124" xfId="0" applyBorder="1" applyAlignment="1">
      <alignment horizontal="left"/>
    </xf>
    <xf numFmtId="0" fontId="0" fillId="0" borderId="173" xfId="0" applyBorder="1" applyAlignment="1">
      <alignment horizontal="left"/>
    </xf>
    <xf numFmtId="0" fontId="53" fillId="0" borderId="124" xfId="0" applyFont="1" applyBorder="1" applyAlignment="1">
      <alignment horizontal="left"/>
    </xf>
    <xf numFmtId="0" fontId="53" fillId="0" borderId="173" xfId="0" applyFont="1" applyBorder="1" applyAlignment="1">
      <alignment horizontal="left"/>
    </xf>
    <xf numFmtId="0" fontId="0" fillId="0" borderId="174" xfId="0" applyBorder="1" applyAlignment="1">
      <alignment horizontal="left"/>
    </xf>
    <xf numFmtId="0" fontId="0" fillId="0" borderId="155" xfId="0" applyBorder="1" applyAlignment="1">
      <alignment horizontal="left"/>
    </xf>
    <xf numFmtId="0" fontId="1" fillId="0" borderId="156" xfId="0" applyFont="1" applyFill="1" applyBorder="1" applyAlignment="1">
      <alignment horizontal="center"/>
    </xf>
    <xf numFmtId="0" fontId="1" fillId="0" borderId="157" xfId="0" applyFont="1" applyFill="1" applyBorder="1" applyAlignment="1">
      <alignment horizontal="center"/>
    </xf>
    <xf numFmtId="0" fontId="0" fillId="0" borderId="220" xfId="0" applyBorder="1" applyAlignment="1">
      <alignment horizontal="left"/>
    </xf>
    <xf numFmtId="0" fontId="0" fillId="0" borderId="232" xfId="0" applyBorder="1" applyAlignment="1">
      <alignment horizontal="left"/>
    </xf>
    <xf numFmtId="0" fontId="53" fillId="0" borderId="220" xfId="0" applyFont="1" applyBorder="1" applyAlignment="1">
      <alignment horizontal="left"/>
    </xf>
    <xf numFmtId="0" fontId="53" fillId="0" borderId="232" xfId="0" applyFont="1" applyBorder="1" applyAlignment="1">
      <alignment horizontal="left"/>
    </xf>
    <xf numFmtId="0" fontId="53" fillId="0" borderId="166" xfId="0" applyFont="1" applyBorder="1" applyAlignment="1">
      <alignment horizontal="left"/>
    </xf>
    <xf numFmtId="0" fontId="53" fillId="0" borderId="167" xfId="0" applyFont="1" applyBorder="1" applyAlignment="1">
      <alignment horizontal="left"/>
    </xf>
    <xf numFmtId="0" fontId="1" fillId="0" borderId="156" xfId="0" applyFont="1" applyBorder="1" applyAlignment="1">
      <alignment horizontal="center"/>
    </xf>
    <xf numFmtId="0" fontId="1" fillId="0" borderId="157" xfId="0" applyFont="1" applyBorder="1" applyAlignment="1">
      <alignment horizontal="center"/>
    </xf>
    <xf numFmtId="0" fontId="56" fillId="0" borderId="68" xfId="0" applyFont="1" applyBorder="1" applyAlignment="1">
      <alignment horizontal="left"/>
    </xf>
    <xf numFmtId="0" fontId="56" fillId="0" borderId="161" xfId="0" applyFont="1" applyBorder="1" applyAlignment="1">
      <alignment horizontal="left"/>
    </xf>
    <xf numFmtId="0" fontId="53" fillId="0" borderId="124" xfId="0" applyFont="1" applyBorder="1" applyAlignment="1">
      <alignment horizontal="left" wrapText="1"/>
    </xf>
    <xf numFmtId="0" fontId="53" fillId="0" borderId="173" xfId="0" applyFont="1" applyBorder="1" applyAlignment="1">
      <alignment horizontal="left" wrapText="1"/>
    </xf>
    <xf numFmtId="0" fontId="1" fillId="0" borderId="164" xfId="0" applyFont="1" applyBorder="1" applyAlignment="1">
      <alignment horizontal="center"/>
    </xf>
    <xf numFmtId="0" fontId="0" fillId="0" borderId="166" xfId="0" applyBorder="1" applyAlignment="1">
      <alignment horizontal="left"/>
    </xf>
    <xf numFmtId="0" fontId="0" fillId="0" borderId="167" xfId="0" applyBorder="1" applyAlignment="1">
      <alignment horizontal="left"/>
    </xf>
    <xf numFmtId="0" fontId="53" fillId="0" borderId="174" xfId="0" applyFont="1" applyBorder="1" applyAlignment="1">
      <alignment horizontal="left" wrapText="1"/>
    </xf>
    <xf numFmtId="0" fontId="53" fillId="0" borderId="155" xfId="0" applyFont="1" applyBorder="1" applyAlignment="1">
      <alignment horizontal="left" wrapText="1"/>
    </xf>
    <xf numFmtId="0" fontId="0" fillId="0" borderId="210" xfId="0" applyBorder="1" applyAlignment="1">
      <alignment horizontal="left"/>
    </xf>
    <xf numFmtId="0" fontId="0" fillId="0" borderId="68" xfId="0" applyBorder="1" applyAlignment="1">
      <alignment horizontal="left"/>
    </xf>
    <xf numFmtId="0" fontId="0" fillId="0" borderId="161" xfId="0" applyBorder="1" applyAlignment="1">
      <alignment horizontal="left"/>
    </xf>
    <xf numFmtId="0" fontId="53" fillId="0" borderId="166" xfId="0" applyFont="1" applyBorder="1" applyAlignment="1">
      <alignment horizontal="left" wrapText="1"/>
    </xf>
    <xf numFmtId="0" fontId="53" fillId="0" borderId="167" xfId="0" applyFont="1" applyBorder="1" applyAlignment="1">
      <alignment horizontal="left" wrapText="1"/>
    </xf>
    <xf numFmtId="0" fontId="0" fillId="4" borderId="124" xfId="0" applyFill="1" applyBorder="1" applyAlignment="1">
      <alignment horizontal="left"/>
    </xf>
    <xf numFmtId="0" fontId="0" fillId="4" borderId="173" xfId="0" applyFill="1" applyBorder="1" applyAlignment="1">
      <alignment horizontal="left"/>
    </xf>
    <xf numFmtId="0" fontId="0" fillId="0" borderId="156" xfId="0" applyBorder="1" applyAlignment="1">
      <alignment horizontal="left"/>
    </xf>
    <xf numFmtId="0" fontId="0" fillId="0" borderId="157" xfId="0" applyBorder="1" applyAlignment="1">
      <alignment horizontal="left"/>
    </xf>
    <xf numFmtId="0" fontId="0" fillId="0" borderId="237" xfId="0" applyBorder="1" applyAlignment="1">
      <alignment horizontal="left"/>
    </xf>
    <xf numFmtId="0" fontId="0" fillId="0" borderId="216" xfId="0" applyBorder="1" applyAlignment="1">
      <alignment horizontal="left"/>
    </xf>
    <xf numFmtId="0" fontId="56" fillId="0" borderId="209" xfId="0" applyFont="1" applyBorder="1" applyAlignment="1">
      <alignment horizontal="left"/>
    </xf>
    <xf numFmtId="0" fontId="56" fillId="0" borderId="218" xfId="0" applyFont="1" applyBorder="1" applyAlignment="1">
      <alignment horizontal="left"/>
    </xf>
    <xf numFmtId="0" fontId="0" fillId="0" borderId="209" xfId="0" applyBorder="1" applyAlignment="1">
      <alignment horizontal="left"/>
    </xf>
    <xf numFmtId="0" fontId="0" fillId="0" borderId="218" xfId="0" applyBorder="1" applyAlignment="1">
      <alignment horizontal="left"/>
    </xf>
    <xf numFmtId="0" fontId="0" fillId="0" borderId="169" xfId="0" applyBorder="1" applyAlignment="1">
      <alignment horizontal="left"/>
    </xf>
    <xf numFmtId="0" fontId="0" fillId="0" borderId="170" xfId="0" applyBorder="1" applyAlignment="1">
      <alignment horizontal="left"/>
    </xf>
    <xf numFmtId="0" fontId="0" fillId="0" borderId="172" xfId="0" applyBorder="1" applyAlignment="1">
      <alignment horizontal="left"/>
    </xf>
    <xf numFmtId="0" fontId="1" fillId="0" borderId="243" xfId="0" applyFont="1" applyBorder="1" applyAlignment="1">
      <alignment horizontal="center" vertical="center" wrapText="1"/>
    </xf>
    <xf numFmtId="0" fontId="1" fillId="0" borderId="244" xfId="0" applyFont="1" applyBorder="1" applyAlignment="1">
      <alignment horizontal="center" vertical="center" wrapText="1"/>
    </xf>
    <xf numFmtId="0" fontId="1" fillId="0" borderId="169" xfId="0" applyFont="1" applyBorder="1" applyAlignment="1">
      <alignment horizontal="center" vertical="center" wrapText="1"/>
    </xf>
    <xf numFmtId="0" fontId="1" fillId="0" borderId="170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226" xfId="0" applyFont="1" applyBorder="1" applyAlignment="1">
      <alignment horizontal="center" vertical="center" wrapText="1"/>
    </xf>
    <xf numFmtId="0" fontId="1" fillId="0" borderId="231" xfId="0" applyFont="1" applyBorder="1" applyAlignment="1">
      <alignment horizontal="center" vertical="center" wrapText="1"/>
    </xf>
    <xf numFmtId="0" fontId="1" fillId="0" borderId="226" xfId="0" applyFont="1" applyBorder="1" applyAlignment="1">
      <alignment horizontal="center" vertical="center"/>
    </xf>
    <xf numFmtId="0" fontId="1" fillId="7" borderId="248" xfId="0" applyFont="1" applyFill="1" applyBorder="1" applyAlignment="1">
      <alignment horizontal="center" vertical="center" wrapText="1"/>
    </xf>
    <xf numFmtId="0" fontId="1" fillId="0" borderId="249" xfId="0" applyFont="1" applyBorder="1" applyAlignment="1">
      <alignment horizontal="center" vertical="center" wrapText="1"/>
    </xf>
    <xf numFmtId="0" fontId="0" fillId="0" borderId="245" xfId="0" applyBorder="1" applyAlignment="1">
      <alignment horizontal="left"/>
    </xf>
    <xf numFmtId="0" fontId="53" fillId="0" borderId="245" xfId="0" applyFont="1" applyBorder="1" applyAlignment="1">
      <alignment horizontal="left"/>
    </xf>
    <xf numFmtId="0" fontId="1" fillId="0" borderId="231" xfId="0" applyFont="1" applyFill="1" applyBorder="1" applyAlignment="1">
      <alignment horizontal="center"/>
    </xf>
    <xf numFmtId="0" fontId="1" fillId="0" borderId="231" xfId="0" applyFont="1" applyBorder="1" applyAlignment="1">
      <alignment horizontal="center"/>
    </xf>
    <xf numFmtId="0" fontId="0" fillId="0" borderId="251" xfId="0" applyBorder="1" applyAlignment="1">
      <alignment horizontal="left"/>
    </xf>
    <xf numFmtId="0" fontId="60" fillId="0" borderId="220" xfId="0" applyFont="1" applyBorder="1" applyAlignment="1">
      <alignment horizontal="left"/>
    </xf>
    <xf numFmtId="0" fontId="60" fillId="0" borderId="245" xfId="0" applyFont="1" applyBorder="1" applyAlignment="1">
      <alignment horizontal="left"/>
    </xf>
    <xf numFmtId="0" fontId="53" fillId="0" borderId="220" xfId="0" applyFont="1" applyBorder="1" applyAlignment="1">
      <alignment horizontal="left" wrapText="1"/>
    </xf>
    <xf numFmtId="0" fontId="53" fillId="0" borderId="245" xfId="0" applyFont="1" applyBorder="1" applyAlignment="1">
      <alignment horizontal="left" wrapText="1"/>
    </xf>
    <xf numFmtId="0" fontId="1" fillId="0" borderId="225" xfId="0" applyFont="1" applyBorder="1" applyAlignment="1">
      <alignment horizontal="center"/>
    </xf>
    <xf numFmtId="0" fontId="0" fillId="0" borderId="252" xfId="0" applyBorder="1" applyAlignment="1">
      <alignment horizontal="left"/>
    </xf>
    <xf numFmtId="0" fontId="53" fillId="0" borderId="252" xfId="0" applyFont="1" applyBorder="1" applyAlignment="1">
      <alignment horizontal="left"/>
    </xf>
    <xf numFmtId="0" fontId="53" fillId="0" borderId="251" xfId="0" applyFont="1" applyBorder="1" applyAlignment="1">
      <alignment horizontal="left" wrapText="1"/>
    </xf>
    <xf numFmtId="0" fontId="53" fillId="0" borderId="216" xfId="0" applyFont="1" applyBorder="1" applyAlignment="1">
      <alignment horizontal="left" wrapText="1"/>
    </xf>
    <xf numFmtId="0" fontId="53" fillId="0" borderId="252" xfId="0" applyFont="1" applyBorder="1" applyAlignment="1">
      <alignment horizontal="left" wrapText="1"/>
    </xf>
    <xf numFmtId="0" fontId="53" fillId="0" borderId="220" xfId="0" applyFont="1" applyFill="1" applyBorder="1" applyAlignment="1">
      <alignment horizontal="left" wrapText="1"/>
    </xf>
    <xf numFmtId="0" fontId="53" fillId="0" borderId="245" xfId="0" applyFont="1" applyFill="1" applyBorder="1" applyAlignment="1">
      <alignment horizontal="left" wrapText="1"/>
    </xf>
    <xf numFmtId="0" fontId="0" fillId="4" borderId="220" xfId="0" applyFill="1" applyBorder="1" applyAlignment="1">
      <alignment horizontal="left"/>
    </xf>
    <xf numFmtId="0" fontId="0" fillId="4" borderId="245" xfId="0" applyFill="1" applyBorder="1" applyAlignment="1">
      <alignment horizontal="left"/>
    </xf>
    <xf numFmtId="0" fontId="0" fillId="0" borderId="231" xfId="0" applyBorder="1" applyAlignment="1">
      <alignment horizontal="left"/>
    </xf>
    <xf numFmtId="0" fontId="0" fillId="0" borderId="246" xfId="0" applyBorder="1" applyAlignment="1">
      <alignment horizontal="left"/>
    </xf>
    <xf numFmtId="0" fontId="0" fillId="0" borderId="247" xfId="0" applyBorder="1" applyAlignment="1">
      <alignment horizontal="left"/>
    </xf>
    <xf numFmtId="0" fontId="56" fillId="0" borderId="246" xfId="0" applyFont="1" applyBorder="1" applyAlignment="1">
      <alignment horizontal="left"/>
    </xf>
    <xf numFmtId="0" fontId="40" fillId="0" borderId="0" xfId="2" applyFont="1" applyFill="1" applyBorder="1" applyAlignment="1">
      <alignment horizontal="center" vertical="center" wrapText="1"/>
    </xf>
    <xf numFmtId="0" fontId="40" fillId="0" borderId="154" xfId="2" applyFont="1" applyFill="1" applyBorder="1" applyAlignment="1">
      <alignment horizontal="center" vertical="center" wrapText="1"/>
    </xf>
    <xf numFmtId="0" fontId="36" fillId="0" borderId="0" xfId="2" applyFill="1" applyBorder="1" applyAlignment="1">
      <alignment horizontal="center"/>
    </xf>
    <xf numFmtId="0" fontId="36" fillId="0" borderId="0" xfId="2" applyFill="1" applyAlignment="1">
      <alignment horizontal="center"/>
    </xf>
    <xf numFmtId="0" fontId="14" fillId="0" borderId="217" xfId="2" applyFont="1" applyBorder="1" applyAlignment="1">
      <alignment horizontal="center" vertical="center" wrapText="1"/>
    </xf>
    <xf numFmtId="0" fontId="36" fillId="0" borderId="278" xfId="2" applyFont="1" applyBorder="1" applyAlignment="1">
      <alignment horizontal="center" vertical="center" wrapText="1"/>
    </xf>
    <xf numFmtId="0" fontId="36" fillId="0" borderId="290" xfId="2" applyFont="1" applyBorder="1" applyAlignment="1">
      <alignment horizontal="center" vertical="center" wrapText="1"/>
    </xf>
    <xf numFmtId="0" fontId="38" fillId="0" borderId="317" xfId="2" applyFont="1" applyBorder="1" applyAlignment="1">
      <alignment horizontal="center" vertical="center" wrapText="1"/>
    </xf>
    <xf numFmtId="0" fontId="38" fillId="0" borderId="317" xfId="2" applyFont="1" applyFill="1" applyBorder="1" applyAlignment="1">
      <alignment horizontal="center" vertical="center" wrapText="1"/>
    </xf>
    <xf numFmtId="0" fontId="38" fillId="0" borderId="320" xfId="2" applyFont="1" applyFill="1" applyBorder="1" applyAlignment="1">
      <alignment horizontal="center" vertical="center" wrapText="1"/>
    </xf>
    <xf numFmtId="0" fontId="38" fillId="0" borderId="280" xfId="2" applyFont="1" applyFill="1" applyBorder="1" applyAlignment="1">
      <alignment horizontal="center" vertical="center" wrapText="1"/>
    </xf>
    <xf numFmtId="0" fontId="37" fillId="0" borderId="320" xfId="2" applyFont="1" applyFill="1" applyBorder="1" applyAlignment="1">
      <alignment horizontal="center" vertical="center"/>
    </xf>
    <xf numFmtId="0" fontId="37" fillId="0" borderId="280" xfId="2" applyFont="1" applyFill="1" applyBorder="1" applyAlignment="1">
      <alignment horizontal="center" vertical="center"/>
    </xf>
    <xf numFmtId="0" fontId="0" fillId="0" borderId="283" xfId="0" applyFill="1" applyBorder="1" applyAlignment="1">
      <alignment horizontal="center" vertical="center"/>
    </xf>
    <xf numFmtId="0" fontId="0" fillId="0" borderId="280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49" fontId="0" fillId="0" borderId="279" xfId="0" applyNumberFormat="1" applyBorder="1" applyAlignment="1">
      <alignment horizontal="center"/>
    </xf>
    <xf numFmtId="164" fontId="0" fillId="0" borderId="283" xfId="0" applyNumberFormat="1" applyBorder="1" applyAlignment="1">
      <alignment horizontal="center" vertical="center"/>
    </xf>
    <xf numFmtId="164" fontId="0" fillId="0" borderId="280" xfId="0" applyNumberFormat="1" applyBorder="1" applyAlignment="1">
      <alignment horizontal="center" vertical="center"/>
    </xf>
    <xf numFmtId="0" fontId="0" fillId="0" borderId="220" xfId="0" applyFill="1" applyBorder="1" applyAlignment="1">
      <alignment horizontal="left"/>
    </xf>
    <xf numFmtId="0" fontId="0" fillId="0" borderId="245" xfId="0" applyFill="1" applyBorder="1" applyAlignment="1">
      <alignment horizontal="left"/>
    </xf>
    <xf numFmtId="0" fontId="53" fillId="0" borderId="220" xfId="0" applyFont="1" applyFill="1" applyBorder="1" applyAlignment="1">
      <alignment horizontal="left"/>
    </xf>
    <xf numFmtId="0" fontId="53" fillId="0" borderId="245" xfId="0" applyFont="1" applyFill="1" applyBorder="1" applyAlignment="1">
      <alignment horizontal="left"/>
    </xf>
    <xf numFmtId="0" fontId="9" fillId="7" borderId="152" xfId="0" applyFont="1" applyFill="1" applyBorder="1" applyAlignment="1">
      <alignment horizontal="center" vertical="center" wrapText="1"/>
    </xf>
    <xf numFmtId="0" fontId="63" fillId="0" borderId="254" xfId="0" applyFont="1" applyBorder="1" applyAlignment="1">
      <alignment horizontal="center" vertical="center" wrapText="1"/>
    </xf>
    <xf numFmtId="0" fontId="9" fillId="7" borderId="98" xfId="0" applyFont="1" applyFill="1" applyBorder="1" applyAlignment="1">
      <alignment horizontal="center" vertical="center" wrapText="1"/>
    </xf>
    <xf numFmtId="0" fontId="9" fillId="7" borderId="259" xfId="0" applyFont="1" applyFill="1" applyBorder="1" applyAlignment="1">
      <alignment horizontal="center" vertical="center" wrapText="1"/>
    </xf>
    <xf numFmtId="0" fontId="33" fillId="0" borderId="316" xfId="0" applyFont="1" applyBorder="1" applyAlignment="1">
      <alignment horizontal="center" vertical="center" wrapText="1"/>
    </xf>
    <xf numFmtId="0" fontId="28" fillId="0" borderId="317" xfId="0" applyFont="1" applyBorder="1" applyAlignment="1">
      <alignment horizontal="center" vertical="center" wrapText="1"/>
    </xf>
    <xf numFmtId="0" fontId="9" fillId="25" borderId="130" xfId="0" applyFont="1" applyFill="1" applyBorder="1" applyAlignment="1">
      <alignment horizontal="center" vertical="center" wrapText="1"/>
    </xf>
    <xf numFmtId="0" fontId="9" fillId="7" borderId="151" xfId="0" applyFont="1" applyFill="1" applyBorder="1" applyAlignment="1">
      <alignment horizontal="center" vertical="center" wrapText="1"/>
    </xf>
    <xf numFmtId="0" fontId="9" fillId="7" borderId="129" xfId="0" applyFont="1" applyFill="1" applyBorder="1" applyAlignment="1">
      <alignment horizontal="center" vertical="center" wrapText="1"/>
    </xf>
  </cellXfs>
  <cellStyles count="24">
    <cellStyle name="20% — акцент1" xfId="4"/>
    <cellStyle name="20% — акцент2" xfId="5"/>
    <cellStyle name="20% — акцент3" xfId="6"/>
    <cellStyle name="20% — акцент4" xfId="7"/>
    <cellStyle name="20% — акцент5" xfId="8"/>
    <cellStyle name="20% — акцент6" xfId="9"/>
    <cellStyle name="40% — акцент1" xfId="10"/>
    <cellStyle name="40% — акцент2" xfId="11"/>
    <cellStyle name="40% — акцент3" xfId="12"/>
    <cellStyle name="40% — акцент4" xfId="13"/>
    <cellStyle name="40% — акцент5" xfId="14"/>
    <cellStyle name="40% — акцент6" xfId="15"/>
    <cellStyle name="60% — акцент1" xfId="16"/>
    <cellStyle name="60% — акцент2" xfId="17"/>
    <cellStyle name="60% — акцент3" xfId="18"/>
    <cellStyle name="60% — акцент4" xfId="19"/>
    <cellStyle name="60% — акцент5" xfId="20"/>
    <cellStyle name="60% — акцент6" xfId="21"/>
    <cellStyle name="Excel Built-in Normal" xfId="22"/>
    <cellStyle name="Обычный" xfId="0" builtinId="0"/>
    <cellStyle name="Обычный 2" xfId="1"/>
    <cellStyle name="Обычный 2 2" xfId="2"/>
    <cellStyle name="Обычный 2 3" xfId="3"/>
    <cellStyle name="Обычный 2 3 2" xfId="23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55;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ЗАПЕКАНКИ"/>
      <sheetName val="КАШИ, СУПЫ МОЛ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  <row r="14">
          <cell r="E14">
            <v>130</v>
          </cell>
          <cell r="P14">
            <v>150</v>
          </cell>
        </row>
        <row r="17">
          <cell r="F17">
            <v>1.6527333333333334</v>
          </cell>
          <cell r="Q17">
            <v>1.907</v>
          </cell>
        </row>
        <row r="18">
          <cell r="F18">
            <v>50.006666666666668</v>
          </cell>
          <cell r="I18">
            <v>50.006666666666668</v>
          </cell>
          <cell r="Q18">
            <v>57.7</v>
          </cell>
          <cell r="T18">
            <v>57.7</v>
          </cell>
        </row>
        <row r="20">
          <cell r="F20">
            <v>4.333333333333333</v>
          </cell>
          <cell r="I20">
            <v>4.333333333333333</v>
          </cell>
          <cell r="Q20">
            <v>5</v>
          </cell>
          <cell r="T20">
            <v>5</v>
          </cell>
        </row>
        <row r="22">
          <cell r="F22">
            <v>4.9400000000000004</v>
          </cell>
          <cell r="I22">
            <v>4.9400000000000004</v>
          </cell>
          <cell r="Q22">
            <v>5.7</v>
          </cell>
          <cell r="T22">
            <v>5.7</v>
          </cell>
        </row>
        <row r="32">
          <cell r="A32">
            <v>11.613333333333333</v>
          </cell>
          <cell r="C32">
            <v>16.553333333333335</v>
          </cell>
          <cell r="E32">
            <v>2.34</v>
          </cell>
          <cell r="G32">
            <v>205.57333333333332</v>
          </cell>
          <cell r="I32">
            <v>0.312</v>
          </cell>
          <cell r="L32">
            <v>13.4</v>
          </cell>
          <cell r="N32">
            <v>19.100000000000001</v>
          </cell>
          <cell r="P32">
            <v>2.7</v>
          </cell>
          <cell r="R32">
            <v>237.2</v>
          </cell>
          <cell r="T32">
            <v>0.36</v>
          </cell>
        </row>
        <row r="55">
          <cell r="E55" t="str">
            <v>Пудинг творожный запеченный</v>
          </cell>
        </row>
        <row r="58">
          <cell r="E58">
            <v>150</v>
          </cell>
          <cell r="P58">
            <v>170</v>
          </cell>
        </row>
        <row r="61">
          <cell r="F61">
            <v>114</v>
          </cell>
          <cell r="I61">
            <v>112.5</v>
          </cell>
          <cell r="Q61">
            <v>129.19999999999999</v>
          </cell>
          <cell r="T61">
            <v>127.5</v>
          </cell>
        </row>
        <row r="62">
          <cell r="F62">
            <v>11</v>
          </cell>
          <cell r="I62">
            <v>11</v>
          </cell>
          <cell r="Q62">
            <v>12.466666666666667</v>
          </cell>
          <cell r="T62">
            <v>12.466666666666667</v>
          </cell>
        </row>
        <row r="63">
          <cell r="F63">
            <v>0.16500000000000001</v>
          </cell>
          <cell r="Q63">
            <v>0.187</v>
          </cell>
        </row>
        <row r="64">
          <cell r="F64">
            <v>7</v>
          </cell>
          <cell r="I64">
            <v>7</v>
          </cell>
          <cell r="Q64">
            <v>7.9333333333333336</v>
          </cell>
          <cell r="T64">
            <v>7.9333333333333336</v>
          </cell>
        </row>
        <row r="65">
          <cell r="F65">
            <v>10</v>
          </cell>
          <cell r="I65">
            <v>9.4</v>
          </cell>
          <cell r="Q65">
            <v>11.333333333333334</v>
          </cell>
          <cell r="T65">
            <v>10.653333333333334</v>
          </cell>
        </row>
        <row r="66">
          <cell r="F66">
            <v>0</v>
          </cell>
          <cell r="I66">
            <v>0</v>
          </cell>
          <cell r="Q66">
            <v>0</v>
          </cell>
          <cell r="T66">
            <v>0</v>
          </cell>
        </row>
        <row r="67">
          <cell r="F67">
            <v>4</v>
          </cell>
          <cell r="I67">
            <v>4</v>
          </cell>
          <cell r="Q67">
            <v>4.5333333333333332</v>
          </cell>
          <cell r="T67">
            <v>4.5333333333333332</v>
          </cell>
        </row>
        <row r="68">
          <cell r="F68">
            <v>3.7</v>
          </cell>
          <cell r="I68">
            <v>3.7</v>
          </cell>
          <cell r="Q68">
            <v>4.1933333333333334</v>
          </cell>
          <cell r="T68">
            <v>4.1933333333333334</v>
          </cell>
        </row>
        <row r="69">
          <cell r="F69">
            <v>3.7</v>
          </cell>
          <cell r="I69">
            <v>3.7</v>
          </cell>
          <cell r="Q69">
            <v>4.1933333333333334</v>
          </cell>
          <cell r="T69">
            <v>4.1933333333333334</v>
          </cell>
        </row>
        <row r="75">
          <cell r="A75">
            <v>20.9</v>
          </cell>
          <cell r="C75">
            <v>5.3</v>
          </cell>
          <cell r="E75">
            <v>39.5</v>
          </cell>
          <cell r="G75">
            <v>289.60000000000002</v>
          </cell>
          <cell r="I75">
            <v>0.3</v>
          </cell>
          <cell r="L75">
            <v>23.686666666666664</v>
          </cell>
          <cell r="N75">
            <v>6.0066666666666668</v>
          </cell>
          <cell r="P75">
            <v>44.766666666666666</v>
          </cell>
          <cell r="R75">
            <v>328.21333333333337</v>
          </cell>
          <cell r="T75">
            <v>0.34</v>
          </cell>
        </row>
        <row r="97">
          <cell r="E97" t="str">
            <v xml:space="preserve">Запеканка из творога </v>
          </cell>
        </row>
        <row r="100">
          <cell r="E100">
            <v>150</v>
          </cell>
          <cell r="P100">
            <v>170</v>
          </cell>
        </row>
        <row r="103">
          <cell r="F103">
            <v>141</v>
          </cell>
          <cell r="I103">
            <v>139.5</v>
          </cell>
          <cell r="Q103">
            <v>159.80000000000001</v>
          </cell>
          <cell r="T103">
            <v>158.1</v>
          </cell>
        </row>
        <row r="104">
          <cell r="F104">
            <v>12</v>
          </cell>
          <cell r="I104">
            <v>12</v>
          </cell>
          <cell r="Q104">
            <v>13.6</v>
          </cell>
          <cell r="T104">
            <v>13.6</v>
          </cell>
        </row>
        <row r="105">
          <cell r="F105">
            <v>36</v>
          </cell>
          <cell r="I105">
            <v>36</v>
          </cell>
          <cell r="Q105">
            <v>40.799999999999997</v>
          </cell>
          <cell r="T105">
            <v>40.799999999999997</v>
          </cell>
        </row>
        <row r="106">
          <cell r="F106">
            <v>9.2999999999999999E-2</v>
          </cell>
          <cell r="Q106">
            <v>0.10540000000000001</v>
          </cell>
        </row>
        <row r="107">
          <cell r="F107">
            <v>7</v>
          </cell>
          <cell r="I107">
            <v>7</v>
          </cell>
          <cell r="Q107">
            <v>7.9333333333333336</v>
          </cell>
          <cell r="T107">
            <v>7.9333333333333336</v>
          </cell>
        </row>
        <row r="108">
          <cell r="F108">
            <v>4.5</v>
          </cell>
          <cell r="I108">
            <v>4.5</v>
          </cell>
          <cell r="Q108">
            <v>5.0999999999999996</v>
          </cell>
          <cell r="T108">
            <v>5.0999999999999996</v>
          </cell>
        </row>
        <row r="109">
          <cell r="F109">
            <v>0</v>
          </cell>
          <cell r="I109">
            <v>0</v>
          </cell>
          <cell r="Q109">
            <v>0</v>
          </cell>
          <cell r="T109">
            <v>0</v>
          </cell>
        </row>
        <row r="110">
          <cell r="F110">
            <v>5.2</v>
          </cell>
          <cell r="I110">
            <v>5.2</v>
          </cell>
          <cell r="Q110">
            <v>5.8933333333333335</v>
          </cell>
          <cell r="T110">
            <v>5.8933333333333335</v>
          </cell>
        </row>
        <row r="111">
          <cell r="F111">
            <v>5.2</v>
          </cell>
          <cell r="I111">
            <v>5.2</v>
          </cell>
          <cell r="Q111">
            <v>5.8933333333333335</v>
          </cell>
          <cell r="T111">
            <v>5.8933333333333335</v>
          </cell>
        </row>
        <row r="118">
          <cell r="A118">
            <v>26.4</v>
          </cell>
          <cell r="C118">
            <v>6.1</v>
          </cell>
          <cell r="E118">
            <v>47</v>
          </cell>
          <cell r="G118">
            <v>348.5</v>
          </cell>
          <cell r="I118">
            <v>0.3</v>
          </cell>
          <cell r="L118">
            <v>29.92</v>
          </cell>
          <cell r="N118">
            <v>6.9133333333333331</v>
          </cell>
          <cell r="P118">
            <v>53.266666666666666</v>
          </cell>
          <cell r="R118">
            <v>394.96666666666664</v>
          </cell>
          <cell r="T118">
            <v>0.34</v>
          </cell>
        </row>
        <row r="143">
          <cell r="E143">
            <v>90</v>
          </cell>
        </row>
        <row r="183">
          <cell r="E183" t="str">
            <v>Вареники ленивые</v>
          </cell>
        </row>
        <row r="186">
          <cell r="E186">
            <v>90</v>
          </cell>
          <cell r="P186">
            <v>100</v>
          </cell>
        </row>
        <row r="189">
          <cell r="F189">
            <v>67.569999999999993</v>
          </cell>
          <cell r="I189">
            <v>66.3</v>
          </cell>
          <cell r="Q189">
            <v>75.519411764705879</v>
          </cell>
          <cell r="T189">
            <v>74.099999999999994</v>
          </cell>
        </row>
        <row r="190">
          <cell r="F190">
            <v>9.35</v>
          </cell>
          <cell r="I190">
            <v>9.35</v>
          </cell>
          <cell r="Q190">
            <v>10.45</v>
          </cell>
          <cell r="T190">
            <v>10.45</v>
          </cell>
        </row>
        <row r="191">
          <cell r="F191">
            <v>9.7000000000000003E-2</v>
          </cell>
          <cell r="Q191">
            <v>0.10841176470588235</v>
          </cell>
        </row>
        <row r="192">
          <cell r="F192">
            <v>4</v>
          </cell>
          <cell r="I192">
            <v>4</v>
          </cell>
          <cell r="Q192">
            <v>4.4705882352941178</v>
          </cell>
          <cell r="T192">
            <v>4.4705882352941178</v>
          </cell>
        </row>
        <row r="195">
          <cell r="F195">
            <v>5</v>
          </cell>
          <cell r="I195">
            <v>5</v>
          </cell>
          <cell r="Q195">
            <v>5</v>
          </cell>
          <cell r="T195">
            <v>5</v>
          </cell>
        </row>
        <row r="204">
          <cell r="A204">
            <v>12.66</v>
          </cell>
          <cell r="C204">
            <v>4.37</v>
          </cell>
          <cell r="E204">
            <v>13.06</v>
          </cell>
          <cell r="G204">
            <v>142.19999999999999</v>
          </cell>
          <cell r="I204">
            <v>0.16</v>
          </cell>
          <cell r="L204">
            <v>14.066666666666666</v>
          </cell>
          <cell r="N204">
            <v>4.8555555555555552</v>
          </cell>
          <cell r="P204">
            <v>14.511111111111111</v>
          </cell>
          <cell r="R204">
            <v>157.99999999999997</v>
          </cell>
          <cell r="T204">
            <v>0.17777777777777778</v>
          </cell>
        </row>
        <row r="226">
          <cell r="E226" t="str">
            <v>Сырники из творога</v>
          </cell>
        </row>
        <row r="229">
          <cell r="E229">
            <v>90</v>
          </cell>
          <cell r="P229">
            <v>100</v>
          </cell>
        </row>
        <row r="232">
          <cell r="I232">
            <v>81</v>
          </cell>
          <cell r="T232">
            <v>90</v>
          </cell>
        </row>
        <row r="233">
          <cell r="F233">
            <v>6.2E-2</v>
          </cell>
          <cell r="Q233">
            <v>6.8888888888888888E-2</v>
          </cell>
        </row>
        <row r="234">
          <cell r="I234">
            <v>5</v>
          </cell>
          <cell r="T234">
            <v>5.5555555555555554</v>
          </cell>
        </row>
        <row r="235">
          <cell r="I235">
            <v>12</v>
          </cell>
          <cell r="T235">
            <v>13.333333333333334</v>
          </cell>
        </row>
        <row r="236">
          <cell r="F236">
            <v>2</v>
          </cell>
          <cell r="Q236">
            <v>2.2222222222222223</v>
          </cell>
          <cell r="T236">
            <v>2.2222222222222223</v>
          </cell>
        </row>
        <row r="238">
          <cell r="I238">
            <v>4.5</v>
          </cell>
          <cell r="T238">
            <v>5</v>
          </cell>
        </row>
        <row r="248">
          <cell r="A248">
            <v>14.6</v>
          </cell>
          <cell r="C248">
            <v>3.1</v>
          </cell>
          <cell r="E248">
            <v>21.4</v>
          </cell>
          <cell r="G248">
            <v>172.3</v>
          </cell>
          <cell r="I248">
            <v>0.36</v>
          </cell>
          <cell r="L248">
            <v>16.222222222222221</v>
          </cell>
          <cell r="N248">
            <v>3.4444444444444446</v>
          </cell>
          <cell r="P248">
            <v>23.777777777777779</v>
          </cell>
          <cell r="R248">
            <v>191.44444444444446</v>
          </cell>
          <cell r="T248">
            <v>0.4</v>
          </cell>
        </row>
        <row r="319">
          <cell r="E319" t="str">
            <v>Запеканка манная (рисовая) со свежими плодами</v>
          </cell>
        </row>
        <row r="322">
          <cell r="E322">
            <v>80</v>
          </cell>
          <cell r="P322">
            <v>100</v>
          </cell>
        </row>
        <row r="325">
          <cell r="F325">
            <v>14.4</v>
          </cell>
          <cell r="I325">
            <v>14.4</v>
          </cell>
          <cell r="Q325">
            <v>18</v>
          </cell>
          <cell r="T325">
            <v>18</v>
          </cell>
        </row>
        <row r="326">
          <cell r="F326">
            <v>32</v>
          </cell>
          <cell r="I326">
            <v>32</v>
          </cell>
          <cell r="Q326">
            <v>40</v>
          </cell>
          <cell r="T326">
            <v>40</v>
          </cell>
        </row>
        <row r="328">
          <cell r="F328">
            <v>3.2</v>
          </cell>
          <cell r="I328">
            <v>3.2</v>
          </cell>
          <cell r="Q328">
            <v>4</v>
          </cell>
          <cell r="T328">
            <v>4</v>
          </cell>
        </row>
        <row r="329">
          <cell r="F329">
            <v>1.28</v>
          </cell>
          <cell r="I329">
            <v>1.28</v>
          </cell>
          <cell r="Q329">
            <v>1.6</v>
          </cell>
          <cell r="T329">
            <v>1.6</v>
          </cell>
        </row>
        <row r="330">
          <cell r="F330">
            <v>1.6</v>
          </cell>
          <cell r="I330">
            <v>1.6</v>
          </cell>
          <cell r="Q330">
            <v>2</v>
          </cell>
          <cell r="T330">
            <v>2</v>
          </cell>
        </row>
        <row r="331">
          <cell r="F331">
            <v>18.399999999999999</v>
          </cell>
          <cell r="I331">
            <v>12.8</v>
          </cell>
          <cell r="Q331">
            <v>23</v>
          </cell>
          <cell r="T331">
            <v>16</v>
          </cell>
        </row>
        <row r="332">
          <cell r="F332">
            <v>0.96</v>
          </cell>
          <cell r="I332">
            <v>0.96</v>
          </cell>
          <cell r="Q332">
            <v>1.2</v>
          </cell>
          <cell r="T332">
            <v>1.2</v>
          </cell>
        </row>
        <row r="333">
          <cell r="F333">
            <v>5.3600000000000002E-2</v>
          </cell>
          <cell r="Q333">
            <v>6.7000000000000004E-2</v>
          </cell>
        </row>
        <row r="340">
          <cell r="A340">
            <v>3.472</v>
          </cell>
          <cell r="C340">
            <v>2.3760000000000003</v>
          </cell>
          <cell r="E340">
            <v>18.703999999999997</v>
          </cell>
          <cell r="G340">
            <v>110.096</v>
          </cell>
          <cell r="I340">
            <v>0.504</v>
          </cell>
          <cell r="L340">
            <v>4.34</v>
          </cell>
          <cell r="N340">
            <v>2.97</v>
          </cell>
          <cell r="P340">
            <v>23.38</v>
          </cell>
          <cell r="R340">
            <v>137.62</v>
          </cell>
          <cell r="T340">
            <v>0.63</v>
          </cell>
        </row>
        <row r="362">
          <cell r="E362" t="str">
            <v>Запеканка из творога с морковью</v>
          </cell>
          <cell r="P362" t="str">
            <v>Запеканка из творога с морковью</v>
          </cell>
        </row>
        <row r="365">
          <cell r="E365">
            <v>100</v>
          </cell>
          <cell r="P365">
            <v>110</v>
          </cell>
        </row>
        <row r="368">
          <cell r="F368">
            <v>102.5</v>
          </cell>
          <cell r="I368">
            <v>82</v>
          </cell>
          <cell r="Q368">
            <v>112.75</v>
          </cell>
          <cell r="T368">
            <v>90.2</v>
          </cell>
        </row>
        <row r="369">
          <cell r="F369">
            <v>0.34499999999999997</v>
          </cell>
          <cell r="Q369">
            <v>0.37949999999999995</v>
          </cell>
        </row>
        <row r="370">
          <cell r="F370">
            <v>7.5</v>
          </cell>
          <cell r="I370">
            <v>7.5</v>
          </cell>
          <cell r="Q370">
            <v>8.25</v>
          </cell>
          <cell r="T370">
            <v>8.25</v>
          </cell>
        </row>
        <row r="371">
          <cell r="F371">
            <v>25.8</v>
          </cell>
          <cell r="I371">
            <v>25</v>
          </cell>
          <cell r="Q371">
            <v>28.38</v>
          </cell>
          <cell r="T371">
            <v>27.5</v>
          </cell>
        </row>
        <row r="372">
          <cell r="F372">
            <v>4.2</v>
          </cell>
          <cell r="I372">
            <v>4.2</v>
          </cell>
          <cell r="Q372">
            <v>4.62</v>
          </cell>
          <cell r="T372">
            <v>4.62</v>
          </cell>
        </row>
        <row r="382">
          <cell r="A382">
            <v>7.5</v>
          </cell>
          <cell r="C382">
            <v>8.1</v>
          </cell>
          <cell r="E382">
            <v>8.8000000000000007</v>
          </cell>
          <cell r="G382">
            <v>138.4</v>
          </cell>
          <cell r="I382">
            <v>1</v>
          </cell>
          <cell r="L382">
            <v>8.25</v>
          </cell>
          <cell r="N382">
            <v>8.91</v>
          </cell>
          <cell r="P382">
            <v>9.6800000000000015</v>
          </cell>
          <cell r="R382">
            <v>152.24</v>
          </cell>
          <cell r="T382">
            <v>1.1000000000000001</v>
          </cell>
        </row>
        <row r="403">
          <cell r="E403" t="str">
            <v>Суфле картофельно-морковное "розовое"</v>
          </cell>
        </row>
        <row r="406">
          <cell r="E406">
            <v>90</v>
          </cell>
          <cell r="P406">
            <v>100</v>
          </cell>
        </row>
        <row r="409">
          <cell r="F409">
            <v>79.739999999999995</v>
          </cell>
          <cell r="I409">
            <v>55.8</v>
          </cell>
          <cell r="Q409">
            <v>88.6</v>
          </cell>
          <cell r="T409">
            <v>62</v>
          </cell>
        </row>
        <row r="410">
          <cell r="F410">
            <v>23.94</v>
          </cell>
          <cell r="I410">
            <v>19.170000000000002</v>
          </cell>
          <cell r="Q410">
            <v>26.6</v>
          </cell>
          <cell r="T410">
            <v>21.3</v>
          </cell>
        </row>
        <row r="411">
          <cell r="F411">
            <v>5.4</v>
          </cell>
          <cell r="I411">
            <v>5.4</v>
          </cell>
          <cell r="Q411">
            <v>6</v>
          </cell>
          <cell r="T411">
            <v>6</v>
          </cell>
        </row>
        <row r="412">
          <cell r="F412">
            <v>0.14850000000000002</v>
          </cell>
          <cell r="Q412">
            <v>0.16500000000000001</v>
          </cell>
        </row>
        <row r="413">
          <cell r="F413">
            <v>2.7</v>
          </cell>
          <cell r="I413">
            <v>2.7</v>
          </cell>
          <cell r="Q413">
            <v>3</v>
          </cell>
          <cell r="T413">
            <v>3</v>
          </cell>
        </row>
        <row r="415">
          <cell r="F415">
            <v>14.4</v>
          </cell>
          <cell r="I415">
            <v>14.4</v>
          </cell>
          <cell r="Q415">
            <v>16</v>
          </cell>
          <cell r="T415">
            <v>16</v>
          </cell>
        </row>
        <row r="416">
          <cell r="F416">
            <v>1.17</v>
          </cell>
          <cell r="I416">
            <v>1.17</v>
          </cell>
          <cell r="Q416">
            <v>1.3</v>
          </cell>
          <cell r="T416">
            <v>1.3</v>
          </cell>
        </row>
        <row r="417">
          <cell r="F417">
            <v>1.17</v>
          </cell>
          <cell r="I417">
            <v>1.17</v>
          </cell>
          <cell r="T417">
            <v>1.3</v>
          </cell>
        </row>
        <row r="423">
          <cell r="A423">
            <v>3.06</v>
          </cell>
          <cell r="C423">
            <v>3.24</v>
          </cell>
          <cell r="E423">
            <v>11.88</v>
          </cell>
          <cell r="G423">
            <v>88.92</v>
          </cell>
          <cell r="I423">
            <v>6.03</v>
          </cell>
          <cell r="L423">
            <v>3.4</v>
          </cell>
          <cell r="N423">
            <v>3.6</v>
          </cell>
          <cell r="P423">
            <v>13.2</v>
          </cell>
          <cell r="R423">
            <v>98.8</v>
          </cell>
          <cell r="T423">
            <v>6.7</v>
          </cell>
        </row>
        <row r="445">
          <cell r="E445" t="str">
            <v>Яйцо вареное</v>
          </cell>
        </row>
        <row r="448">
          <cell r="E448">
            <v>48.4</v>
          </cell>
        </row>
        <row r="451">
          <cell r="F451">
            <v>1</v>
          </cell>
        </row>
        <row r="466">
          <cell r="A466">
            <v>6.1</v>
          </cell>
          <cell r="C466">
            <v>5.2</v>
          </cell>
          <cell r="E466">
            <v>0.3</v>
          </cell>
          <cell r="G466">
            <v>76</v>
          </cell>
          <cell r="I466">
            <v>0</v>
          </cell>
        </row>
      </sheetData>
      <sheetData sheetId="2">
        <row r="54">
          <cell r="E54" t="str">
            <v>Суп молочный с макаронными изделиями (вермишелью)</v>
          </cell>
        </row>
        <row r="57">
          <cell r="E57">
            <v>130</v>
          </cell>
          <cell r="P57">
            <v>200</v>
          </cell>
          <cell r="AA57">
            <v>90</v>
          </cell>
          <cell r="AL57">
            <v>170</v>
          </cell>
        </row>
        <row r="60">
          <cell r="F60">
            <v>91</v>
          </cell>
          <cell r="I60">
            <v>91</v>
          </cell>
          <cell r="Q60">
            <v>140</v>
          </cell>
          <cell r="T60">
            <v>140</v>
          </cell>
          <cell r="AB60">
            <v>63</v>
          </cell>
          <cell r="AE60">
            <v>63</v>
          </cell>
          <cell r="AM60">
            <v>119</v>
          </cell>
          <cell r="AP60">
            <v>119</v>
          </cell>
        </row>
        <row r="62">
          <cell r="F62">
            <v>10.4</v>
          </cell>
          <cell r="I62">
            <v>10.4</v>
          </cell>
          <cell r="Q62">
            <v>16</v>
          </cell>
          <cell r="T62">
            <v>16</v>
          </cell>
          <cell r="AB62">
            <v>7.2</v>
          </cell>
          <cell r="AE62">
            <v>7.2</v>
          </cell>
          <cell r="AM62">
            <v>13.6</v>
          </cell>
          <cell r="AP62">
            <v>13.6</v>
          </cell>
        </row>
        <row r="63">
          <cell r="F63">
            <v>1.885</v>
          </cell>
          <cell r="I63">
            <v>1.885</v>
          </cell>
          <cell r="Q63">
            <v>2.9</v>
          </cell>
          <cell r="T63">
            <v>2.9</v>
          </cell>
          <cell r="AB63">
            <v>1.3049999999999999</v>
          </cell>
          <cell r="AE63">
            <v>1.3049999999999999</v>
          </cell>
          <cell r="AM63">
            <v>2.4649999999999999</v>
          </cell>
          <cell r="AP63">
            <v>2.4649999999999999</v>
          </cell>
        </row>
        <row r="64">
          <cell r="F64">
            <v>1.3</v>
          </cell>
          <cell r="I64">
            <v>1.3</v>
          </cell>
          <cell r="Q64">
            <v>2</v>
          </cell>
          <cell r="T64">
            <v>2</v>
          </cell>
          <cell r="AB64">
            <v>0.9</v>
          </cell>
          <cell r="AE64">
            <v>0.9</v>
          </cell>
          <cell r="AM64">
            <v>1.7</v>
          </cell>
          <cell r="AP64">
            <v>1.7</v>
          </cell>
        </row>
        <row r="75">
          <cell r="A75">
            <v>3.5750000000000002</v>
          </cell>
          <cell r="C75">
            <v>1.105</v>
          </cell>
          <cell r="E75">
            <v>12.675000000000001</v>
          </cell>
          <cell r="G75">
            <v>75.984999999999999</v>
          </cell>
          <cell r="I75">
            <v>0.52</v>
          </cell>
          <cell r="L75">
            <v>5.5</v>
          </cell>
          <cell r="N75">
            <v>1.7</v>
          </cell>
          <cell r="P75">
            <v>19.5</v>
          </cell>
          <cell r="R75">
            <v>116.9</v>
          </cell>
          <cell r="T75">
            <v>0.8</v>
          </cell>
          <cell r="W75">
            <v>2.4750000000000001</v>
          </cell>
          <cell r="Y75">
            <v>0.76500000000000001</v>
          </cell>
          <cell r="AA75">
            <v>8.7750000000000004</v>
          </cell>
          <cell r="AC75">
            <v>52.604999999999997</v>
          </cell>
          <cell r="AE75">
            <v>0.36</v>
          </cell>
          <cell r="AH75">
            <v>4.6749999999999998</v>
          </cell>
          <cell r="AJ75">
            <v>1.4450000000000001</v>
          </cell>
          <cell r="AL75">
            <v>16.574999999999999</v>
          </cell>
          <cell r="AN75">
            <v>99.364999999999995</v>
          </cell>
          <cell r="AP75">
            <v>0.68</v>
          </cell>
        </row>
        <row r="97">
          <cell r="E97" t="str">
            <v>Каша манная молочная жидкая</v>
          </cell>
          <cell r="P97" t="str">
            <v>Каша манная молочная жидкая</v>
          </cell>
        </row>
        <row r="100">
          <cell r="E100">
            <v>130</v>
          </cell>
          <cell r="P100">
            <v>200</v>
          </cell>
        </row>
        <row r="103">
          <cell r="F103">
            <v>19.37</v>
          </cell>
          <cell r="I103">
            <v>19.37</v>
          </cell>
          <cell r="Q103">
            <v>29.8</v>
          </cell>
          <cell r="T103">
            <v>29.8</v>
          </cell>
        </row>
        <row r="104">
          <cell r="F104">
            <v>68.900000000000006</v>
          </cell>
          <cell r="I104">
            <v>68.900000000000006</v>
          </cell>
          <cell r="Q104">
            <v>106</v>
          </cell>
          <cell r="T104">
            <v>106</v>
          </cell>
        </row>
        <row r="106">
          <cell r="F106">
            <v>2.6</v>
          </cell>
          <cell r="I106">
            <v>2.6</v>
          </cell>
          <cell r="Q106">
            <v>4</v>
          </cell>
          <cell r="T106">
            <v>4</v>
          </cell>
        </row>
        <row r="107">
          <cell r="F107">
            <v>2.6</v>
          </cell>
          <cell r="I107">
            <v>2.6</v>
          </cell>
          <cell r="Q107">
            <v>4</v>
          </cell>
          <cell r="T107">
            <v>4</v>
          </cell>
        </row>
        <row r="118">
          <cell r="A118">
            <v>4.0949999999999998</v>
          </cell>
          <cell r="C118">
            <v>2.9249999999999998</v>
          </cell>
          <cell r="E118">
            <v>20.54</v>
          </cell>
          <cell r="G118">
            <v>124.605</v>
          </cell>
          <cell r="I118">
            <v>0.19500000000000001</v>
          </cell>
          <cell r="L118">
            <v>6.3</v>
          </cell>
          <cell r="M118">
            <v>0</v>
          </cell>
          <cell r="N118">
            <v>4.5</v>
          </cell>
          <cell r="P118">
            <v>31.6</v>
          </cell>
          <cell r="R118">
            <v>191.7</v>
          </cell>
          <cell r="T118">
            <v>0.3</v>
          </cell>
        </row>
        <row r="140">
          <cell r="E140" t="str">
            <v>Каша овсяная из "Геркулеса" жидкая</v>
          </cell>
        </row>
        <row r="143">
          <cell r="E143">
            <v>130</v>
          </cell>
          <cell r="P143">
            <v>200</v>
          </cell>
        </row>
        <row r="146">
          <cell r="F146">
            <v>19.5</v>
          </cell>
          <cell r="I146">
            <v>19.5</v>
          </cell>
          <cell r="Q146">
            <v>30</v>
          </cell>
          <cell r="T146">
            <v>30</v>
          </cell>
        </row>
        <row r="147">
          <cell r="F147">
            <v>69.355000000000004</v>
          </cell>
          <cell r="I147">
            <v>69.355000000000004</v>
          </cell>
          <cell r="Q147">
            <v>106.7</v>
          </cell>
          <cell r="T147">
            <v>106.7</v>
          </cell>
        </row>
        <row r="149">
          <cell r="F149">
            <v>2.6</v>
          </cell>
          <cell r="I149">
            <v>2.6</v>
          </cell>
          <cell r="Q149">
            <v>4</v>
          </cell>
          <cell r="T149">
            <v>4</v>
          </cell>
        </row>
        <row r="150">
          <cell r="F150">
            <v>2.6</v>
          </cell>
          <cell r="I150">
            <v>2.6</v>
          </cell>
          <cell r="Q150">
            <v>4</v>
          </cell>
          <cell r="T150">
            <v>4</v>
          </cell>
        </row>
        <row r="161">
          <cell r="A161">
            <v>4.0949999999999998</v>
          </cell>
          <cell r="C161">
            <v>3.9</v>
          </cell>
          <cell r="E161">
            <v>18.395</v>
          </cell>
          <cell r="G161">
            <v>125.255</v>
          </cell>
          <cell r="I161">
            <v>0.19500000000000001</v>
          </cell>
          <cell r="L161">
            <v>6.3</v>
          </cell>
          <cell r="N161">
            <v>6</v>
          </cell>
          <cell r="P161">
            <v>28.3</v>
          </cell>
          <cell r="R161">
            <v>192.7</v>
          </cell>
          <cell r="T161">
            <v>0.3</v>
          </cell>
        </row>
        <row r="183">
          <cell r="E183" t="str">
            <v>Каша рисовая молочная жидкая</v>
          </cell>
        </row>
        <row r="186">
          <cell r="E186">
            <v>130</v>
          </cell>
          <cell r="P186">
            <v>200</v>
          </cell>
        </row>
        <row r="189">
          <cell r="F189">
            <v>20.02</v>
          </cell>
          <cell r="I189">
            <v>20.02</v>
          </cell>
          <cell r="Q189">
            <v>30.8</v>
          </cell>
          <cell r="T189">
            <v>30.8</v>
          </cell>
        </row>
        <row r="190">
          <cell r="F190">
            <v>69.355000000000004</v>
          </cell>
          <cell r="I190">
            <v>69.355000000000004</v>
          </cell>
          <cell r="Q190">
            <v>106.7</v>
          </cell>
          <cell r="T190">
            <v>106.7</v>
          </cell>
        </row>
        <row r="192">
          <cell r="F192">
            <v>2.6</v>
          </cell>
          <cell r="I192">
            <v>2.6</v>
          </cell>
          <cell r="Q192">
            <v>4</v>
          </cell>
          <cell r="T192">
            <v>4</v>
          </cell>
        </row>
        <row r="193">
          <cell r="F193">
            <v>2.6</v>
          </cell>
          <cell r="I193">
            <v>2.6</v>
          </cell>
          <cell r="Q193">
            <v>4</v>
          </cell>
          <cell r="T193">
            <v>4</v>
          </cell>
        </row>
        <row r="204">
          <cell r="A204">
            <v>3.3149999999999999</v>
          </cell>
          <cell r="C204">
            <v>2.9249999999999998</v>
          </cell>
          <cell r="E204">
            <v>18.914999999999999</v>
          </cell>
          <cell r="G204">
            <v>114.465</v>
          </cell>
          <cell r="I204">
            <v>0.78</v>
          </cell>
          <cell r="L204">
            <v>5.0999999999999996</v>
          </cell>
          <cell r="N204">
            <v>4.5</v>
          </cell>
          <cell r="P204">
            <v>29.1</v>
          </cell>
          <cell r="R204">
            <v>176.1</v>
          </cell>
          <cell r="T204">
            <v>1.2</v>
          </cell>
        </row>
      </sheetData>
      <sheetData sheetId="3">
        <row r="11">
          <cell r="E11" t="str">
            <v>Свекольник</v>
          </cell>
        </row>
        <row r="14">
          <cell r="E14">
            <v>180</v>
          </cell>
          <cell r="P14">
            <v>200</v>
          </cell>
        </row>
        <row r="17">
          <cell r="F17">
            <v>57.6</v>
          </cell>
          <cell r="I17">
            <v>46.08</v>
          </cell>
          <cell r="Q17">
            <v>64</v>
          </cell>
          <cell r="T17">
            <v>51.2</v>
          </cell>
        </row>
        <row r="18">
          <cell r="F18">
            <v>46.89</v>
          </cell>
          <cell r="I18">
            <v>32.85</v>
          </cell>
          <cell r="Q18">
            <v>52.1</v>
          </cell>
          <cell r="T18">
            <v>36.5</v>
          </cell>
        </row>
        <row r="19">
          <cell r="F19">
            <v>9</v>
          </cell>
          <cell r="I19">
            <v>7.2</v>
          </cell>
          <cell r="Q19">
            <v>10</v>
          </cell>
          <cell r="T19">
            <v>8</v>
          </cell>
        </row>
        <row r="20">
          <cell r="F20">
            <v>9.5399999999999991</v>
          </cell>
          <cell r="I20">
            <v>8.01</v>
          </cell>
          <cell r="Q20">
            <v>10.6</v>
          </cell>
          <cell r="T20">
            <v>8.9</v>
          </cell>
        </row>
        <row r="21">
          <cell r="F21">
            <v>2.16</v>
          </cell>
          <cell r="I21">
            <v>2.16</v>
          </cell>
          <cell r="Q21">
            <v>2.4</v>
          </cell>
          <cell r="T21">
            <v>2.4</v>
          </cell>
        </row>
        <row r="23">
          <cell r="F23">
            <v>0.9</v>
          </cell>
          <cell r="I23">
            <v>0.9</v>
          </cell>
          <cell r="Q23">
            <v>1</v>
          </cell>
          <cell r="T23">
            <v>1</v>
          </cell>
        </row>
        <row r="24">
          <cell r="F24">
            <v>4.5</v>
          </cell>
          <cell r="I24">
            <v>4.5</v>
          </cell>
          <cell r="Q24">
            <v>5</v>
          </cell>
          <cell r="T24">
            <v>5</v>
          </cell>
        </row>
        <row r="31">
          <cell r="A31">
            <v>1.62</v>
          </cell>
          <cell r="C31">
            <v>3.6899999999999995</v>
          </cell>
          <cell r="E31">
            <v>8.370000000000001</v>
          </cell>
          <cell r="G31">
            <v>73.007999999999996</v>
          </cell>
          <cell r="I31">
            <v>3.24</v>
          </cell>
          <cell r="L31">
            <v>1.8</v>
          </cell>
          <cell r="N31">
            <v>4.0999999999999996</v>
          </cell>
          <cell r="P31">
            <v>9.3000000000000007</v>
          </cell>
          <cell r="R31">
            <v>81.12</v>
          </cell>
          <cell r="T31">
            <v>3.6</v>
          </cell>
        </row>
        <row r="51">
          <cell r="E51" t="str">
            <v>Борщ с капустой и картофелем</v>
          </cell>
        </row>
        <row r="54">
          <cell r="E54">
            <v>180</v>
          </cell>
          <cell r="P54">
            <v>200</v>
          </cell>
        </row>
        <row r="57">
          <cell r="F57">
            <v>36</v>
          </cell>
          <cell r="I57">
            <v>28.8</v>
          </cell>
          <cell r="Q57">
            <v>40</v>
          </cell>
          <cell r="T57">
            <v>32</v>
          </cell>
        </row>
        <row r="58">
          <cell r="F58">
            <v>18</v>
          </cell>
          <cell r="I58">
            <v>14.4</v>
          </cell>
          <cell r="Q58">
            <v>20</v>
          </cell>
          <cell r="T58">
            <v>16</v>
          </cell>
        </row>
        <row r="60">
          <cell r="F60">
            <v>23.13</v>
          </cell>
          <cell r="I60">
            <v>16.2</v>
          </cell>
          <cell r="Q60">
            <v>25.7</v>
          </cell>
          <cell r="T60">
            <v>18</v>
          </cell>
        </row>
        <row r="61">
          <cell r="F61">
            <v>9</v>
          </cell>
          <cell r="I61">
            <v>7.2</v>
          </cell>
          <cell r="Q61">
            <v>10</v>
          </cell>
          <cell r="T61">
            <v>8</v>
          </cell>
        </row>
        <row r="62">
          <cell r="F62">
            <v>6.48</v>
          </cell>
          <cell r="I62">
            <v>5.4</v>
          </cell>
          <cell r="Q62">
            <v>7.2</v>
          </cell>
          <cell r="T62">
            <v>6</v>
          </cell>
        </row>
        <row r="63">
          <cell r="F63">
            <v>2.16</v>
          </cell>
          <cell r="I63">
            <v>2.16</v>
          </cell>
          <cell r="Q63">
            <v>2.4</v>
          </cell>
          <cell r="T63">
            <v>2.4</v>
          </cell>
        </row>
        <row r="65">
          <cell r="F65">
            <v>2.34</v>
          </cell>
          <cell r="I65">
            <v>2.34</v>
          </cell>
          <cell r="Q65">
            <v>2.6</v>
          </cell>
          <cell r="T65">
            <v>2.6</v>
          </cell>
        </row>
        <row r="66">
          <cell r="F66">
            <v>0</v>
          </cell>
          <cell r="Q66">
            <v>0</v>
          </cell>
        </row>
        <row r="67">
          <cell r="F67">
            <v>4.5</v>
          </cell>
          <cell r="I67">
            <v>4.5</v>
          </cell>
          <cell r="Q67">
            <v>5</v>
          </cell>
          <cell r="T67">
            <v>5</v>
          </cell>
        </row>
        <row r="72">
          <cell r="A72">
            <v>1.2599999999999998</v>
          </cell>
          <cell r="C72">
            <v>2.79</v>
          </cell>
          <cell r="E72">
            <v>5.58</v>
          </cell>
          <cell r="G72">
            <v>53.1</v>
          </cell>
          <cell r="I72">
            <v>3.9600000000000004</v>
          </cell>
          <cell r="L72">
            <v>1.4</v>
          </cell>
          <cell r="N72">
            <v>3.1</v>
          </cell>
          <cell r="P72">
            <v>6.2</v>
          </cell>
          <cell r="R72">
            <v>59</v>
          </cell>
          <cell r="T72">
            <v>4.4000000000000004</v>
          </cell>
        </row>
        <row r="94">
          <cell r="E94" t="str">
            <v>Щи из свежей капусты с картофелем</v>
          </cell>
        </row>
        <row r="97">
          <cell r="E97">
            <v>180</v>
          </cell>
          <cell r="P97">
            <v>200</v>
          </cell>
        </row>
        <row r="100">
          <cell r="F100">
            <v>45</v>
          </cell>
          <cell r="I100">
            <v>36</v>
          </cell>
          <cell r="Q100">
            <v>50</v>
          </cell>
          <cell r="T100">
            <v>40</v>
          </cell>
        </row>
        <row r="101">
          <cell r="F101">
            <v>33.39</v>
          </cell>
          <cell r="I101">
            <v>23.4</v>
          </cell>
          <cell r="Q101">
            <v>37.1</v>
          </cell>
          <cell r="T101">
            <v>26</v>
          </cell>
        </row>
        <row r="102">
          <cell r="F102">
            <v>9</v>
          </cell>
          <cell r="I102">
            <v>7.2</v>
          </cell>
          <cell r="Q102">
            <v>10</v>
          </cell>
          <cell r="T102">
            <v>8</v>
          </cell>
        </row>
        <row r="103">
          <cell r="F103">
            <v>10.71</v>
          </cell>
          <cell r="I103">
            <v>9</v>
          </cell>
          <cell r="Q103">
            <v>11.9</v>
          </cell>
          <cell r="T103">
            <v>10</v>
          </cell>
        </row>
        <row r="104">
          <cell r="F104">
            <v>2.16</v>
          </cell>
          <cell r="I104">
            <v>2.16</v>
          </cell>
          <cell r="Q104">
            <v>2.4</v>
          </cell>
          <cell r="T104">
            <v>2.4</v>
          </cell>
        </row>
        <row r="106">
          <cell r="F106">
            <v>4.5</v>
          </cell>
          <cell r="I106">
            <v>4.5</v>
          </cell>
          <cell r="Q106">
            <v>5</v>
          </cell>
          <cell r="T106">
            <v>5</v>
          </cell>
        </row>
        <row r="114">
          <cell r="A114">
            <v>1.53</v>
          </cell>
          <cell r="C114">
            <v>4.1399999999999997</v>
          </cell>
          <cell r="E114">
            <v>5.22</v>
          </cell>
          <cell r="G114">
            <v>63.539999999999992</v>
          </cell>
          <cell r="I114">
            <v>5.94</v>
          </cell>
          <cell r="L114">
            <v>1.7</v>
          </cell>
          <cell r="N114">
            <v>4.5999999999999996</v>
          </cell>
          <cell r="P114">
            <v>5.8</v>
          </cell>
          <cell r="R114">
            <v>70.599999999999994</v>
          </cell>
          <cell r="T114">
            <v>6.6</v>
          </cell>
        </row>
        <row r="181">
          <cell r="E181">
            <v>180</v>
          </cell>
          <cell r="P181">
            <v>200</v>
          </cell>
        </row>
        <row r="184">
          <cell r="F184">
            <v>18</v>
          </cell>
          <cell r="I184">
            <v>14.4</v>
          </cell>
          <cell r="Q184">
            <v>20</v>
          </cell>
          <cell r="T184">
            <v>16</v>
          </cell>
        </row>
        <row r="185">
          <cell r="F185">
            <v>52.74</v>
          </cell>
          <cell r="I185">
            <v>36.9</v>
          </cell>
          <cell r="Q185">
            <v>58.6</v>
          </cell>
          <cell r="T185">
            <v>41</v>
          </cell>
        </row>
        <row r="186">
          <cell r="F186">
            <v>9</v>
          </cell>
          <cell r="I186">
            <v>7.2</v>
          </cell>
          <cell r="Q186">
            <v>10</v>
          </cell>
          <cell r="T186">
            <v>8</v>
          </cell>
        </row>
        <row r="187">
          <cell r="F187">
            <v>8.64</v>
          </cell>
          <cell r="I187">
            <v>7.29</v>
          </cell>
          <cell r="Q187">
            <v>9.6</v>
          </cell>
          <cell r="T187">
            <v>8.1</v>
          </cell>
        </row>
        <row r="188">
          <cell r="F188">
            <v>8.2799999999999994</v>
          </cell>
          <cell r="I188">
            <v>5.4</v>
          </cell>
          <cell r="Q188">
            <v>9.1999999999999993</v>
          </cell>
          <cell r="T188">
            <v>6</v>
          </cell>
        </row>
        <row r="189">
          <cell r="F189">
            <v>2.16</v>
          </cell>
          <cell r="I189">
            <v>2.16</v>
          </cell>
          <cell r="Q189">
            <v>2.4</v>
          </cell>
          <cell r="T189">
            <v>2.4</v>
          </cell>
        </row>
        <row r="191">
          <cell r="F191">
            <v>4.5</v>
          </cell>
          <cell r="I191">
            <v>4.5</v>
          </cell>
          <cell r="Q191">
            <v>5</v>
          </cell>
          <cell r="T191">
            <v>5</v>
          </cell>
        </row>
        <row r="199">
          <cell r="A199">
            <v>1.53</v>
          </cell>
          <cell r="C199">
            <v>4.41</v>
          </cell>
          <cell r="E199">
            <v>8.1</v>
          </cell>
          <cell r="G199">
            <v>78.839999999999989</v>
          </cell>
          <cell r="I199">
            <v>3.78</v>
          </cell>
          <cell r="L199">
            <v>1.7</v>
          </cell>
          <cell r="N199">
            <v>4.9000000000000004</v>
          </cell>
          <cell r="P199">
            <v>9</v>
          </cell>
          <cell r="R199">
            <v>87.6</v>
          </cell>
          <cell r="T199">
            <v>4.2</v>
          </cell>
        </row>
        <row r="221">
          <cell r="E221" t="str">
            <v>Рассольник ленинградский</v>
          </cell>
        </row>
        <row r="224">
          <cell r="E224">
            <v>180</v>
          </cell>
          <cell r="P224">
            <v>200</v>
          </cell>
        </row>
        <row r="227">
          <cell r="F227">
            <v>78.389999999999986</v>
          </cell>
          <cell r="I227">
            <v>54.9</v>
          </cell>
          <cell r="Q227">
            <v>87.1</v>
          </cell>
          <cell r="T227">
            <v>61</v>
          </cell>
        </row>
        <row r="228">
          <cell r="F228">
            <v>3.6</v>
          </cell>
          <cell r="I228">
            <v>3.6</v>
          </cell>
          <cell r="Q228">
            <v>4</v>
          </cell>
          <cell r="T228">
            <v>4</v>
          </cell>
        </row>
        <row r="229">
          <cell r="F229">
            <v>9</v>
          </cell>
          <cell r="I229">
            <v>7.2</v>
          </cell>
          <cell r="Q229">
            <v>10</v>
          </cell>
          <cell r="T229">
            <v>8</v>
          </cell>
        </row>
        <row r="230">
          <cell r="F230">
            <v>4.32</v>
          </cell>
          <cell r="I230">
            <v>3.6</v>
          </cell>
          <cell r="Q230">
            <v>4.8</v>
          </cell>
          <cell r="T230">
            <v>4</v>
          </cell>
        </row>
        <row r="231">
          <cell r="F231">
            <v>12.6</v>
          </cell>
          <cell r="I231">
            <v>10.8</v>
          </cell>
          <cell r="Q231">
            <v>14</v>
          </cell>
          <cell r="T231">
            <v>12</v>
          </cell>
        </row>
        <row r="233">
          <cell r="F233">
            <v>2.16</v>
          </cell>
          <cell r="I233">
            <v>2.16</v>
          </cell>
          <cell r="Q233">
            <v>2.4</v>
          </cell>
          <cell r="T233">
            <v>2.4</v>
          </cell>
        </row>
        <row r="234">
          <cell r="F234">
            <v>4.5</v>
          </cell>
          <cell r="I234">
            <v>4.5</v>
          </cell>
          <cell r="Q234">
            <v>5</v>
          </cell>
          <cell r="T234">
            <v>5</v>
          </cell>
        </row>
        <row r="242">
          <cell r="A242">
            <v>1.71</v>
          </cell>
          <cell r="C242">
            <v>4.32</v>
          </cell>
          <cell r="E242">
            <v>10.98</v>
          </cell>
          <cell r="G242">
            <v>89.73</v>
          </cell>
          <cell r="I242">
            <v>3.06</v>
          </cell>
          <cell r="L242">
            <v>1.9</v>
          </cell>
          <cell r="N242">
            <v>4.8</v>
          </cell>
          <cell r="P242">
            <v>12.2</v>
          </cell>
          <cell r="R242">
            <v>99.7</v>
          </cell>
          <cell r="T242">
            <v>3.4</v>
          </cell>
        </row>
        <row r="264">
          <cell r="E264" t="str">
            <v>Суп картофельный с бобовыми (горох)</v>
          </cell>
        </row>
        <row r="267">
          <cell r="E267">
            <v>180</v>
          </cell>
          <cell r="P267">
            <v>200</v>
          </cell>
        </row>
        <row r="270">
          <cell r="F270">
            <v>15.3</v>
          </cell>
          <cell r="I270">
            <v>14.4</v>
          </cell>
          <cell r="Q270">
            <v>17</v>
          </cell>
          <cell r="T270">
            <v>16</v>
          </cell>
        </row>
        <row r="271">
          <cell r="F271">
            <v>52.74</v>
          </cell>
          <cell r="I271">
            <v>36.9</v>
          </cell>
          <cell r="Q271">
            <v>58.6</v>
          </cell>
          <cell r="T271">
            <v>41</v>
          </cell>
        </row>
        <row r="272">
          <cell r="F272">
            <v>9</v>
          </cell>
          <cell r="I272">
            <v>7.2</v>
          </cell>
          <cell r="Q272">
            <v>10</v>
          </cell>
          <cell r="T272">
            <v>8</v>
          </cell>
        </row>
        <row r="273">
          <cell r="F273">
            <v>10.71</v>
          </cell>
          <cell r="I273">
            <v>9</v>
          </cell>
          <cell r="Q273">
            <v>11.9</v>
          </cell>
          <cell r="T273">
            <v>10</v>
          </cell>
        </row>
        <row r="274">
          <cell r="F274">
            <v>2.7</v>
          </cell>
          <cell r="I274">
            <v>2.7</v>
          </cell>
          <cell r="Q274">
            <v>3</v>
          </cell>
          <cell r="T274">
            <v>3</v>
          </cell>
        </row>
        <row r="285">
          <cell r="A285">
            <v>4.1399999999999997</v>
          </cell>
          <cell r="C285">
            <v>2.97</v>
          </cell>
          <cell r="E285">
            <v>11.34</v>
          </cell>
          <cell r="G285">
            <v>89.01</v>
          </cell>
          <cell r="I285">
            <v>2.25</v>
          </cell>
          <cell r="L285">
            <v>4.5999999999999996</v>
          </cell>
          <cell r="N285">
            <v>3.3</v>
          </cell>
          <cell r="P285">
            <v>12.6</v>
          </cell>
          <cell r="R285">
            <v>98.9</v>
          </cell>
          <cell r="T285">
            <v>2.5</v>
          </cell>
        </row>
        <row r="310">
          <cell r="E310">
            <v>180</v>
          </cell>
          <cell r="P310">
            <v>200</v>
          </cell>
        </row>
        <row r="313">
          <cell r="F313">
            <v>27</v>
          </cell>
          <cell r="I313">
            <v>21.6</v>
          </cell>
          <cell r="Q313">
            <v>30</v>
          </cell>
          <cell r="T313">
            <v>24</v>
          </cell>
        </row>
        <row r="314">
          <cell r="F314">
            <v>28.26</v>
          </cell>
          <cell r="I314">
            <v>19.8</v>
          </cell>
          <cell r="Q314">
            <v>31.4</v>
          </cell>
          <cell r="T314">
            <v>22</v>
          </cell>
        </row>
        <row r="315">
          <cell r="F315">
            <v>7.2</v>
          </cell>
          <cell r="I315">
            <v>7.2</v>
          </cell>
          <cell r="Q315">
            <v>8</v>
          </cell>
          <cell r="T315">
            <v>8</v>
          </cell>
        </row>
        <row r="316">
          <cell r="F316">
            <v>9</v>
          </cell>
          <cell r="I316">
            <v>7.2</v>
          </cell>
          <cell r="Q316">
            <v>10</v>
          </cell>
          <cell r="T316">
            <v>8</v>
          </cell>
        </row>
        <row r="317">
          <cell r="F317">
            <v>8.64</v>
          </cell>
          <cell r="I317">
            <v>7.29</v>
          </cell>
          <cell r="Q317">
            <v>9.6</v>
          </cell>
          <cell r="T317">
            <v>8.1</v>
          </cell>
        </row>
        <row r="318">
          <cell r="F318">
            <v>2.16</v>
          </cell>
          <cell r="I318">
            <v>2.16</v>
          </cell>
          <cell r="Q318">
            <v>2.4</v>
          </cell>
          <cell r="T318">
            <v>2.4</v>
          </cell>
        </row>
        <row r="320">
          <cell r="F320">
            <v>4.5</v>
          </cell>
          <cell r="I320">
            <v>4.5</v>
          </cell>
          <cell r="Q320">
            <v>5</v>
          </cell>
          <cell r="T320">
            <v>5</v>
          </cell>
        </row>
        <row r="329">
          <cell r="A329">
            <v>1.62</v>
          </cell>
          <cell r="C329">
            <v>4.32</v>
          </cell>
          <cell r="E329">
            <v>9.2700000000000014</v>
          </cell>
          <cell r="G329">
            <v>82.08</v>
          </cell>
          <cell r="I329">
            <v>3.6</v>
          </cell>
          <cell r="L329">
            <v>1.8</v>
          </cell>
          <cell r="N329">
            <v>4.8</v>
          </cell>
          <cell r="P329">
            <v>10.3</v>
          </cell>
          <cell r="R329">
            <v>91.2</v>
          </cell>
          <cell r="T329">
            <v>4</v>
          </cell>
        </row>
        <row r="351">
          <cell r="E351" t="str">
            <v>Суп картофельный с макаронными изделиями</v>
          </cell>
        </row>
        <row r="354">
          <cell r="E354">
            <v>180</v>
          </cell>
          <cell r="P354">
            <v>200</v>
          </cell>
        </row>
        <row r="357">
          <cell r="F357">
            <v>9</v>
          </cell>
          <cell r="I357">
            <v>9</v>
          </cell>
          <cell r="Q357">
            <v>10</v>
          </cell>
          <cell r="T357">
            <v>10</v>
          </cell>
        </row>
        <row r="358">
          <cell r="F358">
            <v>78.389999999999986</v>
          </cell>
          <cell r="I358">
            <v>54.9</v>
          </cell>
          <cell r="Q358">
            <v>87.1</v>
          </cell>
          <cell r="T358">
            <v>61</v>
          </cell>
        </row>
        <row r="359">
          <cell r="F359">
            <v>9</v>
          </cell>
          <cell r="I359">
            <v>7.2</v>
          </cell>
          <cell r="Q359">
            <v>10</v>
          </cell>
          <cell r="T359">
            <v>8</v>
          </cell>
        </row>
        <row r="360">
          <cell r="F360">
            <v>10.71</v>
          </cell>
          <cell r="I360">
            <v>9</v>
          </cell>
          <cell r="Q360">
            <v>11.9</v>
          </cell>
          <cell r="T360">
            <v>10</v>
          </cell>
        </row>
        <row r="361">
          <cell r="F361">
            <v>1.8</v>
          </cell>
          <cell r="I361">
            <v>1.8</v>
          </cell>
          <cell r="Q361">
            <v>2</v>
          </cell>
          <cell r="T361">
            <v>2</v>
          </cell>
        </row>
        <row r="372">
          <cell r="A372">
            <v>2.16</v>
          </cell>
          <cell r="C372">
            <v>2.4300000000000002</v>
          </cell>
          <cell r="E372">
            <v>5.31</v>
          </cell>
          <cell r="G372">
            <v>51.93</v>
          </cell>
          <cell r="I372">
            <v>3.33</v>
          </cell>
          <cell r="L372">
            <v>2.4</v>
          </cell>
          <cell r="N372">
            <v>2.7</v>
          </cell>
          <cell r="P372">
            <v>5.9</v>
          </cell>
          <cell r="R372">
            <v>57.7</v>
          </cell>
          <cell r="T372">
            <v>3.7</v>
          </cell>
        </row>
        <row r="394">
          <cell r="E394" t="str">
            <v>Суп картофельный с рыбой</v>
          </cell>
        </row>
        <row r="397">
          <cell r="E397">
            <v>180</v>
          </cell>
          <cell r="P397">
            <v>200</v>
          </cell>
        </row>
        <row r="400">
          <cell r="F400">
            <v>53.01</v>
          </cell>
          <cell r="I400">
            <v>38.700000000000003</v>
          </cell>
          <cell r="Q400">
            <v>58.9</v>
          </cell>
          <cell r="T400">
            <v>43</v>
          </cell>
        </row>
        <row r="402">
          <cell r="F402">
            <v>115.74</v>
          </cell>
          <cell r="I402">
            <v>81</v>
          </cell>
          <cell r="Q402">
            <v>128.6</v>
          </cell>
          <cell r="T402">
            <v>90</v>
          </cell>
        </row>
        <row r="403">
          <cell r="F403">
            <v>9</v>
          </cell>
          <cell r="I403">
            <v>7.2</v>
          </cell>
          <cell r="Q403">
            <v>10</v>
          </cell>
          <cell r="T403">
            <v>8</v>
          </cell>
        </row>
        <row r="404">
          <cell r="F404">
            <v>8.64</v>
          </cell>
          <cell r="I404">
            <v>7.29</v>
          </cell>
          <cell r="Q404">
            <v>9.6</v>
          </cell>
          <cell r="T404">
            <v>8.1</v>
          </cell>
        </row>
        <row r="405">
          <cell r="F405">
            <v>2.16</v>
          </cell>
          <cell r="I405">
            <v>2.16</v>
          </cell>
          <cell r="Q405">
            <v>2.4</v>
          </cell>
          <cell r="T405">
            <v>2.4</v>
          </cell>
        </row>
        <row r="415">
          <cell r="A415">
            <v>6.84</v>
          </cell>
          <cell r="C415">
            <v>3.24</v>
          </cell>
          <cell r="E415">
            <v>9.5399999999999991</v>
          </cell>
          <cell r="G415">
            <v>94.86</v>
          </cell>
          <cell r="I415">
            <v>3.9600000000000004</v>
          </cell>
          <cell r="L415">
            <v>7.6</v>
          </cell>
          <cell r="N415">
            <v>3.6</v>
          </cell>
          <cell r="P415">
            <v>10.6</v>
          </cell>
          <cell r="R415">
            <v>105.4</v>
          </cell>
          <cell r="T415">
            <v>4.4000000000000004</v>
          </cell>
        </row>
      </sheetData>
      <sheetData sheetId="4">
        <row r="11">
          <cell r="E11" t="str">
            <v>Биточки рыбные</v>
          </cell>
        </row>
        <row r="14">
          <cell r="E14">
            <v>60</v>
          </cell>
          <cell r="P14">
            <v>80</v>
          </cell>
        </row>
        <row r="17">
          <cell r="F17">
            <v>78.75</v>
          </cell>
          <cell r="I17">
            <v>48</v>
          </cell>
          <cell r="Q17">
            <v>105</v>
          </cell>
          <cell r="T17">
            <v>64</v>
          </cell>
        </row>
        <row r="18">
          <cell r="F18">
            <v>11.1</v>
          </cell>
          <cell r="I18">
            <v>11.1</v>
          </cell>
          <cell r="Q18">
            <v>14.8</v>
          </cell>
          <cell r="T18">
            <v>14.8</v>
          </cell>
        </row>
        <row r="19">
          <cell r="F19">
            <v>8.5500000000000007</v>
          </cell>
          <cell r="I19">
            <v>8.5500000000000007</v>
          </cell>
          <cell r="Q19">
            <v>11.4</v>
          </cell>
          <cell r="T19">
            <v>11.4</v>
          </cell>
        </row>
        <row r="20">
          <cell r="F20">
            <v>7.1250000000000008E-2</v>
          </cell>
          <cell r="Q20">
            <v>9.5000000000000001E-2</v>
          </cell>
        </row>
        <row r="22">
          <cell r="F22">
            <v>1.2</v>
          </cell>
          <cell r="I22">
            <v>1.2</v>
          </cell>
          <cell r="Q22">
            <v>1.6</v>
          </cell>
          <cell r="T22">
            <v>1.6</v>
          </cell>
        </row>
        <row r="24">
          <cell r="I24">
            <v>0</v>
          </cell>
          <cell r="T24">
            <v>0</v>
          </cell>
        </row>
        <row r="31">
          <cell r="A31">
            <v>8.3249999999999993</v>
          </cell>
          <cell r="C31">
            <v>3.0749999999999997</v>
          </cell>
          <cell r="E31">
            <v>12</v>
          </cell>
          <cell r="G31">
            <v>109.05</v>
          </cell>
          <cell r="I31">
            <v>0.09</v>
          </cell>
          <cell r="L31">
            <v>11.1</v>
          </cell>
          <cell r="N31">
            <v>4.0999999999999996</v>
          </cell>
          <cell r="P31">
            <v>16</v>
          </cell>
          <cell r="R31">
            <v>145.4</v>
          </cell>
          <cell r="T31">
            <v>0.12</v>
          </cell>
        </row>
        <row r="53">
          <cell r="E53" t="str">
            <v>Котлеты рыбные любительские</v>
          </cell>
        </row>
        <row r="56">
          <cell r="E56">
            <v>60</v>
          </cell>
          <cell r="P56">
            <v>80</v>
          </cell>
        </row>
        <row r="59">
          <cell r="F59">
            <v>66</v>
          </cell>
          <cell r="I59">
            <v>40.274999999999999</v>
          </cell>
          <cell r="Q59">
            <v>88</v>
          </cell>
          <cell r="T59">
            <v>53.7</v>
          </cell>
        </row>
        <row r="60">
          <cell r="F60">
            <v>15.45</v>
          </cell>
          <cell r="I60">
            <v>12</v>
          </cell>
          <cell r="Q60">
            <v>20.6</v>
          </cell>
          <cell r="T60">
            <v>16</v>
          </cell>
        </row>
        <row r="61">
          <cell r="F61">
            <v>4.8</v>
          </cell>
          <cell r="I61">
            <v>4.8</v>
          </cell>
          <cell r="Q61">
            <v>6.4</v>
          </cell>
          <cell r="T61">
            <v>6.4</v>
          </cell>
        </row>
        <row r="62">
          <cell r="F62">
            <v>5.7750000000000004</v>
          </cell>
          <cell r="I62">
            <v>4.8</v>
          </cell>
          <cell r="Q62">
            <v>7.7</v>
          </cell>
          <cell r="T62">
            <v>6.4</v>
          </cell>
        </row>
        <row r="63">
          <cell r="F63">
            <v>0.14099999999999999</v>
          </cell>
          <cell r="Q63">
            <v>0.188</v>
          </cell>
        </row>
        <row r="64">
          <cell r="F64">
            <v>6</v>
          </cell>
          <cell r="I64">
            <v>6</v>
          </cell>
          <cell r="Q64">
            <v>8</v>
          </cell>
          <cell r="T64">
            <v>8</v>
          </cell>
        </row>
        <row r="66">
          <cell r="F66">
            <v>1.7250000000000001</v>
          </cell>
          <cell r="I66">
            <v>1.7250000000000001</v>
          </cell>
          <cell r="Q66">
            <v>2.2999999999999998</v>
          </cell>
          <cell r="T66">
            <v>2.2999999999999998</v>
          </cell>
        </row>
        <row r="75">
          <cell r="A75">
            <v>7.2750000000000004</v>
          </cell>
          <cell r="C75">
            <v>5.85</v>
          </cell>
          <cell r="E75">
            <v>4.6500000000000004</v>
          </cell>
          <cell r="G75">
            <v>100.875</v>
          </cell>
          <cell r="I75">
            <v>0.6</v>
          </cell>
          <cell r="L75">
            <v>9.6999999999999993</v>
          </cell>
          <cell r="N75">
            <v>7.8</v>
          </cell>
          <cell r="P75">
            <v>6.2</v>
          </cell>
          <cell r="R75">
            <v>134.5</v>
          </cell>
          <cell r="T75">
            <v>0.8</v>
          </cell>
        </row>
        <row r="100">
          <cell r="E100">
            <v>60</v>
          </cell>
          <cell r="P100">
            <v>80</v>
          </cell>
        </row>
        <row r="104">
          <cell r="F104">
            <v>26.7</v>
          </cell>
          <cell r="I104">
            <v>25.7</v>
          </cell>
          <cell r="Q104">
            <v>35.6</v>
          </cell>
          <cell r="T104">
            <v>34.266666666666666</v>
          </cell>
        </row>
        <row r="105">
          <cell r="F105">
            <v>26.7</v>
          </cell>
          <cell r="I105">
            <v>25.7</v>
          </cell>
          <cell r="Q105">
            <v>35.6</v>
          </cell>
          <cell r="T105">
            <v>34.266666666666666</v>
          </cell>
        </row>
        <row r="106">
          <cell r="F106">
            <v>12</v>
          </cell>
          <cell r="I106">
            <v>12</v>
          </cell>
          <cell r="Q106">
            <v>16</v>
          </cell>
          <cell r="T106">
            <v>16</v>
          </cell>
        </row>
        <row r="107">
          <cell r="F107">
            <v>6.4</v>
          </cell>
          <cell r="I107">
            <v>6.4</v>
          </cell>
          <cell r="Q107">
            <v>8.5333333333333332</v>
          </cell>
          <cell r="T107">
            <v>8.5333333333333332</v>
          </cell>
        </row>
        <row r="108">
          <cell r="F108">
            <v>13.7</v>
          </cell>
          <cell r="I108">
            <v>13.7</v>
          </cell>
          <cell r="Q108">
            <v>18.266666666666666</v>
          </cell>
          <cell r="T108">
            <v>18.266666666666666</v>
          </cell>
        </row>
        <row r="110">
          <cell r="F110">
            <v>3</v>
          </cell>
          <cell r="I110">
            <v>3</v>
          </cell>
          <cell r="Q110">
            <v>4</v>
          </cell>
          <cell r="T110">
            <v>4</v>
          </cell>
        </row>
        <row r="118">
          <cell r="A118">
            <v>8.9</v>
          </cell>
          <cell r="C118">
            <v>7.4</v>
          </cell>
          <cell r="E118">
            <v>11.7</v>
          </cell>
          <cell r="G118">
            <v>149.1</v>
          </cell>
          <cell r="I118">
            <v>0.09</v>
          </cell>
          <cell r="L118">
            <v>11.866666666666667</v>
          </cell>
          <cell r="N118">
            <v>9.8666666666666671</v>
          </cell>
          <cell r="P118">
            <v>15.6</v>
          </cell>
          <cell r="R118">
            <v>198.8</v>
          </cell>
          <cell r="T118">
            <v>0.11999999999999998</v>
          </cell>
        </row>
        <row r="140">
          <cell r="P140" t="str">
            <v>Гуляш из говядины</v>
          </cell>
        </row>
        <row r="143">
          <cell r="P143">
            <v>70</v>
          </cell>
        </row>
        <row r="146">
          <cell r="Q146">
            <v>76.2</v>
          </cell>
          <cell r="T146">
            <v>69.400000000000006</v>
          </cell>
        </row>
        <row r="147">
          <cell r="Q147">
            <v>2.2000000000000002</v>
          </cell>
          <cell r="T147">
            <v>2.2000000000000002</v>
          </cell>
        </row>
        <row r="148">
          <cell r="Q148">
            <v>8.8000000000000007</v>
          </cell>
          <cell r="T148">
            <v>7.4</v>
          </cell>
        </row>
        <row r="149">
          <cell r="Q149">
            <v>5.8</v>
          </cell>
          <cell r="T149">
            <v>5.8</v>
          </cell>
        </row>
        <row r="150">
          <cell r="Q150">
            <v>1.9</v>
          </cell>
          <cell r="T150">
            <v>1.9</v>
          </cell>
        </row>
        <row r="161">
          <cell r="L161">
            <v>11.3</v>
          </cell>
          <cell r="N161">
            <v>12.1</v>
          </cell>
          <cell r="P161">
            <v>2.2000000000000002</v>
          </cell>
          <cell r="R161">
            <v>163.6</v>
          </cell>
          <cell r="T161">
            <v>0.38</v>
          </cell>
        </row>
        <row r="183">
          <cell r="E183" t="str">
            <v>Пудинг из говядины</v>
          </cell>
        </row>
        <row r="186">
          <cell r="E186">
            <v>60</v>
          </cell>
        </row>
        <row r="189">
          <cell r="F189">
            <v>76.3</v>
          </cell>
          <cell r="I189">
            <v>69.400000000000006</v>
          </cell>
        </row>
        <row r="191">
          <cell r="F191">
            <v>2</v>
          </cell>
          <cell r="I191">
            <v>2</v>
          </cell>
        </row>
        <row r="192">
          <cell r="F192">
            <v>0.17799999999999999</v>
          </cell>
        </row>
        <row r="193">
          <cell r="F193">
            <v>12</v>
          </cell>
          <cell r="I193">
            <v>12</v>
          </cell>
        </row>
        <row r="195">
          <cell r="I195">
            <v>1</v>
          </cell>
        </row>
        <row r="197">
          <cell r="I197">
            <v>0</v>
          </cell>
        </row>
        <row r="205">
          <cell r="A205">
            <v>11.5</v>
          </cell>
          <cell r="C205">
            <v>14.5</v>
          </cell>
          <cell r="E205">
            <v>0.6</v>
          </cell>
          <cell r="G205">
            <v>179.3</v>
          </cell>
          <cell r="I205">
            <v>0.06</v>
          </cell>
        </row>
        <row r="227">
          <cell r="P227" t="str">
            <v>Жаркое по-домашнему</v>
          </cell>
        </row>
        <row r="230">
          <cell r="P230">
            <v>220</v>
          </cell>
        </row>
        <row r="233">
          <cell r="Q233">
            <v>121.9</v>
          </cell>
          <cell r="T233">
            <v>111</v>
          </cell>
        </row>
        <row r="234">
          <cell r="Q234">
            <v>162.80000000000001</v>
          </cell>
          <cell r="T234">
            <v>114</v>
          </cell>
        </row>
        <row r="235">
          <cell r="Q235">
            <v>17.8</v>
          </cell>
          <cell r="T235">
            <v>15</v>
          </cell>
        </row>
        <row r="236">
          <cell r="Q236">
            <v>5</v>
          </cell>
          <cell r="T236">
            <v>5</v>
          </cell>
        </row>
        <row r="237">
          <cell r="Q237">
            <v>2.8</v>
          </cell>
          <cell r="T237">
            <v>2.8</v>
          </cell>
        </row>
        <row r="248">
          <cell r="L248">
            <v>21.1</v>
          </cell>
          <cell r="N248">
            <v>18.329999999999998</v>
          </cell>
          <cell r="P248">
            <v>16.8</v>
          </cell>
          <cell r="R248">
            <v>316.60000000000002</v>
          </cell>
          <cell r="T248">
            <v>0.22</v>
          </cell>
        </row>
        <row r="270">
          <cell r="E270" t="str">
            <v>Плов из отварной птицы</v>
          </cell>
        </row>
        <row r="273">
          <cell r="E273">
            <v>170</v>
          </cell>
          <cell r="P273">
            <v>200</v>
          </cell>
        </row>
        <row r="276">
          <cell r="F276">
            <v>145</v>
          </cell>
          <cell r="I276">
            <v>141.5</v>
          </cell>
          <cell r="Q276">
            <v>169.1</v>
          </cell>
          <cell r="T276">
            <v>165.1</v>
          </cell>
        </row>
        <row r="279">
          <cell r="F279">
            <v>7.5</v>
          </cell>
          <cell r="I279">
            <v>7.5</v>
          </cell>
          <cell r="Q279">
            <v>8.8636363636363633</v>
          </cell>
          <cell r="T279">
            <v>8.8636363636363633</v>
          </cell>
        </row>
        <row r="280">
          <cell r="F280">
            <v>10.199999999999999</v>
          </cell>
          <cell r="I280">
            <v>8.6</v>
          </cell>
          <cell r="Q280">
            <v>12.054545454545455</v>
          </cell>
          <cell r="T280">
            <v>10.163636363636364</v>
          </cell>
        </row>
        <row r="281">
          <cell r="F281">
            <v>10.7</v>
          </cell>
          <cell r="I281">
            <v>8.6</v>
          </cell>
          <cell r="Q281">
            <v>12.645454545454545</v>
          </cell>
          <cell r="T281">
            <v>10.163636363636364</v>
          </cell>
        </row>
        <row r="282">
          <cell r="F282">
            <v>32</v>
          </cell>
          <cell r="I282">
            <v>32</v>
          </cell>
          <cell r="Q282">
            <v>37.81818181818182</v>
          </cell>
          <cell r="T282">
            <v>37.81818181818182</v>
          </cell>
        </row>
        <row r="292">
          <cell r="A292">
            <v>22.6</v>
          </cell>
          <cell r="C292">
            <v>17.3</v>
          </cell>
          <cell r="E292">
            <v>26.5</v>
          </cell>
          <cell r="G292">
            <v>351.9</v>
          </cell>
          <cell r="I292">
            <v>1.67</v>
          </cell>
          <cell r="L292">
            <v>26.588235294117649</v>
          </cell>
          <cell r="N292">
            <v>20.352941176470587</v>
          </cell>
          <cell r="P292">
            <v>31.176470588235293</v>
          </cell>
          <cell r="R292">
            <v>414</v>
          </cell>
          <cell r="T292">
            <v>1.9647058823529411</v>
          </cell>
        </row>
        <row r="314">
          <cell r="E314" t="str">
            <v>Суфле из цыплят</v>
          </cell>
        </row>
        <row r="317">
          <cell r="E317">
            <v>60</v>
          </cell>
          <cell r="P317">
            <v>70</v>
          </cell>
        </row>
        <row r="320">
          <cell r="F320">
            <v>88.3</v>
          </cell>
          <cell r="I320">
            <v>86.2</v>
          </cell>
          <cell r="Q320">
            <v>108.7</v>
          </cell>
          <cell r="T320">
            <v>106.1</v>
          </cell>
        </row>
        <row r="322">
          <cell r="F322">
            <v>0.22971428571428573</v>
          </cell>
          <cell r="Q322">
            <v>0.26800000000000002</v>
          </cell>
        </row>
        <row r="324">
          <cell r="F324">
            <v>13.114285714285714</v>
          </cell>
          <cell r="I324">
            <v>13.114285714285714</v>
          </cell>
          <cell r="Q324">
            <v>15.3</v>
          </cell>
          <cell r="T324">
            <v>15.3</v>
          </cell>
        </row>
        <row r="326">
          <cell r="F326">
            <v>2.3142857142857145</v>
          </cell>
          <cell r="I326">
            <v>2.3142857142857145</v>
          </cell>
          <cell r="Q326">
            <v>2.7</v>
          </cell>
          <cell r="T326">
            <v>2.7</v>
          </cell>
        </row>
        <row r="327">
          <cell r="F327">
            <v>1.7142857142857142</v>
          </cell>
          <cell r="I327">
            <v>1.7142857142857142</v>
          </cell>
          <cell r="Q327">
            <v>2</v>
          </cell>
          <cell r="T327">
            <v>2</v>
          </cell>
        </row>
        <row r="329">
          <cell r="F329">
            <v>0.8571428571428571</v>
          </cell>
          <cell r="I329">
            <v>0.8571428571428571</v>
          </cell>
          <cell r="Q329">
            <v>1</v>
          </cell>
          <cell r="T329">
            <v>1</v>
          </cell>
        </row>
        <row r="339">
          <cell r="A339">
            <v>16.12</v>
          </cell>
          <cell r="C339">
            <v>16.076666666666668</v>
          </cell>
          <cell r="E339">
            <v>1.3086666666666666</v>
          </cell>
          <cell r="G339">
            <v>214.44800000000001</v>
          </cell>
          <cell r="I339">
            <v>0.58066666666666678</v>
          </cell>
          <cell r="L339">
            <v>18.600000000000001</v>
          </cell>
          <cell r="N339">
            <v>18.55</v>
          </cell>
          <cell r="P339">
            <v>1.51</v>
          </cell>
          <cell r="R339">
            <v>247.44</v>
          </cell>
          <cell r="T339">
            <v>0.67</v>
          </cell>
        </row>
        <row r="361">
          <cell r="E361" t="str">
            <v>Печень говяжья по-строгановски</v>
          </cell>
        </row>
        <row r="364">
          <cell r="E364" t="str">
            <v>60/40</v>
          </cell>
          <cell r="P364" t="str">
            <v>80/50</v>
          </cell>
        </row>
        <row r="367">
          <cell r="F367">
            <v>106.3</v>
          </cell>
          <cell r="I367">
            <v>88.3</v>
          </cell>
          <cell r="Q367">
            <v>141.73333333333332</v>
          </cell>
          <cell r="T367">
            <v>117.73333333333333</v>
          </cell>
        </row>
        <row r="368">
          <cell r="F368">
            <v>5.8</v>
          </cell>
          <cell r="I368">
            <v>5.8</v>
          </cell>
          <cell r="Q368">
            <v>7.7333333333333334</v>
          </cell>
          <cell r="T368">
            <v>7.7333333333333334</v>
          </cell>
        </row>
        <row r="371">
          <cell r="F371">
            <v>1</v>
          </cell>
          <cell r="I371">
            <v>1</v>
          </cell>
          <cell r="Q371">
            <v>1.25</v>
          </cell>
          <cell r="T371">
            <v>1.25</v>
          </cell>
        </row>
        <row r="372">
          <cell r="F372">
            <v>1</v>
          </cell>
          <cell r="I372">
            <v>1</v>
          </cell>
          <cell r="Q372">
            <v>1.25</v>
          </cell>
          <cell r="T372">
            <v>1.25</v>
          </cell>
        </row>
        <row r="374">
          <cell r="I374">
            <v>15</v>
          </cell>
          <cell r="T374">
            <v>18.75</v>
          </cell>
        </row>
        <row r="384">
          <cell r="A384">
            <v>15.35</v>
          </cell>
          <cell r="C384">
            <v>14.15</v>
          </cell>
          <cell r="E384">
            <v>4.92</v>
          </cell>
          <cell r="G384">
            <v>208.48</v>
          </cell>
          <cell r="I384">
            <v>10.199999999999999</v>
          </cell>
          <cell r="L384">
            <v>16.745454545454546</v>
          </cell>
          <cell r="N384">
            <v>15.436363636363636</v>
          </cell>
          <cell r="P384">
            <v>5.3672727272727272</v>
          </cell>
          <cell r="R384">
            <v>227.43272727272725</v>
          </cell>
          <cell r="T384">
            <v>11.127272727272727</v>
          </cell>
        </row>
        <row r="406">
          <cell r="E406" t="str">
            <v>Тефтели из говядины с рисом ("ёжики")</v>
          </cell>
        </row>
        <row r="409">
          <cell r="E409">
            <v>60</v>
          </cell>
          <cell r="P409">
            <v>80</v>
          </cell>
        </row>
        <row r="413">
          <cell r="F413">
            <v>19.600000000000001</v>
          </cell>
          <cell r="I413">
            <v>18.899999999999999</v>
          </cell>
          <cell r="Q413">
            <v>26.133333333333333</v>
          </cell>
          <cell r="T413">
            <v>25.2</v>
          </cell>
        </row>
        <row r="414">
          <cell r="F414">
            <v>19.5</v>
          </cell>
          <cell r="I414">
            <v>18.899999999999999</v>
          </cell>
          <cell r="Q414">
            <v>26</v>
          </cell>
          <cell r="T414">
            <v>25.2</v>
          </cell>
        </row>
        <row r="416">
          <cell r="F416">
            <v>5.0999999999999996</v>
          </cell>
          <cell r="I416">
            <v>5.0999999999999996</v>
          </cell>
          <cell r="Q416">
            <v>6.8</v>
          </cell>
          <cell r="T416">
            <v>6.8</v>
          </cell>
        </row>
        <row r="418">
          <cell r="F418">
            <v>21.4</v>
          </cell>
          <cell r="I418">
            <v>18</v>
          </cell>
          <cell r="Q418">
            <v>28.533333333333335</v>
          </cell>
          <cell r="T418">
            <v>24</v>
          </cell>
        </row>
        <row r="419">
          <cell r="I419">
            <v>3</v>
          </cell>
          <cell r="Q419">
            <v>4</v>
          </cell>
          <cell r="T419">
            <v>4</v>
          </cell>
        </row>
        <row r="420">
          <cell r="F420">
            <v>4.3</v>
          </cell>
          <cell r="I420">
            <v>4.3</v>
          </cell>
          <cell r="Q420">
            <v>5.7333333333333334</v>
          </cell>
          <cell r="T420">
            <v>5.7333333333333334</v>
          </cell>
        </row>
        <row r="422">
          <cell r="I422">
            <v>4.5</v>
          </cell>
          <cell r="Q422">
            <v>6</v>
          </cell>
          <cell r="T422">
            <v>6</v>
          </cell>
        </row>
        <row r="428">
          <cell r="A428">
            <v>6.8</v>
          </cell>
          <cell r="C428">
            <v>9.1999999999999993</v>
          </cell>
          <cell r="E428">
            <v>7.3</v>
          </cell>
          <cell r="G428">
            <v>139.1</v>
          </cell>
          <cell r="I428">
            <v>0.03</v>
          </cell>
          <cell r="L428">
            <v>9.0666666666666664</v>
          </cell>
          <cell r="N428">
            <v>12.266666666666667</v>
          </cell>
          <cell r="P428">
            <v>9.7333333333333325</v>
          </cell>
          <cell r="R428">
            <v>185.46666666666667</v>
          </cell>
          <cell r="T428">
            <v>0.04</v>
          </cell>
        </row>
      </sheetData>
      <sheetData sheetId="5">
        <row r="54">
          <cell r="E54" t="str">
            <v>Макаронные изделия отварные</v>
          </cell>
        </row>
        <row r="57">
          <cell r="E57">
            <v>110</v>
          </cell>
          <cell r="P57">
            <v>150</v>
          </cell>
        </row>
        <row r="60">
          <cell r="F60">
            <v>37.4</v>
          </cell>
          <cell r="Q60">
            <v>51</v>
          </cell>
          <cell r="T60">
            <v>51</v>
          </cell>
        </row>
        <row r="62">
          <cell r="F62">
            <v>2.9333333333333331</v>
          </cell>
          <cell r="I62">
            <v>2.9333333333333331</v>
          </cell>
          <cell r="Q62">
            <v>4</v>
          </cell>
          <cell r="T62">
            <v>4</v>
          </cell>
        </row>
        <row r="75">
          <cell r="A75">
            <v>4.0333333333333332</v>
          </cell>
          <cell r="C75">
            <v>3.8866666666666667</v>
          </cell>
          <cell r="E75">
            <v>22.953333333333333</v>
          </cell>
          <cell r="G75">
            <v>137.79333333333332</v>
          </cell>
          <cell r="I75">
            <v>0</v>
          </cell>
          <cell r="L75">
            <v>5.5</v>
          </cell>
          <cell r="N75">
            <v>5.3</v>
          </cell>
          <cell r="P75">
            <v>31.3</v>
          </cell>
          <cell r="R75">
            <v>187.9</v>
          </cell>
          <cell r="T75">
            <v>0</v>
          </cell>
        </row>
        <row r="97">
          <cell r="E97" t="str">
            <v>Картофельное пюре</v>
          </cell>
        </row>
        <row r="100">
          <cell r="E100">
            <v>120</v>
          </cell>
          <cell r="P100">
            <v>150</v>
          </cell>
        </row>
        <row r="103">
          <cell r="F103">
            <v>146.24</v>
          </cell>
          <cell r="I103">
            <v>102.4</v>
          </cell>
          <cell r="Q103">
            <v>182.8</v>
          </cell>
          <cell r="T103">
            <v>128</v>
          </cell>
        </row>
        <row r="104">
          <cell r="F104">
            <v>19.2</v>
          </cell>
          <cell r="I104">
            <v>18</v>
          </cell>
          <cell r="Q104">
            <v>24</v>
          </cell>
          <cell r="T104">
            <v>22.5</v>
          </cell>
        </row>
        <row r="105">
          <cell r="F105">
            <v>4</v>
          </cell>
          <cell r="I105">
            <v>4</v>
          </cell>
          <cell r="Q105">
            <v>5</v>
          </cell>
          <cell r="T105">
            <v>5</v>
          </cell>
        </row>
        <row r="118">
          <cell r="A118">
            <v>1.6</v>
          </cell>
          <cell r="C118">
            <v>4</v>
          </cell>
          <cell r="E118">
            <v>16.8</v>
          </cell>
          <cell r="G118">
            <v>109.76</v>
          </cell>
          <cell r="I118">
            <v>4.16</v>
          </cell>
          <cell r="L118">
            <v>2</v>
          </cell>
          <cell r="N118">
            <v>5</v>
          </cell>
          <cell r="P118">
            <v>21</v>
          </cell>
          <cell r="R118">
            <v>137.19999999999999</v>
          </cell>
          <cell r="T118">
            <v>5.2</v>
          </cell>
        </row>
        <row r="140">
          <cell r="E140" t="str">
            <v>Капуста тушеная</v>
          </cell>
        </row>
        <row r="143">
          <cell r="E143">
            <v>120</v>
          </cell>
          <cell r="P143">
            <v>150</v>
          </cell>
        </row>
        <row r="146">
          <cell r="F146">
            <v>157.6</v>
          </cell>
          <cell r="I146">
            <v>126</v>
          </cell>
          <cell r="Q146">
            <v>197</v>
          </cell>
          <cell r="T146">
            <v>157.5</v>
          </cell>
        </row>
        <row r="148">
          <cell r="F148">
            <v>4.8</v>
          </cell>
          <cell r="I148">
            <v>4.8</v>
          </cell>
          <cell r="Q148">
            <v>6</v>
          </cell>
          <cell r="T148">
            <v>6</v>
          </cell>
        </row>
        <row r="149">
          <cell r="F149">
            <v>6</v>
          </cell>
          <cell r="I149">
            <v>4.8</v>
          </cell>
          <cell r="Q149">
            <v>7.5</v>
          </cell>
          <cell r="T149">
            <v>6</v>
          </cell>
        </row>
        <row r="150">
          <cell r="F150">
            <v>11.4</v>
          </cell>
          <cell r="I150">
            <v>9.6</v>
          </cell>
          <cell r="Q150">
            <v>14.25</v>
          </cell>
          <cell r="T150">
            <v>12</v>
          </cell>
        </row>
        <row r="151">
          <cell r="F151">
            <v>3.8</v>
          </cell>
          <cell r="I151">
            <v>3.8</v>
          </cell>
          <cell r="Q151">
            <v>4.75</v>
          </cell>
          <cell r="T151">
            <v>4.75</v>
          </cell>
        </row>
        <row r="152">
          <cell r="F152">
            <v>1.4</v>
          </cell>
          <cell r="I152">
            <v>1.4</v>
          </cell>
          <cell r="Q152">
            <v>1.75</v>
          </cell>
          <cell r="T152">
            <v>1.75</v>
          </cell>
        </row>
        <row r="153">
          <cell r="F153">
            <v>1.2</v>
          </cell>
          <cell r="I153">
            <v>1.2</v>
          </cell>
          <cell r="Q153">
            <v>1.5</v>
          </cell>
          <cell r="T153">
            <v>1.5</v>
          </cell>
        </row>
        <row r="161">
          <cell r="A161">
            <v>3.1</v>
          </cell>
          <cell r="C161">
            <v>4</v>
          </cell>
          <cell r="E161">
            <v>8.4</v>
          </cell>
          <cell r="G161">
            <v>88.4</v>
          </cell>
          <cell r="I161">
            <v>21.2</v>
          </cell>
          <cell r="L161">
            <v>3.875</v>
          </cell>
          <cell r="N161">
            <v>5</v>
          </cell>
          <cell r="P161">
            <v>10.5</v>
          </cell>
          <cell r="R161">
            <v>110.5</v>
          </cell>
          <cell r="T161">
            <v>26.5</v>
          </cell>
        </row>
        <row r="183">
          <cell r="E183" t="str">
            <v>Рагу из овощей</v>
          </cell>
        </row>
        <row r="186">
          <cell r="E186">
            <v>120</v>
          </cell>
          <cell r="P186">
            <v>150</v>
          </cell>
        </row>
        <row r="189">
          <cell r="F189">
            <v>65.28</v>
          </cell>
          <cell r="I189">
            <v>45.68</v>
          </cell>
          <cell r="Q189">
            <v>81.599999999999994</v>
          </cell>
          <cell r="T189">
            <v>57.1</v>
          </cell>
        </row>
        <row r="190">
          <cell r="F190">
            <v>21.28</v>
          </cell>
          <cell r="Q190">
            <v>26.6</v>
          </cell>
        </row>
        <row r="191">
          <cell r="F191">
            <v>13.12</v>
          </cell>
          <cell r="Q191">
            <v>16.399999999999999</v>
          </cell>
        </row>
        <row r="192">
          <cell r="F192">
            <v>38.799999999999997</v>
          </cell>
          <cell r="Q192">
            <v>48.5</v>
          </cell>
        </row>
        <row r="193">
          <cell r="F193">
            <v>2.96</v>
          </cell>
          <cell r="I193">
            <v>2.96</v>
          </cell>
          <cell r="Q193">
            <v>3.7</v>
          </cell>
          <cell r="T193">
            <v>3.7</v>
          </cell>
        </row>
        <row r="196">
          <cell r="F196">
            <v>1.76</v>
          </cell>
          <cell r="I196">
            <v>1.76</v>
          </cell>
          <cell r="Q196">
            <v>2.2000000000000002</v>
          </cell>
          <cell r="T196">
            <v>2.2000000000000002</v>
          </cell>
        </row>
        <row r="197">
          <cell r="F197">
            <v>1.76</v>
          </cell>
          <cell r="I197">
            <v>1.76</v>
          </cell>
          <cell r="Q197">
            <v>2.2000000000000002</v>
          </cell>
          <cell r="T197">
            <v>2.2000000000000002</v>
          </cell>
        </row>
        <row r="198">
          <cell r="F198">
            <v>2.16</v>
          </cell>
          <cell r="I198">
            <v>2.16</v>
          </cell>
          <cell r="Q198">
            <v>2.7</v>
          </cell>
          <cell r="T198">
            <v>2.7</v>
          </cell>
        </row>
        <row r="200">
          <cell r="F200">
            <v>0.64</v>
          </cell>
          <cell r="I200">
            <v>0.64</v>
          </cell>
          <cell r="Q200">
            <v>0.8</v>
          </cell>
          <cell r="T200">
            <v>0.8</v>
          </cell>
        </row>
        <row r="206">
          <cell r="A206">
            <v>1.84</v>
          </cell>
          <cell r="C206">
            <v>6.4</v>
          </cell>
          <cell r="E206">
            <v>15.52</v>
          </cell>
          <cell r="G206">
            <v>127.2</v>
          </cell>
          <cell r="I206">
            <v>8.16</v>
          </cell>
          <cell r="L206">
            <v>2.2999999999999998</v>
          </cell>
          <cell r="N206">
            <v>8</v>
          </cell>
          <cell r="P206">
            <v>19.399999999999999</v>
          </cell>
          <cell r="R206">
            <v>159</v>
          </cell>
          <cell r="T206">
            <v>10.199999999999999</v>
          </cell>
        </row>
        <row r="228">
          <cell r="E228" t="str">
            <v>Каша гречневая рассыпчатая</v>
          </cell>
        </row>
        <row r="231">
          <cell r="E231">
            <v>110</v>
          </cell>
          <cell r="P231">
            <v>150</v>
          </cell>
        </row>
        <row r="234">
          <cell r="F234">
            <v>50.6</v>
          </cell>
          <cell r="I234">
            <v>50.6</v>
          </cell>
          <cell r="Q234">
            <v>69</v>
          </cell>
          <cell r="T234">
            <v>69</v>
          </cell>
        </row>
        <row r="237">
          <cell r="F237">
            <v>2.9333333333333331</v>
          </cell>
          <cell r="I237">
            <v>2.9333333333333331</v>
          </cell>
          <cell r="Q237">
            <v>4</v>
          </cell>
          <cell r="T237">
            <v>4</v>
          </cell>
        </row>
        <row r="249">
          <cell r="A249">
            <v>1.3933333333333333</v>
          </cell>
          <cell r="C249">
            <v>5.0599999999999996</v>
          </cell>
          <cell r="E249">
            <v>28.233333333333334</v>
          </cell>
          <cell r="G249">
            <v>164.85333333333332</v>
          </cell>
          <cell r="I249">
            <v>0</v>
          </cell>
          <cell r="L249">
            <v>1.9</v>
          </cell>
          <cell r="N249">
            <v>6.9</v>
          </cell>
          <cell r="P249">
            <v>38.5</v>
          </cell>
          <cell r="R249">
            <v>224.8</v>
          </cell>
          <cell r="T249">
            <v>0</v>
          </cell>
        </row>
      </sheetData>
      <sheetData sheetId="6">
        <row r="11">
          <cell r="E11" t="str">
            <v>Чай с сахаром</v>
          </cell>
        </row>
        <row r="14">
          <cell r="E14">
            <v>150</v>
          </cell>
          <cell r="P14">
            <v>180</v>
          </cell>
        </row>
        <row r="17">
          <cell r="F17">
            <v>0.75</v>
          </cell>
          <cell r="I17">
            <v>0.75</v>
          </cell>
          <cell r="Q17">
            <v>0.9</v>
          </cell>
          <cell r="T17">
            <v>0.9</v>
          </cell>
        </row>
        <row r="20">
          <cell r="F20">
            <v>6.5</v>
          </cell>
          <cell r="I20">
            <v>6.5</v>
          </cell>
          <cell r="Q20">
            <v>7.8</v>
          </cell>
          <cell r="T20">
            <v>7.8</v>
          </cell>
        </row>
        <row r="29">
          <cell r="A29">
            <v>0.12</v>
          </cell>
          <cell r="C29">
            <v>0</v>
          </cell>
          <cell r="E29">
            <v>11.58</v>
          </cell>
          <cell r="G29">
            <v>46.68</v>
          </cell>
          <cell r="I29">
            <v>0.02</v>
          </cell>
          <cell r="L29">
            <v>0.14399999999999999</v>
          </cell>
          <cell r="N29">
            <v>0</v>
          </cell>
          <cell r="P29">
            <v>13.896000000000001</v>
          </cell>
          <cell r="R29">
            <v>56.015999999999998</v>
          </cell>
          <cell r="T29">
            <v>2.4E-2</v>
          </cell>
        </row>
        <row r="51">
          <cell r="E51" t="str">
            <v>Чай с лимоном</v>
          </cell>
        </row>
        <row r="54">
          <cell r="E54">
            <v>150</v>
          </cell>
          <cell r="P54">
            <v>180</v>
          </cell>
        </row>
        <row r="57">
          <cell r="F57">
            <v>0.75</v>
          </cell>
          <cell r="I57">
            <v>0.75</v>
          </cell>
          <cell r="Q57">
            <v>0.9</v>
          </cell>
          <cell r="T57">
            <v>0.9</v>
          </cell>
        </row>
        <row r="60">
          <cell r="F60">
            <v>6.5</v>
          </cell>
          <cell r="I60">
            <v>6.5</v>
          </cell>
          <cell r="Q60">
            <v>7.8</v>
          </cell>
          <cell r="T60">
            <v>7.8</v>
          </cell>
        </row>
        <row r="61">
          <cell r="F61">
            <v>6</v>
          </cell>
          <cell r="I61">
            <v>5.3</v>
          </cell>
          <cell r="Q61">
            <v>7.2</v>
          </cell>
          <cell r="T61">
            <v>6.36</v>
          </cell>
        </row>
        <row r="69">
          <cell r="A69">
            <v>0.22</v>
          </cell>
          <cell r="C69">
            <v>0</v>
          </cell>
          <cell r="E69">
            <v>11.78</v>
          </cell>
          <cell r="G69">
            <v>47.7</v>
          </cell>
          <cell r="I69">
            <v>0.87</v>
          </cell>
          <cell r="L69">
            <v>0.26400000000000001</v>
          </cell>
          <cell r="N69">
            <v>0</v>
          </cell>
          <cell r="P69">
            <v>14.136000000000001</v>
          </cell>
          <cell r="R69">
            <v>57.24</v>
          </cell>
          <cell r="T69">
            <v>1.044</v>
          </cell>
        </row>
        <row r="91">
          <cell r="E91" t="str">
            <v>Какао с молоком</v>
          </cell>
        </row>
        <row r="94">
          <cell r="E94">
            <v>150</v>
          </cell>
          <cell r="P94">
            <v>180</v>
          </cell>
        </row>
        <row r="97">
          <cell r="F97">
            <v>2</v>
          </cell>
          <cell r="I97">
            <v>2</v>
          </cell>
          <cell r="Q97">
            <v>2.4</v>
          </cell>
          <cell r="T97">
            <v>2.4</v>
          </cell>
        </row>
        <row r="98">
          <cell r="F98">
            <v>75</v>
          </cell>
          <cell r="I98">
            <v>75</v>
          </cell>
          <cell r="Q98">
            <v>90</v>
          </cell>
          <cell r="T98">
            <v>90</v>
          </cell>
        </row>
        <row r="100">
          <cell r="F100">
            <v>6.5</v>
          </cell>
          <cell r="I100">
            <v>6.5</v>
          </cell>
          <cell r="Q100">
            <v>7.8</v>
          </cell>
          <cell r="T100">
            <v>7.8</v>
          </cell>
        </row>
        <row r="112">
          <cell r="A112">
            <v>1.9</v>
          </cell>
          <cell r="C112">
            <v>0.3</v>
          </cell>
          <cell r="E112">
            <v>19.5</v>
          </cell>
          <cell r="G112">
            <v>88.7</v>
          </cell>
          <cell r="I112">
            <v>0.5</v>
          </cell>
          <cell r="L112">
            <v>2.2799999999999998</v>
          </cell>
          <cell r="N112">
            <v>0.36</v>
          </cell>
          <cell r="P112">
            <v>23.4</v>
          </cell>
          <cell r="R112">
            <v>106.44</v>
          </cell>
          <cell r="T112">
            <v>0.6</v>
          </cell>
        </row>
        <row r="134">
          <cell r="E134" t="str">
            <v>Кофейный напиток с молоком</v>
          </cell>
          <cell r="P134" t="str">
            <v>Кофейный напиток с молоком</v>
          </cell>
        </row>
        <row r="137">
          <cell r="E137">
            <v>150</v>
          </cell>
          <cell r="P137">
            <v>180</v>
          </cell>
        </row>
        <row r="140">
          <cell r="F140">
            <v>1.5</v>
          </cell>
          <cell r="I140">
            <v>1.5</v>
          </cell>
          <cell r="Q140">
            <v>1.8</v>
          </cell>
          <cell r="T140">
            <v>1.8</v>
          </cell>
        </row>
        <row r="141">
          <cell r="F141">
            <v>75</v>
          </cell>
          <cell r="I141">
            <v>75</v>
          </cell>
          <cell r="Q141">
            <v>90</v>
          </cell>
          <cell r="T141">
            <v>90</v>
          </cell>
        </row>
        <row r="143">
          <cell r="F143">
            <v>6.5</v>
          </cell>
          <cell r="I143">
            <v>6.5</v>
          </cell>
          <cell r="Q143">
            <v>7.8</v>
          </cell>
          <cell r="T143">
            <v>7.8</v>
          </cell>
        </row>
        <row r="155">
          <cell r="A155">
            <v>2.09</v>
          </cell>
          <cell r="C155">
            <v>0.03</v>
          </cell>
          <cell r="E155">
            <v>14.85</v>
          </cell>
          <cell r="G155">
            <v>67.92</v>
          </cell>
          <cell r="I155">
            <v>0.75</v>
          </cell>
          <cell r="L155">
            <v>2.508</v>
          </cell>
          <cell r="N155">
            <v>3.5999999999999997E-2</v>
          </cell>
          <cell r="P155">
            <v>17.82</v>
          </cell>
          <cell r="R155">
            <v>81.504000000000005</v>
          </cell>
          <cell r="T155">
            <v>0.9</v>
          </cell>
        </row>
        <row r="177">
          <cell r="E177" t="str">
            <v>Напиток из шиповника</v>
          </cell>
        </row>
        <row r="180">
          <cell r="E180">
            <v>150</v>
          </cell>
          <cell r="P180">
            <v>180</v>
          </cell>
        </row>
        <row r="183">
          <cell r="F183">
            <v>15</v>
          </cell>
          <cell r="I183">
            <v>15</v>
          </cell>
          <cell r="Q183">
            <v>18</v>
          </cell>
          <cell r="T183">
            <v>18</v>
          </cell>
        </row>
        <row r="184">
          <cell r="F184">
            <v>6.5</v>
          </cell>
          <cell r="I184">
            <v>6.5</v>
          </cell>
          <cell r="Q184">
            <v>7.8</v>
          </cell>
          <cell r="T184">
            <v>7.8</v>
          </cell>
        </row>
        <row r="200">
          <cell r="A200">
            <v>0.51</v>
          </cell>
          <cell r="C200">
            <v>0</v>
          </cell>
          <cell r="E200">
            <v>17.3</v>
          </cell>
          <cell r="G200">
            <v>71.2</v>
          </cell>
          <cell r="I200">
            <v>45</v>
          </cell>
          <cell r="L200">
            <v>0.61199999999999999</v>
          </cell>
          <cell r="N200">
            <v>0</v>
          </cell>
          <cell r="P200">
            <v>20.76</v>
          </cell>
          <cell r="R200">
            <v>85.44</v>
          </cell>
          <cell r="T200">
            <v>54</v>
          </cell>
        </row>
        <row r="222">
          <cell r="E222" t="str">
            <v>Сок фруктовый</v>
          </cell>
        </row>
        <row r="225">
          <cell r="E225">
            <v>150</v>
          </cell>
        </row>
        <row r="228">
          <cell r="F228">
            <v>150</v>
          </cell>
          <cell r="I228">
            <v>150</v>
          </cell>
        </row>
        <row r="243">
          <cell r="A243">
            <v>1.5</v>
          </cell>
          <cell r="C243">
            <v>0.15</v>
          </cell>
          <cell r="E243">
            <v>2.8</v>
          </cell>
          <cell r="G243">
            <v>18.7</v>
          </cell>
          <cell r="I243">
            <v>6</v>
          </cell>
        </row>
        <row r="266">
          <cell r="E266" t="str">
            <v>Компот из свежих плодов</v>
          </cell>
        </row>
        <row r="269">
          <cell r="E269">
            <v>150</v>
          </cell>
          <cell r="P269">
            <v>180</v>
          </cell>
        </row>
        <row r="272">
          <cell r="F272">
            <v>34</v>
          </cell>
          <cell r="I272">
            <v>30</v>
          </cell>
          <cell r="Q272">
            <v>40.799999999999997</v>
          </cell>
          <cell r="T272">
            <v>36</v>
          </cell>
        </row>
        <row r="274">
          <cell r="F274">
            <v>6.5</v>
          </cell>
          <cell r="I274">
            <v>6.5</v>
          </cell>
          <cell r="Q274">
            <v>7.8</v>
          </cell>
          <cell r="T274">
            <v>7.8</v>
          </cell>
        </row>
        <row r="289">
          <cell r="A289">
            <v>0.36</v>
          </cell>
          <cell r="C289">
            <v>0.21</v>
          </cell>
          <cell r="E289">
            <v>10.5</v>
          </cell>
          <cell r="G289">
            <v>45.5</v>
          </cell>
          <cell r="I289">
            <v>1.9</v>
          </cell>
          <cell r="L289">
            <v>0.432</v>
          </cell>
          <cell r="N289">
            <v>0.252</v>
          </cell>
          <cell r="P289">
            <v>12.6</v>
          </cell>
          <cell r="R289">
            <v>54.6</v>
          </cell>
          <cell r="T289">
            <v>2.2799999999999998</v>
          </cell>
        </row>
        <row r="311">
          <cell r="E311" t="str">
            <v>Компот из смеси сухофруктов</v>
          </cell>
        </row>
        <row r="314">
          <cell r="E314">
            <v>150</v>
          </cell>
          <cell r="P314">
            <v>180</v>
          </cell>
        </row>
        <row r="317">
          <cell r="F317">
            <v>18.600000000000001</v>
          </cell>
          <cell r="Q317">
            <v>22.320000000000004</v>
          </cell>
        </row>
        <row r="318">
          <cell r="F318">
            <v>6.5</v>
          </cell>
          <cell r="I318">
            <v>6.5</v>
          </cell>
          <cell r="Q318">
            <v>7.8</v>
          </cell>
          <cell r="T318">
            <v>7.8</v>
          </cell>
        </row>
        <row r="334">
          <cell r="A334">
            <v>0.36</v>
          </cell>
          <cell r="C334">
            <v>0</v>
          </cell>
          <cell r="E334">
            <v>20.5</v>
          </cell>
          <cell r="G334">
            <v>83.8</v>
          </cell>
          <cell r="I334">
            <v>0.11</v>
          </cell>
          <cell r="L334">
            <v>0.432</v>
          </cell>
          <cell r="N334">
            <v>0</v>
          </cell>
          <cell r="P334">
            <v>24.6</v>
          </cell>
          <cell r="R334">
            <v>100.56</v>
          </cell>
          <cell r="T334">
            <v>0.13200000000000001</v>
          </cell>
        </row>
        <row r="356">
          <cell r="E356" t="str">
            <v>Кисель из повидла</v>
          </cell>
        </row>
        <row r="359">
          <cell r="E359">
            <v>150</v>
          </cell>
          <cell r="P359">
            <v>180</v>
          </cell>
        </row>
        <row r="362">
          <cell r="I362">
            <v>24</v>
          </cell>
          <cell r="T362">
            <v>28.8</v>
          </cell>
        </row>
        <row r="363">
          <cell r="I363">
            <v>9</v>
          </cell>
          <cell r="T363">
            <v>10.8</v>
          </cell>
        </row>
        <row r="364">
          <cell r="I364">
            <v>5.2</v>
          </cell>
          <cell r="T364">
            <v>6.24</v>
          </cell>
        </row>
        <row r="366">
          <cell r="I366">
            <v>0.15</v>
          </cell>
          <cell r="T366">
            <v>0.18</v>
          </cell>
        </row>
        <row r="379">
          <cell r="A379">
            <v>0.1</v>
          </cell>
          <cell r="C379">
            <v>0</v>
          </cell>
          <cell r="E379">
            <v>29</v>
          </cell>
          <cell r="G379">
            <v>116.5</v>
          </cell>
          <cell r="I379">
            <v>0.04</v>
          </cell>
          <cell r="L379">
            <v>0.12</v>
          </cell>
          <cell r="N379">
            <v>0</v>
          </cell>
          <cell r="P379">
            <v>34.799999999999997</v>
          </cell>
          <cell r="R379">
            <v>139.80000000000001</v>
          </cell>
          <cell r="T379">
            <v>4.8000000000000001E-2</v>
          </cell>
        </row>
        <row r="401">
          <cell r="E401" t="str">
            <v>Молоко кипяченое</v>
          </cell>
        </row>
        <row r="404">
          <cell r="P404">
            <v>180</v>
          </cell>
        </row>
        <row r="407">
          <cell r="Q407">
            <v>189</v>
          </cell>
          <cell r="T407">
            <v>180</v>
          </cell>
        </row>
        <row r="424">
          <cell r="L424">
            <v>5.04</v>
          </cell>
          <cell r="N424">
            <v>5.76</v>
          </cell>
          <cell r="P424">
            <v>9.1199999999999992</v>
          </cell>
          <cell r="R424">
            <v>108.11999999999999</v>
          </cell>
          <cell r="T424">
            <v>0.44399999999999995</v>
          </cell>
        </row>
        <row r="449">
          <cell r="E449">
            <v>150</v>
          </cell>
          <cell r="P449">
            <v>180</v>
          </cell>
        </row>
        <row r="452">
          <cell r="F452">
            <v>154.5</v>
          </cell>
          <cell r="I452">
            <v>150</v>
          </cell>
          <cell r="Q452">
            <v>185.4</v>
          </cell>
          <cell r="T452">
            <v>180</v>
          </cell>
        </row>
        <row r="453">
          <cell r="F453">
            <v>154.5</v>
          </cell>
          <cell r="I453">
            <v>150</v>
          </cell>
          <cell r="Q453">
            <v>185.4</v>
          </cell>
          <cell r="T453">
            <v>180</v>
          </cell>
        </row>
        <row r="454">
          <cell r="F454">
            <v>153.69999999999999</v>
          </cell>
          <cell r="I454">
            <v>150</v>
          </cell>
          <cell r="Q454">
            <v>184.43999999999997</v>
          </cell>
          <cell r="T454">
            <v>180</v>
          </cell>
        </row>
        <row r="469">
          <cell r="A469">
            <v>4.2</v>
          </cell>
          <cell r="C469">
            <v>3.3</v>
          </cell>
          <cell r="E469">
            <v>6.1</v>
          </cell>
          <cell r="G469">
            <v>70.900000000000006</v>
          </cell>
          <cell r="I469">
            <v>1</v>
          </cell>
          <cell r="L469">
            <v>5.04</v>
          </cell>
          <cell r="N469">
            <v>3.96</v>
          </cell>
          <cell r="P469">
            <v>7.32</v>
          </cell>
          <cell r="R469">
            <v>85.080000000000013</v>
          </cell>
          <cell r="T469">
            <v>1.2</v>
          </cell>
        </row>
      </sheetData>
      <sheetData sheetId="7">
        <row r="14">
          <cell r="E14">
            <v>100</v>
          </cell>
          <cell r="P14">
            <v>95</v>
          </cell>
        </row>
        <row r="17">
          <cell r="F17">
            <v>100</v>
          </cell>
          <cell r="I17">
            <v>100</v>
          </cell>
          <cell r="Q17">
            <v>95</v>
          </cell>
          <cell r="T17">
            <v>95</v>
          </cell>
        </row>
        <row r="18">
          <cell r="F18">
            <v>100</v>
          </cell>
          <cell r="I18">
            <v>100</v>
          </cell>
          <cell r="T18">
            <v>95</v>
          </cell>
        </row>
        <row r="28">
          <cell r="A28">
            <v>0.4</v>
          </cell>
          <cell r="C28">
            <v>0.4</v>
          </cell>
          <cell r="E28">
            <v>10.4</v>
          </cell>
          <cell r="G28">
            <v>45</v>
          </cell>
          <cell r="I28">
            <v>10</v>
          </cell>
          <cell r="L28">
            <v>0.38</v>
          </cell>
          <cell r="N28">
            <v>0.38</v>
          </cell>
          <cell r="P28">
            <v>9.8800000000000008</v>
          </cell>
          <cell r="R28">
            <v>42.75</v>
          </cell>
          <cell r="T28">
            <v>9.5</v>
          </cell>
        </row>
        <row r="32">
          <cell r="A32">
            <v>1.5</v>
          </cell>
          <cell r="C32">
            <v>0.1</v>
          </cell>
          <cell r="E32">
            <v>21</v>
          </cell>
          <cell r="G32">
            <v>89</v>
          </cell>
          <cell r="I32">
            <v>10</v>
          </cell>
          <cell r="L32">
            <v>1.425</v>
          </cell>
          <cell r="N32">
            <v>9.5000000000000001E-2</v>
          </cell>
          <cell r="P32">
            <v>19.95</v>
          </cell>
          <cell r="R32">
            <v>84.55</v>
          </cell>
          <cell r="T32">
            <v>9.5</v>
          </cell>
        </row>
        <row r="100">
          <cell r="E100">
            <v>40</v>
          </cell>
          <cell r="P100">
            <v>60</v>
          </cell>
        </row>
        <row r="104">
          <cell r="F104">
            <v>43.2</v>
          </cell>
          <cell r="I104">
            <v>40</v>
          </cell>
          <cell r="Q104">
            <v>64.8</v>
          </cell>
          <cell r="T104">
            <v>60</v>
          </cell>
        </row>
        <row r="118">
          <cell r="A118">
            <v>0.33333333333333331</v>
          </cell>
          <cell r="C118">
            <v>6.6666666666666666E-2</v>
          </cell>
          <cell r="E118">
            <v>0.93333333333333335</v>
          </cell>
          <cell r="G118">
            <v>5.333333333333333</v>
          </cell>
          <cell r="I118">
            <v>2</v>
          </cell>
          <cell r="L118">
            <v>0.5</v>
          </cell>
          <cell r="N118">
            <v>0.1</v>
          </cell>
          <cell r="P118">
            <v>1.4</v>
          </cell>
          <cell r="R118">
            <v>8</v>
          </cell>
          <cell r="T118">
            <v>3</v>
          </cell>
        </row>
        <row r="142">
          <cell r="E142">
            <v>40</v>
          </cell>
          <cell r="P142">
            <v>60</v>
          </cell>
        </row>
        <row r="181">
          <cell r="E181" t="str">
            <v>Салат из квашеной капусты с луком</v>
          </cell>
        </row>
        <row r="184">
          <cell r="E184">
            <v>40</v>
          </cell>
          <cell r="P184">
            <v>60</v>
          </cell>
        </row>
        <row r="187">
          <cell r="F187">
            <v>46.4</v>
          </cell>
          <cell r="I187">
            <v>32.4</v>
          </cell>
          <cell r="Q187">
            <v>69.599999999999994</v>
          </cell>
          <cell r="T187">
            <v>48.6</v>
          </cell>
        </row>
        <row r="188">
          <cell r="F188">
            <v>4.8</v>
          </cell>
          <cell r="I188">
            <v>4</v>
          </cell>
          <cell r="Q188">
            <v>7.2</v>
          </cell>
          <cell r="T188">
            <v>6</v>
          </cell>
        </row>
        <row r="189">
          <cell r="F189">
            <v>3.4</v>
          </cell>
          <cell r="I189">
            <v>3.4</v>
          </cell>
          <cell r="Q189">
            <v>5</v>
          </cell>
          <cell r="T189">
            <v>5</v>
          </cell>
        </row>
        <row r="202">
          <cell r="A202">
            <v>0.6</v>
          </cell>
          <cell r="C202">
            <v>3.6</v>
          </cell>
          <cell r="E202">
            <v>1.3333333333333333</v>
          </cell>
          <cell r="G202">
            <v>44.6</v>
          </cell>
          <cell r="I202">
            <v>5.8</v>
          </cell>
          <cell r="L202">
            <v>0.9</v>
          </cell>
          <cell r="N202">
            <v>5.4</v>
          </cell>
          <cell r="P202">
            <v>2</v>
          </cell>
          <cell r="R202">
            <v>66.900000000000006</v>
          </cell>
          <cell r="T202">
            <v>8.6999999999999993</v>
          </cell>
        </row>
        <row r="265">
          <cell r="E265" t="str">
            <v>Салат из соленых огурцов с луком</v>
          </cell>
        </row>
        <row r="268">
          <cell r="E268">
            <v>40</v>
          </cell>
          <cell r="P268">
            <v>60</v>
          </cell>
        </row>
        <row r="271">
          <cell r="F271">
            <v>40</v>
          </cell>
          <cell r="I271">
            <v>32</v>
          </cell>
          <cell r="Q271">
            <v>60</v>
          </cell>
          <cell r="T271">
            <v>48</v>
          </cell>
        </row>
        <row r="272">
          <cell r="F272">
            <v>7.2</v>
          </cell>
          <cell r="I272">
            <v>6</v>
          </cell>
          <cell r="Q272">
            <v>10.8</v>
          </cell>
          <cell r="T272">
            <v>9</v>
          </cell>
        </row>
        <row r="273">
          <cell r="F273">
            <v>2.1</v>
          </cell>
          <cell r="I273">
            <v>2.1</v>
          </cell>
          <cell r="Q273">
            <v>3</v>
          </cell>
          <cell r="T273">
            <v>3</v>
          </cell>
        </row>
        <row r="286">
          <cell r="A286">
            <v>0.33333333333333331</v>
          </cell>
          <cell r="C286">
            <v>1.8</v>
          </cell>
          <cell r="E286">
            <v>1</v>
          </cell>
          <cell r="G286">
            <v>22.133333333333333</v>
          </cell>
          <cell r="I286">
            <v>1.2</v>
          </cell>
          <cell r="L286">
            <v>0.5</v>
          </cell>
          <cell r="N286">
            <v>2.7</v>
          </cell>
          <cell r="P286">
            <v>1.5</v>
          </cell>
          <cell r="R286">
            <v>33.200000000000003</v>
          </cell>
          <cell r="T286">
            <v>1.8</v>
          </cell>
        </row>
        <row r="310">
          <cell r="E310">
            <v>40</v>
          </cell>
          <cell r="P310">
            <v>60</v>
          </cell>
        </row>
        <row r="352">
          <cell r="E352">
            <v>40</v>
          </cell>
          <cell r="P352">
            <v>60</v>
          </cell>
        </row>
        <row r="355">
          <cell r="F355">
            <v>38.200000000000003</v>
          </cell>
          <cell r="I355">
            <v>30</v>
          </cell>
          <cell r="Q355">
            <v>57.3</v>
          </cell>
          <cell r="T355">
            <v>45</v>
          </cell>
        </row>
        <row r="356">
          <cell r="F356">
            <v>37.6</v>
          </cell>
          <cell r="I356">
            <v>30</v>
          </cell>
          <cell r="Q356">
            <v>56.4</v>
          </cell>
          <cell r="T356">
            <v>45</v>
          </cell>
        </row>
        <row r="357">
          <cell r="F357">
            <v>8.4</v>
          </cell>
          <cell r="I357">
            <v>7</v>
          </cell>
          <cell r="Q357">
            <v>12.6</v>
          </cell>
          <cell r="T357">
            <v>10.5</v>
          </cell>
        </row>
        <row r="358">
          <cell r="F358">
            <v>7</v>
          </cell>
          <cell r="I358">
            <v>7</v>
          </cell>
          <cell r="Q358">
            <v>10.5</v>
          </cell>
          <cell r="T358">
            <v>10.5</v>
          </cell>
        </row>
        <row r="359">
          <cell r="F359">
            <v>2.8</v>
          </cell>
          <cell r="I359">
            <v>2.8</v>
          </cell>
          <cell r="Q359">
            <v>4</v>
          </cell>
          <cell r="T359">
            <v>4</v>
          </cell>
        </row>
        <row r="360">
          <cell r="F360">
            <v>0.6</v>
          </cell>
          <cell r="I360">
            <v>0.6</v>
          </cell>
          <cell r="Q360">
            <v>0.8</v>
          </cell>
          <cell r="T360">
            <v>0.8</v>
          </cell>
        </row>
        <row r="370">
          <cell r="A370">
            <v>0.73333333333333328</v>
          </cell>
          <cell r="C370">
            <v>3</v>
          </cell>
          <cell r="E370">
            <v>2.8</v>
          </cell>
          <cell r="G370">
            <v>41.333333333333336</v>
          </cell>
          <cell r="I370">
            <v>1</v>
          </cell>
          <cell r="L370">
            <v>1.1000000000000001</v>
          </cell>
          <cell r="N370">
            <v>4.5</v>
          </cell>
          <cell r="P370">
            <v>4.2</v>
          </cell>
          <cell r="R370">
            <v>62</v>
          </cell>
          <cell r="T370">
            <v>1.5</v>
          </cell>
        </row>
        <row r="391">
          <cell r="E391" t="str">
            <v>Икра кабачковая консервированная</v>
          </cell>
        </row>
        <row r="394">
          <cell r="E394">
            <v>50</v>
          </cell>
        </row>
        <row r="397">
          <cell r="F397">
            <v>51.5</v>
          </cell>
          <cell r="I397">
            <v>50</v>
          </cell>
        </row>
        <row r="412">
          <cell r="A412">
            <v>0.66666666666666663</v>
          </cell>
          <cell r="C412">
            <v>3.5</v>
          </cell>
          <cell r="E412">
            <v>3.666666666666667</v>
          </cell>
          <cell r="G412">
            <v>48.5</v>
          </cell>
          <cell r="I412">
            <v>1.1666666666666667</v>
          </cell>
        </row>
        <row r="433">
          <cell r="E433" t="str">
            <v>Горошек зеленый консервированный отварной</v>
          </cell>
        </row>
        <row r="436">
          <cell r="E436">
            <v>50</v>
          </cell>
        </row>
        <row r="439">
          <cell r="F439">
            <v>73</v>
          </cell>
          <cell r="I439">
            <v>47.5</v>
          </cell>
        </row>
        <row r="441">
          <cell r="F441">
            <v>2.5</v>
          </cell>
          <cell r="I441">
            <v>2.5</v>
          </cell>
        </row>
        <row r="454">
          <cell r="A454">
            <v>1.4166666666666667</v>
          </cell>
          <cell r="C454">
            <v>2.0833333333333335</v>
          </cell>
          <cell r="E454">
            <v>2.75</v>
          </cell>
          <cell r="G454">
            <v>35.5</v>
          </cell>
          <cell r="I454">
            <v>2.0583333333333336</v>
          </cell>
        </row>
      </sheetData>
      <sheetData sheetId="8">
        <row r="11">
          <cell r="AA11" t="str">
            <v>Хлеб пшеничный</v>
          </cell>
        </row>
        <row r="14">
          <cell r="AA14">
            <v>20</v>
          </cell>
          <cell r="AL14">
            <v>30</v>
          </cell>
          <cell r="AW14">
            <v>25</v>
          </cell>
        </row>
        <row r="17">
          <cell r="AB17">
            <v>20</v>
          </cell>
          <cell r="AE17">
            <v>20</v>
          </cell>
          <cell r="AM17">
            <v>30</v>
          </cell>
          <cell r="AP17">
            <v>30</v>
          </cell>
          <cell r="AX17">
            <v>25</v>
          </cell>
          <cell r="BA17">
            <v>25</v>
          </cell>
        </row>
        <row r="32">
          <cell r="W32">
            <v>1.6</v>
          </cell>
          <cell r="Y32">
            <v>0.2</v>
          </cell>
          <cell r="AA32">
            <v>10.199999999999999</v>
          </cell>
          <cell r="AC32">
            <v>49</v>
          </cell>
          <cell r="AE32">
            <v>0</v>
          </cell>
          <cell r="AH32">
            <v>2.4</v>
          </cell>
          <cell r="AJ32">
            <v>0.3</v>
          </cell>
          <cell r="AL32">
            <v>15.3</v>
          </cell>
          <cell r="AN32">
            <v>73.5</v>
          </cell>
          <cell r="AP32">
            <v>0</v>
          </cell>
          <cell r="AS32">
            <v>2</v>
          </cell>
          <cell r="AU32">
            <v>0.25</v>
          </cell>
          <cell r="AW32">
            <v>12.749999999999998</v>
          </cell>
          <cell r="AY32">
            <v>61.25</v>
          </cell>
          <cell r="BA32">
            <v>0</v>
          </cell>
        </row>
        <row r="54">
          <cell r="P54" t="str">
            <v>Хлеб ржано-пшеничный</v>
          </cell>
        </row>
        <row r="57">
          <cell r="E57">
            <v>10</v>
          </cell>
          <cell r="AA57">
            <v>20</v>
          </cell>
        </row>
        <row r="60">
          <cell r="F60">
            <v>10</v>
          </cell>
          <cell r="I60">
            <v>10</v>
          </cell>
          <cell r="AB60">
            <v>20</v>
          </cell>
          <cell r="AE60">
            <v>20</v>
          </cell>
        </row>
        <row r="75">
          <cell r="A75">
            <v>0.5</v>
          </cell>
          <cell r="C75">
            <v>7.0000000000000007E-2</v>
          </cell>
          <cell r="E75">
            <v>4.9000000000000004</v>
          </cell>
          <cell r="G75">
            <v>21.4</v>
          </cell>
          <cell r="I75">
            <v>0</v>
          </cell>
          <cell r="W75">
            <v>1</v>
          </cell>
          <cell r="Y75">
            <v>0.14000000000000001</v>
          </cell>
          <cell r="AA75">
            <v>9.8000000000000007</v>
          </cell>
          <cell r="AC75">
            <v>42.8</v>
          </cell>
          <cell r="AE75">
            <v>0</v>
          </cell>
        </row>
        <row r="140">
          <cell r="E140" t="str">
            <v>Пирожки, печенные из сдобного теста</v>
          </cell>
        </row>
        <row r="143">
          <cell r="E143">
            <v>60</v>
          </cell>
        </row>
        <row r="147">
          <cell r="F147">
            <v>27.5</v>
          </cell>
          <cell r="I147">
            <v>27.5</v>
          </cell>
        </row>
        <row r="148">
          <cell r="F148">
            <v>2</v>
          </cell>
          <cell r="I148">
            <v>2</v>
          </cell>
        </row>
        <row r="149">
          <cell r="F149">
            <v>3</v>
          </cell>
          <cell r="I149">
            <v>3</v>
          </cell>
        </row>
        <row r="150">
          <cell r="F150">
            <v>6.2E-2</v>
          </cell>
        </row>
        <row r="152">
          <cell r="F152">
            <v>0.25</v>
          </cell>
          <cell r="I152">
            <v>0.25</v>
          </cell>
        </row>
        <row r="153">
          <cell r="F153">
            <v>7.4</v>
          </cell>
          <cell r="I153">
            <v>7.4</v>
          </cell>
        </row>
        <row r="154">
          <cell r="F154">
            <v>0.9</v>
          </cell>
          <cell r="I154">
            <v>0.9</v>
          </cell>
        </row>
        <row r="155">
          <cell r="F155">
            <v>20.2</v>
          </cell>
          <cell r="I155">
            <v>20</v>
          </cell>
        </row>
        <row r="157">
          <cell r="F157">
            <v>0.9</v>
          </cell>
          <cell r="I157">
            <v>0.9</v>
          </cell>
        </row>
        <row r="158">
          <cell r="F158">
            <v>2.7E-2</v>
          </cell>
        </row>
        <row r="163">
          <cell r="A163">
            <v>3.2</v>
          </cell>
          <cell r="C163">
            <v>3.9</v>
          </cell>
          <cell r="E163">
            <v>33.5</v>
          </cell>
          <cell r="G163">
            <v>181.8</v>
          </cell>
          <cell r="I163">
            <v>0</v>
          </cell>
        </row>
        <row r="185">
          <cell r="E185" t="str">
            <v xml:space="preserve">Сдоба </v>
          </cell>
        </row>
        <row r="188">
          <cell r="E188">
            <v>60</v>
          </cell>
        </row>
        <row r="191">
          <cell r="F191">
            <v>40</v>
          </cell>
          <cell r="I191">
            <v>40</v>
          </cell>
        </row>
        <row r="192">
          <cell r="F192">
            <v>20</v>
          </cell>
          <cell r="I192">
            <v>20</v>
          </cell>
        </row>
        <row r="193">
          <cell r="F193">
            <v>2</v>
          </cell>
          <cell r="I193">
            <v>2</v>
          </cell>
        </row>
        <row r="194">
          <cell r="F194">
            <v>1</v>
          </cell>
          <cell r="I194">
            <v>1</v>
          </cell>
        </row>
        <row r="195">
          <cell r="F195">
            <v>7.8E-2</v>
          </cell>
        </row>
        <row r="196">
          <cell r="F196">
            <v>5</v>
          </cell>
          <cell r="I196">
            <v>5</v>
          </cell>
        </row>
        <row r="197">
          <cell r="F197">
            <v>0.5</v>
          </cell>
          <cell r="I197">
            <v>0.5</v>
          </cell>
        </row>
        <row r="208">
          <cell r="A208">
            <v>4.9000000000000004</v>
          </cell>
          <cell r="C208">
            <v>4</v>
          </cell>
          <cell r="E208">
            <v>34.6</v>
          </cell>
          <cell r="G208">
            <v>193.1</v>
          </cell>
          <cell r="I208">
            <v>0</v>
          </cell>
        </row>
        <row r="230">
          <cell r="E230" t="str">
            <v xml:space="preserve">Оладьи </v>
          </cell>
        </row>
        <row r="233">
          <cell r="E233">
            <v>90</v>
          </cell>
          <cell r="P233">
            <v>120</v>
          </cell>
        </row>
        <row r="237">
          <cell r="F237">
            <v>51</v>
          </cell>
          <cell r="I237">
            <v>51</v>
          </cell>
          <cell r="Q237">
            <v>68</v>
          </cell>
          <cell r="T237">
            <v>68</v>
          </cell>
        </row>
        <row r="238">
          <cell r="F238">
            <v>4.9000000000000002E-2</v>
          </cell>
          <cell r="Q238">
            <v>6.5333333333333327E-2</v>
          </cell>
        </row>
        <row r="239">
          <cell r="F239">
            <v>51</v>
          </cell>
          <cell r="I239">
            <v>51</v>
          </cell>
          <cell r="Q239">
            <v>68</v>
          </cell>
          <cell r="T239">
            <v>68</v>
          </cell>
        </row>
        <row r="240">
          <cell r="F240">
            <v>0.6</v>
          </cell>
          <cell r="I240">
            <v>0.6</v>
          </cell>
          <cell r="Q240">
            <v>0.8</v>
          </cell>
          <cell r="T240">
            <v>0.8</v>
          </cell>
        </row>
        <row r="241">
          <cell r="F241">
            <v>1.8</v>
          </cell>
          <cell r="I241">
            <v>1.8</v>
          </cell>
          <cell r="Q241">
            <v>2.4</v>
          </cell>
          <cell r="T241">
            <v>2.4</v>
          </cell>
        </row>
        <row r="243">
          <cell r="F243">
            <v>5</v>
          </cell>
          <cell r="I243">
            <v>5</v>
          </cell>
          <cell r="Q243">
            <v>6.666666666666667</v>
          </cell>
          <cell r="T243">
            <v>6.666666666666667</v>
          </cell>
        </row>
        <row r="251">
          <cell r="A251">
            <v>6.6</v>
          </cell>
          <cell r="C251">
            <v>10.199999999999999</v>
          </cell>
          <cell r="E251">
            <v>48.84</v>
          </cell>
          <cell r="G251">
            <v>313.68</v>
          </cell>
          <cell r="I251">
            <v>0.13</v>
          </cell>
          <cell r="L251">
            <v>8.8000000000000007</v>
          </cell>
          <cell r="N251">
            <v>13.6</v>
          </cell>
          <cell r="P251">
            <v>65.12</v>
          </cell>
          <cell r="R251">
            <v>418.24</v>
          </cell>
          <cell r="T251">
            <v>0.17333333333333334</v>
          </cell>
        </row>
        <row r="273">
          <cell r="P273" t="str">
            <v>Сыр порционный</v>
          </cell>
        </row>
        <row r="276">
          <cell r="AA276">
            <v>15</v>
          </cell>
        </row>
        <row r="279">
          <cell r="AB279">
            <v>16</v>
          </cell>
          <cell r="AE279">
            <v>15</v>
          </cell>
        </row>
        <row r="294">
          <cell r="W294">
            <v>3.6428571428571428</v>
          </cell>
          <cell r="Y294">
            <v>4.5</v>
          </cell>
          <cell r="AA294">
            <v>8.5714285714285715E-2</v>
          </cell>
          <cell r="AC294">
            <v>55.714285714285715</v>
          </cell>
          <cell r="AE294">
            <v>0.10714285714285714</v>
          </cell>
        </row>
        <row r="316">
          <cell r="E316" t="str">
            <v>Кондитерское изделие (печенье сахарное)</v>
          </cell>
          <cell r="P316" t="str">
            <v>Кондитерское изделие (печенье сахарное)</v>
          </cell>
        </row>
        <row r="319">
          <cell r="E319">
            <v>20</v>
          </cell>
          <cell r="P319">
            <v>25</v>
          </cell>
          <cell r="AA319">
            <v>30</v>
          </cell>
        </row>
        <row r="322">
          <cell r="F322">
            <v>20</v>
          </cell>
          <cell r="I322">
            <v>20</v>
          </cell>
          <cell r="T322">
            <v>25</v>
          </cell>
          <cell r="AB322">
            <v>30</v>
          </cell>
          <cell r="AE322">
            <v>30</v>
          </cell>
        </row>
        <row r="337">
          <cell r="A337">
            <v>1.28</v>
          </cell>
          <cell r="C337">
            <v>2.64</v>
          </cell>
          <cell r="E337">
            <v>13.76</v>
          </cell>
          <cell r="G337">
            <v>84.96</v>
          </cell>
          <cell r="I337">
            <v>0</v>
          </cell>
          <cell r="L337">
            <v>1.6</v>
          </cell>
          <cell r="N337">
            <v>3.3</v>
          </cell>
          <cell r="P337">
            <v>17.2</v>
          </cell>
          <cell r="R337">
            <v>106.2</v>
          </cell>
          <cell r="T337">
            <v>0</v>
          </cell>
          <cell r="W337">
            <v>1.92</v>
          </cell>
          <cell r="Y337">
            <v>3.96</v>
          </cell>
          <cell r="AA337">
            <v>20.64</v>
          </cell>
          <cell r="AC337">
            <v>127.44</v>
          </cell>
          <cell r="AE337">
            <v>0</v>
          </cell>
        </row>
        <row r="359">
          <cell r="E359" t="str">
            <v>Кондитерское изделие (пряники)</v>
          </cell>
        </row>
        <row r="362">
          <cell r="E362">
            <v>45</v>
          </cell>
        </row>
        <row r="365">
          <cell r="I365">
            <v>45</v>
          </cell>
        </row>
        <row r="380">
          <cell r="A380">
            <v>2.2000000000000002</v>
          </cell>
          <cell r="C380">
            <v>2.2000000000000002</v>
          </cell>
          <cell r="E380">
            <v>30.8</v>
          </cell>
          <cell r="G380">
            <v>155.69999999999999</v>
          </cell>
          <cell r="I380">
            <v>0</v>
          </cell>
        </row>
      </sheetData>
      <sheetData sheetId="9">
        <row r="11">
          <cell r="E11" t="str">
            <v xml:space="preserve">Соус красный основной </v>
          </cell>
        </row>
        <row r="14">
          <cell r="E14">
            <v>25</v>
          </cell>
          <cell r="P14">
            <v>30</v>
          </cell>
        </row>
        <row r="18">
          <cell r="F18">
            <v>1.25</v>
          </cell>
          <cell r="I18">
            <v>1.25</v>
          </cell>
          <cell r="Q18">
            <v>1.5</v>
          </cell>
          <cell r="T18">
            <v>1.5</v>
          </cell>
        </row>
        <row r="19">
          <cell r="F19">
            <v>0.75</v>
          </cell>
          <cell r="I19">
            <v>0.75</v>
          </cell>
          <cell r="Q19">
            <v>0.9</v>
          </cell>
          <cell r="T19">
            <v>0.9</v>
          </cell>
        </row>
        <row r="20">
          <cell r="F20">
            <v>2</v>
          </cell>
          <cell r="I20">
            <v>2</v>
          </cell>
          <cell r="Q20">
            <v>2.4</v>
          </cell>
          <cell r="T20">
            <v>2.4</v>
          </cell>
        </row>
        <row r="21">
          <cell r="F21">
            <v>2.5</v>
          </cell>
          <cell r="I21">
            <v>2</v>
          </cell>
          <cell r="Q21">
            <v>3</v>
          </cell>
          <cell r="T21">
            <v>2.4</v>
          </cell>
        </row>
        <row r="22">
          <cell r="F22">
            <v>7.2</v>
          </cell>
          <cell r="I22">
            <v>6</v>
          </cell>
          <cell r="Q22">
            <v>8.64</v>
          </cell>
          <cell r="T22">
            <v>7.2</v>
          </cell>
        </row>
        <row r="23">
          <cell r="F23">
            <v>0.6</v>
          </cell>
          <cell r="I23">
            <v>0.6</v>
          </cell>
          <cell r="Q23">
            <v>0.72</v>
          </cell>
          <cell r="T23">
            <v>0.72</v>
          </cell>
        </row>
        <row r="33">
          <cell r="A33">
            <v>0.3</v>
          </cell>
          <cell r="C33">
            <v>0.6</v>
          </cell>
          <cell r="E33">
            <v>2.4</v>
          </cell>
          <cell r="G33">
            <v>16.600000000000001</v>
          </cell>
          <cell r="I33">
            <v>0.17</v>
          </cell>
          <cell r="L33">
            <v>0.36</v>
          </cell>
          <cell r="N33">
            <v>0.72</v>
          </cell>
          <cell r="P33">
            <v>2.88</v>
          </cell>
          <cell r="R33">
            <v>19.920000000000002</v>
          </cell>
          <cell r="T33">
            <v>0.20400000000000001</v>
          </cell>
        </row>
        <row r="55">
          <cell r="E55" t="str">
            <v>Молоко сгущенное</v>
          </cell>
        </row>
        <row r="58">
          <cell r="E58">
            <v>20</v>
          </cell>
          <cell r="P58">
            <v>25</v>
          </cell>
        </row>
        <row r="61">
          <cell r="F61">
            <v>20</v>
          </cell>
          <cell r="I61">
            <v>20</v>
          </cell>
          <cell r="Q61">
            <v>25</v>
          </cell>
          <cell r="T61">
            <v>25</v>
          </cell>
        </row>
        <row r="77">
          <cell r="A77">
            <v>1.44</v>
          </cell>
          <cell r="C77">
            <v>1.7</v>
          </cell>
          <cell r="E77">
            <v>11.1</v>
          </cell>
          <cell r="G77">
            <v>64</v>
          </cell>
          <cell r="I77">
            <v>0.2</v>
          </cell>
          <cell r="L77">
            <v>1.8</v>
          </cell>
          <cell r="N77">
            <v>2.125</v>
          </cell>
          <cell r="P77">
            <v>13.875</v>
          </cell>
          <cell r="R77">
            <v>80</v>
          </cell>
          <cell r="T77">
            <v>0.25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64"/>
  <sheetViews>
    <sheetView topLeftCell="B40" workbookViewId="0">
      <selection activeCell="D23" sqref="D23:D24"/>
    </sheetView>
  </sheetViews>
  <sheetFormatPr defaultRowHeight="15"/>
  <cols>
    <col min="1" max="1" width="10.85546875" style="920" hidden="1" customWidth="1"/>
    <col min="2" max="11" width="18.7109375" style="920" customWidth="1"/>
    <col min="12" max="16384" width="9.140625" style="920"/>
  </cols>
  <sheetData>
    <row r="1" spans="1:13" ht="26.25" thickBot="1">
      <c r="A1" s="1164" t="s">
        <v>352</v>
      </c>
      <c r="B1" s="955">
        <v>1</v>
      </c>
      <c r="C1" s="955">
        <v>2</v>
      </c>
      <c r="D1" s="955">
        <v>3</v>
      </c>
      <c r="E1" s="955">
        <v>4</v>
      </c>
      <c r="F1" s="955">
        <v>5</v>
      </c>
      <c r="G1" s="955">
        <v>6</v>
      </c>
      <c r="H1" s="955">
        <v>7</v>
      </c>
      <c r="I1" s="955">
        <v>8</v>
      </c>
      <c r="J1" s="955">
        <v>9</v>
      </c>
      <c r="K1" s="955">
        <v>10</v>
      </c>
    </row>
    <row r="2" spans="1:13" ht="19.5" thickBot="1">
      <c r="A2" s="1165"/>
      <c r="B2" s="1166" t="s">
        <v>353</v>
      </c>
      <c r="C2" s="1166"/>
      <c r="D2" s="1166"/>
      <c r="E2" s="1166"/>
      <c r="F2" s="1166"/>
      <c r="G2" s="1166"/>
      <c r="H2" s="1166"/>
      <c r="I2" s="1166"/>
      <c r="J2" s="1166"/>
      <c r="K2" s="1166"/>
    </row>
    <row r="3" spans="1:13" ht="15" customHeight="1">
      <c r="A3" s="1167"/>
      <c r="B3" s="1160" t="s">
        <v>690</v>
      </c>
      <c r="C3" s="1160" t="s">
        <v>663</v>
      </c>
      <c r="D3" s="1160" t="s">
        <v>777</v>
      </c>
      <c r="E3" s="1160" t="s">
        <v>691</v>
      </c>
      <c r="F3" s="1160" t="s">
        <v>696</v>
      </c>
      <c r="G3" s="1160" t="s">
        <v>690</v>
      </c>
      <c r="H3" s="1160" t="s">
        <v>692</v>
      </c>
      <c r="I3" s="1160" t="s">
        <v>664</v>
      </c>
      <c r="J3" s="1160" t="s">
        <v>777</v>
      </c>
      <c r="K3" s="1160" t="s">
        <v>691</v>
      </c>
    </row>
    <row r="4" spans="1:13" ht="23.25" customHeight="1">
      <c r="A4" s="1161"/>
      <c r="B4" s="1157"/>
      <c r="C4" s="1157"/>
      <c r="D4" s="1157"/>
      <c r="E4" s="1157"/>
      <c r="F4" s="1157"/>
      <c r="G4" s="1157"/>
      <c r="H4" s="1157"/>
      <c r="I4" s="1157"/>
      <c r="J4" s="1157"/>
      <c r="K4" s="1157"/>
    </row>
    <row r="5" spans="1:13" ht="13.5" customHeight="1">
      <c r="A5" s="1156"/>
      <c r="B5" s="1157"/>
      <c r="C5" s="1158" t="s">
        <v>683</v>
      </c>
      <c r="D5" s="1159" t="s">
        <v>697</v>
      </c>
      <c r="E5" s="1157"/>
      <c r="F5" s="1157"/>
      <c r="G5" s="1157"/>
      <c r="H5" s="1157"/>
      <c r="I5" s="1158" t="s">
        <v>683</v>
      </c>
      <c r="J5" s="1157" t="s">
        <v>698</v>
      </c>
      <c r="K5" s="1157"/>
    </row>
    <row r="6" spans="1:13" ht="25.5" customHeight="1">
      <c r="A6" s="1156"/>
      <c r="B6" s="1157"/>
      <c r="C6" s="1159"/>
      <c r="D6" s="1157"/>
      <c r="E6" s="1157"/>
      <c r="F6" s="1157"/>
      <c r="G6" s="1157"/>
      <c r="H6" s="1157"/>
      <c r="I6" s="1159"/>
      <c r="J6" s="1157"/>
      <c r="K6" s="1157"/>
    </row>
    <row r="7" spans="1:13" ht="15" hidden="1" customHeight="1">
      <c r="A7" s="1156"/>
      <c r="B7" s="1157"/>
      <c r="C7" s="1157"/>
      <c r="D7" s="1157"/>
      <c r="E7" s="1157" t="s">
        <v>310</v>
      </c>
      <c r="F7" s="1157"/>
      <c r="G7" s="1157"/>
      <c r="H7" s="1157" t="s">
        <v>310</v>
      </c>
      <c r="I7" s="1157"/>
      <c r="J7" s="1157" t="s">
        <v>296</v>
      </c>
      <c r="K7" s="1157"/>
      <c r="L7" s="953"/>
      <c r="M7" s="954"/>
    </row>
    <row r="8" spans="1:13" ht="10.5" hidden="1" customHeight="1">
      <c r="A8" s="1156"/>
      <c r="B8" s="1157"/>
      <c r="C8" s="1157"/>
      <c r="D8" s="1157"/>
      <c r="E8" s="1157"/>
      <c r="F8" s="1157"/>
      <c r="G8" s="1157"/>
      <c r="H8" s="1157"/>
      <c r="I8" s="1157"/>
      <c r="J8" s="1157"/>
      <c r="K8" s="1157"/>
      <c r="L8" s="953"/>
      <c r="M8" s="954"/>
    </row>
    <row r="9" spans="1:13" ht="15" hidden="1" customHeight="1">
      <c r="A9" s="1156"/>
      <c r="B9" s="1157"/>
      <c r="C9" s="1157"/>
      <c r="D9" s="1157"/>
      <c r="E9" s="1157"/>
      <c r="F9" s="1157"/>
      <c r="G9" s="1157"/>
      <c r="H9" s="1157"/>
      <c r="I9" s="1157"/>
      <c r="J9" s="1157" t="s">
        <v>295</v>
      </c>
      <c r="K9" s="1157"/>
      <c r="L9" s="953"/>
      <c r="M9" s="953"/>
    </row>
    <row r="10" spans="1:13" ht="3" hidden="1" customHeight="1">
      <c r="A10" s="1156"/>
      <c r="B10" s="1157"/>
      <c r="C10" s="1157"/>
      <c r="D10" s="1157"/>
      <c r="E10" s="1157"/>
      <c r="F10" s="1157"/>
      <c r="G10" s="1157"/>
      <c r="H10" s="1157"/>
      <c r="I10" s="1157"/>
      <c r="J10" s="1157"/>
      <c r="K10" s="1157"/>
      <c r="L10" s="953"/>
      <c r="M10" s="953"/>
    </row>
    <row r="11" spans="1:13" ht="15" customHeight="1">
      <c r="A11" s="1161"/>
      <c r="B11" s="1157" t="s">
        <v>555</v>
      </c>
      <c r="C11" s="1157" t="s">
        <v>560</v>
      </c>
      <c r="D11" s="1157" t="s">
        <v>563</v>
      </c>
      <c r="E11" s="1157" t="s">
        <v>565</v>
      </c>
      <c r="F11" s="1157" t="s">
        <v>555</v>
      </c>
      <c r="G11" s="1157" t="s">
        <v>555</v>
      </c>
      <c r="H11" s="1157" t="s">
        <v>565</v>
      </c>
      <c r="I11" s="1157" t="s">
        <v>563</v>
      </c>
      <c r="J11" s="1157" t="s">
        <v>555</v>
      </c>
      <c r="K11" s="1157" t="s">
        <v>560</v>
      </c>
    </row>
    <row r="12" spans="1:13" ht="11.25" customHeight="1">
      <c r="A12" s="1161"/>
      <c r="B12" s="1157"/>
      <c r="C12" s="1157"/>
      <c r="D12" s="1157"/>
      <c r="E12" s="1157"/>
      <c r="F12" s="1157"/>
      <c r="G12" s="1157"/>
      <c r="H12" s="1157"/>
      <c r="I12" s="1157"/>
      <c r="J12" s="1157"/>
      <c r="K12" s="1157"/>
    </row>
    <row r="13" spans="1:13" ht="15" customHeight="1">
      <c r="A13" s="948"/>
      <c r="B13" s="1163" t="s">
        <v>674</v>
      </c>
      <c r="C13" s="1169"/>
      <c r="D13" s="1157"/>
      <c r="E13" s="1157" t="s">
        <v>673</v>
      </c>
      <c r="F13" s="1157" t="s">
        <v>674</v>
      </c>
      <c r="G13" s="1157" t="s">
        <v>673</v>
      </c>
      <c r="H13" s="1157" t="s">
        <v>675</v>
      </c>
      <c r="I13" s="1157"/>
      <c r="J13" s="1157"/>
      <c r="K13" s="1157" t="s">
        <v>673</v>
      </c>
    </row>
    <row r="14" spans="1:13" ht="15" customHeight="1">
      <c r="A14" s="948"/>
      <c r="B14" s="1163"/>
      <c r="C14" s="1170"/>
      <c r="D14" s="1157"/>
      <c r="E14" s="1157"/>
      <c r="F14" s="1157"/>
      <c r="G14" s="1157"/>
      <c r="H14" s="1157"/>
      <c r="I14" s="1157"/>
      <c r="J14" s="1157"/>
      <c r="K14" s="1157"/>
    </row>
    <row r="15" spans="1:13" ht="12" customHeight="1">
      <c r="A15" s="948"/>
      <c r="B15" s="1157" t="s">
        <v>622</v>
      </c>
      <c r="C15" s="1157" t="s">
        <v>622</v>
      </c>
      <c r="D15" s="1157" t="s">
        <v>622</v>
      </c>
      <c r="E15" s="1157" t="s">
        <v>622</v>
      </c>
      <c r="F15" s="1157" t="s">
        <v>622</v>
      </c>
      <c r="G15" s="1157" t="s">
        <v>622</v>
      </c>
      <c r="H15" s="1157" t="s">
        <v>622</v>
      </c>
      <c r="I15" s="1157" t="s">
        <v>622</v>
      </c>
      <c r="J15" s="1157" t="s">
        <v>622</v>
      </c>
      <c r="K15" s="1157" t="s">
        <v>622</v>
      </c>
    </row>
    <row r="16" spans="1:13" ht="14.25" customHeight="1">
      <c r="A16" s="948"/>
      <c r="B16" s="1157"/>
      <c r="C16" s="1157"/>
      <c r="D16" s="1157"/>
      <c r="E16" s="1157"/>
      <c r="F16" s="1157"/>
      <c r="G16" s="1157"/>
      <c r="H16" s="1157"/>
      <c r="I16" s="1157"/>
      <c r="J16" s="1157"/>
      <c r="K16" s="1157"/>
    </row>
    <row r="17" spans="1:11" ht="12" customHeight="1">
      <c r="A17" s="948"/>
      <c r="B17" s="1157" t="s">
        <v>623</v>
      </c>
      <c r="C17" s="1157" t="s">
        <v>623</v>
      </c>
      <c r="D17" s="1157" t="s">
        <v>623</v>
      </c>
      <c r="E17" s="1157" t="s">
        <v>623</v>
      </c>
      <c r="F17" s="1157" t="s">
        <v>623</v>
      </c>
      <c r="G17" s="1157" t="s">
        <v>623</v>
      </c>
      <c r="H17" s="1157" t="s">
        <v>623</v>
      </c>
      <c r="I17" s="1157"/>
      <c r="J17" s="1157" t="s">
        <v>623</v>
      </c>
      <c r="K17" s="1157" t="s">
        <v>623</v>
      </c>
    </row>
    <row r="18" spans="1:11" ht="14.25" customHeight="1" thickBot="1">
      <c r="A18" s="948"/>
      <c r="B18" s="1162"/>
      <c r="C18" s="1162"/>
      <c r="D18" s="1162"/>
      <c r="E18" s="1162"/>
      <c r="F18" s="1162"/>
      <c r="G18" s="1162"/>
      <c r="H18" s="1162"/>
      <c r="I18" s="1162"/>
      <c r="J18" s="1162"/>
      <c r="K18" s="1162"/>
    </row>
    <row r="19" spans="1:11" ht="18.75">
      <c r="A19" s="948"/>
      <c r="B19" s="1168" t="s">
        <v>354</v>
      </c>
      <c r="C19" s="1168"/>
      <c r="D19" s="1168"/>
      <c r="E19" s="1168"/>
      <c r="F19" s="1168"/>
      <c r="G19" s="1168"/>
      <c r="H19" s="1168"/>
      <c r="I19" s="1168"/>
      <c r="J19" s="1168"/>
      <c r="K19" s="1168"/>
    </row>
    <row r="20" spans="1:11" ht="15" customHeight="1">
      <c r="A20" s="948"/>
      <c r="B20" s="1157" t="s">
        <v>654</v>
      </c>
      <c r="C20" s="1157" t="s">
        <v>684</v>
      </c>
      <c r="D20" s="1157" t="s">
        <v>654</v>
      </c>
      <c r="E20" s="1157" t="s">
        <v>566</v>
      </c>
      <c r="F20" s="1157" t="s">
        <v>655</v>
      </c>
      <c r="G20" s="1157" t="s">
        <v>654</v>
      </c>
      <c r="H20" s="1157" t="s">
        <v>684</v>
      </c>
      <c r="I20" s="1157" t="s">
        <v>654</v>
      </c>
      <c r="J20" s="1157" t="s">
        <v>566</v>
      </c>
      <c r="K20" s="1157" t="s">
        <v>655</v>
      </c>
    </row>
    <row r="21" spans="1:11" ht="23.25" customHeight="1">
      <c r="A21" s="948"/>
      <c r="B21" s="1157"/>
      <c r="C21" s="1157"/>
      <c r="D21" s="1157"/>
      <c r="E21" s="1157"/>
      <c r="F21" s="1157"/>
      <c r="G21" s="1157"/>
      <c r="H21" s="1157"/>
      <c r="I21" s="1157"/>
      <c r="J21" s="1157"/>
      <c r="K21" s="1157"/>
    </row>
    <row r="22" spans="1:11" ht="19.5" thickBot="1">
      <c r="A22" s="948"/>
      <c r="B22" s="1174" t="s">
        <v>355</v>
      </c>
      <c r="C22" s="1174"/>
      <c r="D22" s="1174"/>
      <c r="E22" s="1174"/>
      <c r="F22" s="1174"/>
      <c r="G22" s="1174"/>
      <c r="H22" s="1174"/>
      <c r="I22" s="1174"/>
      <c r="J22" s="1174"/>
      <c r="K22" s="1174"/>
    </row>
    <row r="23" spans="1:11" ht="15" customHeight="1">
      <c r="A23" s="1161"/>
      <c r="B23" s="1171" t="s">
        <v>700</v>
      </c>
      <c r="C23" s="1171" t="s">
        <v>701</v>
      </c>
      <c r="D23" s="1171" t="s">
        <v>702</v>
      </c>
      <c r="E23" s="1171" t="s">
        <v>704</v>
      </c>
      <c r="F23" s="1171" t="s">
        <v>706</v>
      </c>
      <c r="G23" s="1171" t="s">
        <v>700</v>
      </c>
      <c r="H23" s="1171" t="s">
        <v>704</v>
      </c>
      <c r="I23" s="1171" t="s">
        <v>702</v>
      </c>
      <c r="J23" s="1171" t="s">
        <v>706</v>
      </c>
      <c r="K23" s="1171" t="s">
        <v>701</v>
      </c>
    </row>
    <row r="24" spans="1:11" ht="36" customHeight="1">
      <c r="A24" s="1161"/>
      <c r="B24" s="1172"/>
      <c r="C24" s="1172"/>
      <c r="D24" s="1172"/>
      <c r="E24" s="1172"/>
      <c r="F24" s="1172"/>
      <c r="G24" s="1172"/>
      <c r="H24" s="1172"/>
      <c r="I24" s="1172"/>
      <c r="J24" s="1172"/>
      <c r="K24" s="1172"/>
    </row>
    <row r="25" spans="1:11" ht="52.5" customHeight="1">
      <c r="A25" s="948"/>
      <c r="B25" s="951" t="s">
        <v>699</v>
      </c>
      <c r="C25" s="952" t="s">
        <v>771</v>
      </c>
      <c r="D25" s="951" t="s">
        <v>703</v>
      </c>
      <c r="E25" s="952" t="s">
        <v>705</v>
      </c>
      <c r="F25" s="951" t="s">
        <v>707</v>
      </c>
      <c r="G25" s="951" t="s">
        <v>699</v>
      </c>
      <c r="H25" s="952" t="s">
        <v>705</v>
      </c>
      <c r="I25" s="951" t="s">
        <v>703</v>
      </c>
      <c r="J25" s="951" t="s">
        <v>707</v>
      </c>
      <c r="K25" s="952" t="s">
        <v>771</v>
      </c>
    </row>
    <row r="26" spans="1:11" ht="15" customHeight="1">
      <c r="A26" s="1161"/>
      <c r="B26" s="1157" t="s">
        <v>628</v>
      </c>
      <c r="C26" s="1157" t="s">
        <v>625</v>
      </c>
      <c r="D26" s="1157" t="s">
        <v>626</v>
      </c>
      <c r="E26" s="1157" t="s">
        <v>627</v>
      </c>
      <c r="F26" s="1157" t="s">
        <v>629</v>
      </c>
      <c r="G26" s="1157" t="s">
        <v>631</v>
      </c>
      <c r="H26" s="1157" t="s">
        <v>626</v>
      </c>
      <c r="I26" s="1157" t="s">
        <v>630</v>
      </c>
      <c r="J26" s="1157" t="s">
        <v>632</v>
      </c>
      <c r="K26" s="1157" t="s">
        <v>633</v>
      </c>
    </row>
    <row r="27" spans="1:11" ht="24" customHeight="1">
      <c r="A27" s="1161"/>
      <c r="B27" s="1157"/>
      <c r="C27" s="1157"/>
      <c r="D27" s="1157"/>
      <c r="E27" s="1157"/>
      <c r="F27" s="1157"/>
      <c r="G27" s="1157"/>
      <c r="H27" s="1157"/>
      <c r="I27" s="1157"/>
      <c r="J27" s="1157"/>
      <c r="K27" s="1157"/>
    </row>
    <row r="28" spans="1:11" ht="15" hidden="1" customHeight="1">
      <c r="A28" s="948"/>
      <c r="B28" s="1157" t="s">
        <v>330</v>
      </c>
      <c r="C28" s="1173"/>
      <c r="D28" s="1173"/>
      <c r="E28" s="1173"/>
      <c r="F28" s="1173"/>
      <c r="G28" s="1173"/>
      <c r="H28" s="1173"/>
      <c r="I28" s="1173"/>
      <c r="J28" s="1173"/>
      <c r="K28" s="1157"/>
    </row>
    <row r="29" spans="1:11" ht="10.5" hidden="1" customHeight="1">
      <c r="A29" s="948"/>
      <c r="B29" s="1157"/>
      <c r="C29" s="1173"/>
      <c r="D29" s="1173"/>
      <c r="E29" s="1173"/>
      <c r="F29" s="1173"/>
      <c r="G29" s="1173"/>
      <c r="H29" s="1173"/>
      <c r="I29" s="1173"/>
      <c r="J29" s="1173"/>
      <c r="K29" s="1157"/>
    </row>
    <row r="30" spans="1:11" ht="15" hidden="1" customHeight="1">
      <c r="A30" s="948"/>
      <c r="B30" s="1157" t="s">
        <v>329</v>
      </c>
      <c r="C30" s="1173"/>
      <c r="D30" s="1173"/>
      <c r="E30" s="1173"/>
      <c r="F30" s="1173"/>
      <c r="G30" s="1173"/>
      <c r="H30" s="1173"/>
      <c r="I30" s="1173"/>
      <c r="J30" s="1173"/>
      <c r="K30" s="1157"/>
    </row>
    <row r="31" spans="1:11" ht="12.75" hidden="1" customHeight="1">
      <c r="A31" s="948"/>
      <c r="B31" s="1157"/>
      <c r="C31" s="1173"/>
      <c r="D31" s="1173"/>
      <c r="E31" s="1173"/>
      <c r="F31" s="1173"/>
      <c r="G31" s="1173"/>
      <c r="H31" s="1173"/>
      <c r="I31" s="1173"/>
      <c r="J31" s="1173"/>
      <c r="K31" s="1157"/>
    </row>
    <row r="32" spans="1:11" ht="15" hidden="1" customHeight="1">
      <c r="A32" s="948"/>
      <c r="B32" s="1157" t="s">
        <v>329</v>
      </c>
      <c r="C32" s="1173"/>
      <c r="D32" s="1173"/>
      <c r="E32" s="1173"/>
      <c r="F32" s="1173"/>
      <c r="G32" s="1173"/>
      <c r="H32" s="1173"/>
      <c r="I32" s="1173"/>
      <c r="J32" s="1173"/>
      <c r="K32" s="1157"/>
    </row>
    <row r="33" spans="1:12" ht="10.5" hidden="1" customHeight="1">
      <c r="A33" s="948"/>
      <c r="B33" s="1157"/>
      <c r="C33" s="1173"/>
      <c r="D33" s="1173"/>
      <c r="E33" s="1173"/>
      <c r="F33" s="1173"/>
      <c r="G33" s="1173"/>
      <c r="H33" s="1173"/>
      <c r="I33" s="1173"/>
      <c r="J33" s="1173"/>
      <c r="K33" s="1157"/>
    </row>
    <row r="34" spans="1:12" ht="21.75" customHeight="1">
      <c r="A34" s="1161"/>
      <c r="B34" s="1157" t="s">
        <v>637</v>
      </c>
      <c r="C34" s="1158" t="s">
        <v>641</v>
      </c>
      <c r="D34" s="1157" t="s">
        <v>639</v>
      </c>
      <c r="E34" s="1157" t="s">
        <v>661</v>
      </c>
      <c r="F34" s="1157" t="s">
        <v>642</v>
      </c>
      <c r="G34" s="1157" t="s">
        <v>680</v>
      </c>
      <c r="H34" s="1157" t="s">
        <v>662</v>
      </c>
      <c r="I34" s="1157" t="s">
        <v>638</v>
      </c>
      <c r="J34" s="1157" t="s">
        <v>571</v>
      </c>
      <c r="K34" s="1157" t="s">
        <v>642</v>
      </c>
    </row>
    <row r="35" spans="1:12" ht="17.25" customHeight="1">
      <c r="A35" s="1161"/>
      <c r="B35" s="1157"/>
      <c r="C35" s="1159"/>
      <c r="D35" s="1157"/>
      <c r="E35" s="1157"/>
      <c r="F35" s="1157"/>
      <c r="G35" s="1157"/>
      <c r="H35" s="1157"/>
      <c r="I35" s="1157"/>
      <c r="J35" s="1157"/>
      <c r="K35" s="1157"/>
    </row>
    <row r="36" spans="1:12" ht="26.25" customHeight="1">
      <c r="A36" s="949"/>
      <c r="B36" s="1141"/>
      <c r="C36" s="1142"/>
      <c r="D36" s="1141" t="s">
        <v>564</v>
      </c>
      <c r="E36" s="1141"/>
      <c r="F36" s="1141"/>
      <c r="G36" s="1141"/>
      <c r="H36" s="1141" t="s">
        <v>564</v>
      </c>
      <c r="I36" s="1141"/>
      <c r="J36" s="1141"/>
      <c r="K36" s="1141"/>
    </row>
    <row r="37" spans="1:12" ht="15" customHeight="1">
      <c r="A37" s="948"/>
      <c r="B37" s="1157"/>
      <c r="C37" s="1157" t="s">
        <v>640</v>
      </c>
      <c r="D37" s="1173"/>
      <c r="E37" s="1173"/>
      <c r="F37" s="1173"/>
      <c r="G37" s="1157" t="s">
        <v>640</v>
      </c>
      <c r="H37" s="1157"/>
      <c r="I37" s="1173"/>
      <c r="J37" s="1173"/>
      <c r="K37" s="1173"/>
      <c r="L37" s="1181"/>
    </row>
    <row r="38" spans="1:12" ht="13.5" customHeight="1">
      <c r="A38" s="948"/>
      <c r="B38" s="1157"/>
      <c r="C38" s="1157"/>
      <c r="D38" s="1173"/>
      <c r="E38" s="1173"/>
      <c r="F38" s="1173"/>
      <c r="G38" s="1157"/>
      <c r="H38" s="1157"/>
      <c r="I38" s="1173"/>
      <c r="J38" s="1173"/>
      <c r="K38" s="1173"/>
      <c r="L38" s="1181"/>
    </row>
    <row r="39" spans="1:12" ht="33" customHeight="1">
      <c r="A39" s="949"/>
      <c r="B39" s="1141" t="s">
        <v>651</v>
      </c>
      <c r="C39" s="1141" t="s">
        <v>649</v>
      </c>
      <c r="D39" s="1141" t="s">
        <v>636</v>
      </c>
      <c r="E39" s="1141"/>
      <c r="F39" s="1141" t="s">
        <v>650</v>
      </c>
      <c r="G39" s="1141" t="s">
        <v>693</v>
      </c>
      <c r="H39" s="1141" t="s">
        <v>650</v>
      </c>
      <c r="I39" s="1141" t="s">
        <v>651</v>
      </c>
      <c r="J39" s="1141" t="s">
        <v>635</v>
      </c>
      <c r="K39" s="1141" t="s">
        <v>650</v>
      </c>
      <c r="L39" s="950"/>
    </row>
    <row r="40" spans="1:12" ht="15" customHeight="1">
      <c r="A40" s="1161"/>
      <c r="B40" s="1158" t="s">
        <v>556</v>
      </c>
      <c r="C40" s="1157" t="s">
        <v>561</v>
      </c>
      <c r="D40" s="1157" t="s">
        <v>684</v>
      </c>
      <c r="E40" s="1157" t="s">
        <v>567</v>
      </c>
      <c r="F40" s="1158" t="s">
        <v>772</v>
      </c>
      <c r="G40" s="1157" t="s">
        <v>561</v>
      </c>
      <c r="H40" s="1158" t="s">
        <v>556</v>
      </c>
      <c r="I40" s="1158" t="s">
        <v>773</v>
      </c>
      <c r="J40" s="1157" t="s">
        <v>567</v>
      </c>
      <c r="K40" s="1158" t="s">
        <v>556</v>
      </c>
    </row>
    <row r="41" spans="1:12">
      <c r="A41" s="1161"/>
      <c r="B41" s="1159"/>
      <c r="C41" s="1157"/>
      <c r="D41" s="1157"/>
      <c r="E41" s="1157"/>
      <c r="F41" s="1159"/>
      <c r="G41" s="1157"/>
      <c r="H41" s="1159"/>
      <c r="I41" s="1159"/>
      <c r="J41" s="1157"/>
      <c r="K41" s="1159"/>
    </row>
    <row r="42" spans="1:12" ht="10.5" customHeight="1">
      <c r="A42" s="948"/>
      <c r="B42" s="1157" t="s">
        <v>557</v>
      </c>
      <c r="C42" s="1157" t="s">
        <v>557</v>
      </c>
      <c r="D42" s="1157" t="s">
        <v>557</v>
      </c>
      <c r="E42" s="1157" t="s">
        <v>557</v>
      </c>
      <c r="F42" s="1157" t="s">
        <v>557</v>
      </c>
      <c r="G42" s="1157" t="s">
        <v>557</v>
      </c>
      <c r="H42" s="1157" t="s">
        <v>557</v>
      </c>
      <c r="I42" s="1157" t="s">
        <v>557</v>
      </c>
      <c r="J42" s="1157" t="s">
        <v>557</v>
      </c>
      <c r="K42" s="1157" t="s">
        <v>557</v>
      </c>
    </row>
    <row r="43" spans="1:12" ht="17.25" customHeight="1">
      <c r="A43" s="948"/>
      <c r="B43" s="1157"/>
      <c r="C43" s="1157"/>
      <c r="D43" s="1157"/>
      <c r="E43" s="1157"/>
      <c r="F43" s="1157"/>
      <c r="G43" s="1157"/>
      <c r="H43" s="1157"/>
      <c r="I43" s="1157"/>
      <c r="J43" s="1157"/>
      <c r="K43" s="1157"/>
    </row>
    <row r="44" spans="1:12" ht="14.25" customHeight="1">
      <c r="A44" s="948"/>
      <c r="B44" s="1157" t="s">
        <v>624</v>
      </c>
      <c r="C44" s="1157" t="s">
        <v>624</v>
      </c>
      <c r="D44" s="1157" t="s">
        <v>624</v>
      </c>
      <c r="E44" s="1157" t="s">
        <v>624</v>
      </c>
      <c r="F44" s="1157" t="s">
        <v>624</v>
      </c>
      <c r="G44" s="1157" t="s">
        <v>624</v>
      </c>
      <c r="H44" s="1157" t="s">
        <v>624</v>
      </c>
      <c r="I44" s="1157" t="s">
        <v>624</v>
      </c>
      <c r="J44" s="1157" t="s">
        <v>624</v>
      </c>
      <c r="K44" s="1157" t="s">
        <v>624</v>
      </c>
    </row>
    <row r="45" spans="1:12" ht="12.75" customHeight="1" thickBot="1">
      <c r="A45" s="948"/>
      <c r="B45" s="1162"/>
      <c r="C45" s="1162"/>
      <c r="D45" s="1162"/>
      <c r="E45" s="1162"/>
      <c r="F45" s="1162"/>
      <c r="G45" s="1162"/>
      <c r="H45" s="1162"/>
      <c r="I45" s="1162"/>
      <c r="J45" s="1162"/>
      <c r="K45" s="1162"/>
    </row>
    <row r="46" spans="1:12" ht="19.5" thickBot="1">
      <c r="A46" s="948"/>
      <c r="B46" s="1176" t="s">
        <v>359</v>
      </c>
      <c r="C46" s="1177"/>
      <c r="D46" s="1177"/>
      <c r="E46" s="1177"/>
      <c r="F46" s="1177"/>
      <c r="G46" s="1177"/>
      <c r="H46" s="1177"/>
      <c r="I46" s="1177"/>
      <c r="J46" s="1177"/>
      <c r="K46" s="1178"/>
    </row>
    <row r="47" spans="1:12" ht="18.75" customHeight="1">
      <c r="A47" s="1161"/>
      <c r="B47" s="1160" t="s">
        <v>558</v>
      </c>
      <c r="C47" s="1160" t="s">
        <v>562</v>
      </c>
      <c r="D47" s="1175" t="s">
        <v>779</v>
      </c>
      <c r="E47" s="1160" t="s">
        <v>679</v>
      </c>
      <c r="F47" s="1160" t="s">
        <v>568</v>
      </c>
      <c r="G47" s="1160" t="s">
        <v>694</v>
      </c>
      <c r="H47" s="1160" t="s">
        <v>570</v>
      </c>
      <c r="I47" s="1160" t="s">
        <v>681</v>
      </c>
      <c r="J47" s="1160" t="s">
        <v>685</v>
      </c>
      <c r="K47" s="1160" t="s">
        <v>572</v>
      </c>
    </row>
    <row r="48" spans="1:12" ht="21.75" customHeight="1">
      <c r="A48" s="1161"/>
      <c r="B48" s="1157"/>
      <c r="C48" s="1157"/>
      <c r="D48" s="1159"/>
      <c r="E48" s="1157"/>
      <c r="F48" s="1157"/>
      <c r="G48" s="1157"/>
      <c r="H48" s="1157"/>
      <c r="I48" s="1157"/>
      <c r="J48" s="1157"/>
      <c r="K48" s="1157"/>
    </row>
    <row r="49" spans="1:11" ht="18.75" customHeight="1">
      <c r="A49" s="948"/>
      <c r="B49" s="1158" t="s">
        <v>683</v>
      </c>
      <c r="C49" s="1157"/>
      <c r="D49" s="1157" t="s">
        <v>675</v>
      </c>
      <c r="E49" s="1158" t="s">
        <v>683</v>
      </c>
      <c r="F49" s="1157"/>
      <c r="G49" s="1157" t="s">
        <v>622</v>
      </c>
      <c r="H49" s="1157" t="s">
        <v>778</v>
      </c>
      <c r="I49" s="1157" t="s">
        <v>698</v>
      </c>
      <c r="J49" s="1158" t="s">
        <v>683</v>
      </c>
      <c r="K49" s="1173"/>
    </row>
    <row r="50" spans="1:11" ht="20.25" customHeight="1">
      <c r="A50" s="948"/>
      <c r="B50" s="1159"/>
      <c r="C50" s="1157"/>
      <c r="D50" s="1157"/>
      <c r="E50" s="1159"/>
      <c r="F50" s="1157"/>
      <c r="G50" s="1157"/>
      <c r="H50" s="1157"/>
      <c r="I50" s="1157"/>
      <c r="J50" s="1159"/>
      <c r="K50" s="1173"/>
    </row>
    <row r="51" spans="1:11" ht="20.25" customHeight="1">
      <c r="A51" s="948"/>
      <c r="B51" s="1142"/>
      <c r="C51" s="1141"/>
      <c r="D51" s="1141"/>
      <c r="E51" s="1142"/>
      <c r="F51" s="1141"/>
      <c r="G51" s="1141"/>
      <c r="H51" s="1141"/>
      <c r="I51" s="1141" t="s">
        <v>623</v>
      </c>
      <c r="J51" s="1142"/>
      <c r="K51" s="1143"/>
    </row>
    <row r="52" spans="1:11" ht="15" customHeight="1">
      <c r="A52" s="1161"/>
      <c r="B52" s="1157" t="s">
        <v>559</v>
      </c>
      <c r="C52" s="1157" t="s">
        <v>695</v>
      </c>
      <c r="D52" s="1157" t="s">
        <v>555</v>
      </c>
      <c r="E52" s="1157" t="s">
        <v>684</v>
      </c>
      <c r="F52" s="1157" t="s">
        <v>569</v>
      </c>
      <c r="G52" s="1157" t="s">
        <v>560</v>
      </c>
      <c r="H52" s="1157" t="s">
        <v>559</v>
      </c>
      <c r="I52" s="1157" t="s">
        <v>684</v>
      </c>
      <c r="J52" s="1157" t="s">
        <v>695</v>
      </c>
      <c r="K52" s="1157" t="s">
        <v>569</v>
      </c>
    </row>
    <row r="53" spans="1:11" ht="13.5" customHeight="1" thickBot="1">
      <c r="A53" s="1182"/>
      <c r="B53" s="1162"/>
      <c r="C53" s="1162"/>
      <c r="D53" s="1162"/>
      <c r="E53" s="1162"/>
      <c r="F53" s="1162"/>
      <c r="G53" s="1162"/>
      <c r="H53" s="1162"/>
      <c r="I53" s="1162"/>
      <c r="J53" s="1162"/>
      <c r="K53" s="1162"/>
    </row>
    <row r="54" spans="1:11">
      <c r="J54" s="947"/>
    </row>
    <row r="55" spans="1:11" ht="27" customHeight="1">
      <c r="A55" s="1179"/>
      <c r="B55" s="1179"/>
      <c r="C55" s="1179"/>
      <c r="D55" s="1179"/>
      <c r="E55" s="1179"/>
      <c r="F55" s="1179"/>
      <c r="G55" s="1179"/>
      <c r="J55" s="1154"/>
    </row>
    <row r="56" spans="1:11" ht="42.75" customHeight="1">
      <c r="A56" s="1179"/>
      <c r="B56" s="1179"/>
      <c r="C56" s="1179"/>
      <c r="D56" s="1179"/>
      <c r="E56" s="1179"/>
      <c r="F56" s="1179"/>
      <c r="G56" s="1179"/>
      <c r="J56" s="1154"/>
    </row>
    <row r="57" spans="1:11" ht="31.5" customHeight="1">
      <c r="A57" s="1179"/>
      <c r="B57" s="1179"/>
      <c r="C57" s="1179"/>
      <c r="D57" s="1179"/>
      <c r="E57" s="1179"/>
      <c r="F57" s="1179"/>
      <c r="G57" s="1179"/>
      <c r="J57" s="1154"/>
    </row>
    <row r="58" spans="1:11" ht="42" customHeight="1">
      <c r="A58" s="1179"/>
      <c r="B58" s="1179"/>
      <c r="C58" s="1179"/>
      <c r="D58" s="1179"/>
      <c r="E58" s="1179"/>
      <c r="F58" s="1179"/>
      <c r="G58" s="1179"/>
      <c r="J58" s="1154"/>
    </row>
    <row r="59" spans="1:11" ht="29.25" customHeight="1">
      <c r="A59" s="1179"/>
      <c r="B59" s="1179"/>
      <c r="C59" s="1179"/>
      <c r="D59" s="1179"/>
      <c r="E59" s="1179"/>
      <c r="F59" s="1179"/>
      <c r="G59" s="1179"/>
      <c r="J59" s="1155"/>
    </row>
    <row r="60" spans="1:11" ht="24.75" customHeight="1">
      <c r="A60" s="1179"/>
      <c r="B60" s="1179"/>
      <c r="C60" s="1179"/>
      <c r="D60" s="1179"/>
      <c r="E60" s="1179"/>
      <c r="F60" s="1179"/>
      <c r="G60" s="1179"/>
      <c r="J60" s="1155"/>
    </row>
    <row r="61" spans="1:11" ht="40.5" customHeight="1">
      <c r="A61" s="1179"/>
      <c r="B61" s="1179"/>
      <c r="C61" s="1179"/>
      <c r="D61" s="1179"/>
      <c r="E61" s="1179"/>
      <c r="F61" s="1179"/>
      <c r="G61" s="1179"/>
    </row>
    <row r="62" spans="1:11" ht="27.75" customHeight="1">
      <c r="A62" s="1179"/>
      <c r="B62" s="1179"/>
      <c r="C62" s="1179"/>
      <c r="D62" s="1179"/>
      <c r="E62" s="1179"/>
      <c r="F62" s="1179"/>
      <c r="G62" s="1179"/>
    </row>
    <row r="63" spans="1:11" ht="39" customHeight="1">
      <c r="A63" s="1179"/>
      <c r="B63" s="1179"/>
      <c r="C63" s="1179"/>
      <c r="D63" s="1179"/>
      <c r="E63" s="1179"/>
      <c r="F63" s="1179"/>
      <c r="G63" s="1179"/>
    </row>
    <row r="64" spans="1:11">
      <c r="A64" s="1180"/>
      <c r="B64" s="1180"/>
      <c r="C64" s="1180"/>
      <c r="D64" s="1180"/>
      <c r="E64" s="1180"/>
      <c r="F64" s="1180"/>
      <c r="G64" s="1180"/>
    </row>
  </sheetData>
  <mergeCells count="250">
    <mergeCell ref="B52:B53"/>
    <mergeCell ref="C52:C53"/>
    <mergeCell ref="D52:D53"/>
    <mergeCell ref="E52:E53"/>
    <mergeCell ref="F52:F53"/>
    <mergeCell ref="B49:B50"/>
    <mergeCell ref="H49:H50"/>
    <mergeCell ref="F47:F48"/>
    <mergeCell ref="G47:G48"/>
    <mergeCell ref="H47:H48"/>
    <mergeCell ref="G52:G53"/>
    <mergeCell ref="C49:C50"/>
    <mergeCell ref="D49:D50"/>
    <mergeCell ref="E49:E50"/>
    <mergeCell ref="F49:F50"/>
    <mergeCell ref="G49:G50"/>
    <mergeCell ref="A63:G63"/>
    <mergeCell ref="A64:G64"/>
    <mergeCell ref="L37:L38"/>
    <mergeCell ref="A57:G57"/>
    <mergeCell ref="A58:G58"/>
    <mergeCell ref="A59:G59"/>
    <mergeCell ref="A60:G60"/>
    <mergeCell ref="A61:G61"/>
    <mergeCell ref="A62:G62"/>
    <mergeCell ref="H52:H53"/>
    <mergeCell ref="I52:I53"/>
    <mergeCell ref="J52:J53"/>
    <mergeCell ref="K52:K53"/>
    <mergeCell ref="A55:G55"/>
    <mergeCell ref="A56:G56"/>
    <mergeCell ref="I49:I50"/>
    <mergeCell ref="J49:J50"/>
    <mergeCell ref="K49:K50"/>
    <mergeCell ref="A52:A53"/>
    <mergeCell ref="C44:C45"/>
    <mergeCell ref="D44:D45"/>
    <mergeCell ref="E44:E45"/>
    <mergeCell ref="F44:F45"/>
    <mergeCell ref="G44:G45"/>
    <mergeCell ref="I42:I43"/>
    <mergeCell ref="B42:B43"/>
    <mergeCell ref="J42:J43"/>
    <mergeCell ref="K42:K43"/>
    <mergeCell ref="H42:H43"/>
    <mergeCell ref="A47:A48"/>
    <mergeCell ref="B47:B48"/>
    <mergeCell ref="C47:C48"/>
    <mergeCell ref="D47:D48"/>
    <mergeCell ref="E47:E48"/>
    <mergeCell ref="C42:C43"/>
    <mergeCell ref="D42:D43"/>
    <mergeCell ref="E42:E43"/>
    <mergeCell ref="I47:I48"/>
    <mergeCell ref="F42:F43"/>
    <mergeCell ref="G42:G43"/>
    <mergeCell ref="J47:J48"/>
    <mergeCell ref="K47:K48"/>
    <mergeCell ref="H44:H45"/>
    <mergeCell ref="I44:I45"/>
    <mergeCell ref="J44:J45"/>
    <mergeCell ref="K44:K45"/>
    <mergeCell ref="B46:K46"/>
    <mergeCell ref="B44:B45"/>
    <mergeCell ref="K32:K33"/>
    <mergeCell ref="H40:H41"/>
    <mergeCell ref="I40:I41"/>
    <mergeCell ref="J40:J41"/>
    <mergeCell ref="K40:K41"/>
    <mergeCell ref="I34:I35"/>
    <mergeCell ref="K34:K35"/>
    <mergeCell ref="I37:I38"/>
    <mergeCell ref="J37:J38"/>
    <mergeCell ref="K37:K38"/>
    <mergeCell ref="J34:J35"/>
    <mergeCell ref="H32:H33"/>
    <mergeCell ref="J32:J33"/>
    <mergeCell ref="I32:I33"/>
    <mergeCell ref="A40:A41"/>
    <mergeCell ref="B40:B41"/>
    <mergeCell ref="C40:C41"/>
    <mergeCell ref="D40:D41"/>
    <mergeCell ref="E40:E41"/>
    <mergeCell ref="G34:G35"/>
    <mergeCell ref="H34:H35"/>
    <mergeCell ref="H37:H38"/>
    <mergeCell ref="C37:C38"/>
    <mergeCell ref="D37:D38"/>
    <mergeCell ref="A34:A35"/>
    <mergeCell ref="B34:B35"/>
    <mergeCell ref="C34:C35"/>
    <mergeCell ref="D34:D35"/>
    <mergeCell ref="E34:E35"/>
    <mergeCell ref="B37:B38"/>
    <mergeCell ref="F34:F35"/>
    <mergeCell ref="E37:E38"/>
    <mergeCell ref="F37:F38"/>
    <mergeCell ref="G37:G38"/>
    <mergeCell ref="F40:F41"/>
    <mergeCell ref="G40:G41"/>
    <mergeCell ref="A26:A27"/>
    <mergeCell ref="B26:B27"/>
    <mergeCell ref="C26:C27"/>
    <mergeCell ref="D26:D27"/>
    <mergeCell ref="E26:E27"/>
    <mergeCell ref="F26:F27"/>
    <mergeCell ref="F28:F29"/>
    <mergeCell ref="G30:G31"/>
    <mergeCell ref="B32:B33"/>
    <mergeCell ref="C32:C33"/>
    <mergeCell ref="D32:D33"/>
    <mergeCell ref="E32:E33"/>
    <mergeCell ref="G32:G33"/>
    <mergeCell ref="F32:F33"/>
    <mergeCell ref="E28:E29"/>
    <mergeCell ref="G26:G27"/>
    <mergeCell ref="I30:I31"/>
    <mergeCell ref="H20:H21"/>
    <mergeCell ref="I20:I21"/>
    <mergeCell ref="J20:J21"/>
    <mergeCell ref="K20:K21"/>
    <mergeCell ref="B22:K22"/>
    <mergeCell ref="F20:F21"/>
    <mergeCell ref="G20:G21"/>
    <mergeCell ref="K30:K31"/>
    <mergeCell ref="G28:G29"/>
    <mergeCell ref="H28:H29"/>
    <mergeCell ref="J28:J29"/>
    <mergeCell ref="I28:I29"/>
    <mergeCell ref="H30:H31"/>
    <mergeCell ref="J30:J31"/>
    <mergeCell ref="K28:K29"/>
    <mergeCell ref="B30:B31"/>
    <mergeCell ref="C30:C31"/>
    <mergeCell ref="D30:D31"/>
    <mergeCell ref="E30:E31"/>
    <mergeCell ref="F30:F31"/>
    <mergeCell ref="B28:B29"/>
    <mergeCell ref="C28:C29"/>
    <mergeCell ref="D28:D29"/>
    <mergeCell ref="H26:H27"/>
    <mergeCell ref="J26:J27"/>
    <mergeCell ref="I26:I27"/>
    <mergeCell ref="K26:K27"/>
    <mergeCell ref="F23:F24"/>
    <mergeCell ref="G23:G24"/>
    <mergeCell ref="H23:H24"/>
    <mergeCell ref="I23:I24"/>
    <mergeCell ref="J23:J24"/>
    <mergeCell ref="K23:K24"/>
    <mergeCell ref="A23:A24"/>
    <mergeCell ref="B23:B24"/>
    <mergeCell ref="C23:C24"/>
    <mergeCell ref="D23:D24"/>
    <mergeCell ref="E23:E24"/>
    <mergeCell ref="B20:B21"/>
    <mergeCell ref="C20:C21"/>
    <mergeCell ref="D20:D21"/>
    <mergeCell ref="E20:E21"/>
    <mergeCell ref="H15:H16"/>
    <mergeCell ref="G17:G18"/>
    <mergeCell ref="F17:F18"/>
    <mergeCell ref="B19:K19"/>
    <mergeCell ref="G13:G14"/>
    <mergeCell ref="H13:H14"/>
    <mergeCell ref="I13:I14"/>
    <mergeCell ref="J13:J14"/>
    <mergeCell ref="K13:K14"/>
    <mergeCell ref="B17:B18"/>
    <mergeCell ref="C17:C18"/>
    <mergeCell ref="D17:D18"/>
    <mergeCell ref="E17:E18"/>
    <mergeCell ref="I17:I18"/>
    <mergeCell ref="J17:J18"/>
    <mergeCell ref="K17:K18"/>
    <mergeCell ref="K15:K16"/>
    <mergeCell ref="C13:C14"/>
    <mergeCell ref="B15:B16"/>
    <mergeCell ref="C15:C16"/>
    <mergeCell ref="D15:D16"/>
    <mergeCell ref="E15:E16"/>
    <mergeCell ref="F15:F16"/>
    <mergeCell ref="K9:K10"/>
    <mergeCell ref="G7:G8"/>
    <mergeCell ref="H7:H8"/>
    <mergeCell ref="H9:H10"/>
    <mergeCell ref="G11:G12"/>
    <mergeCell ref="H11:H12"/>
    <mergeCell ref="B9:B10"/>
    <mergeCell ref="G9:G10"/>
    <mergeCell ref="F9:F10"/>
    <mergeCell ref="C9:C10"/>
    <mergeCell ref="D9:D10"/>
    <mergeCell ref="E9:E10"/>
    <mergeCell ref="K11:K12"/>
    <mergeCell ref="B11:B12"/>
    <mergeCell ref="C11:C12"/>
    <mergeCell ref="I11:I12"/>
    <mergeCell ref="J11:J12"/>
    <mergeCell ref="D11:D12"/>
    <mergeCell ref="E11:E12"/>
    <mergeCell ref="F11:F12"/>
    <mergeCell ref="A1:A2"/>
    <mergeCell ref="B2:K2"/>
    <mergeCell ref="A3:A4"/>
    <mergeCell ref="B3:B4"/>
    <mergeCell ref="C3:C4"/>
    <mergeCell ref="D3:D4"/>
    <mergeCell ref="K3:K4"/>
    <mergeCell ref="J3:J4"/>
    <mergeCell ref="A7:A8"/>
    <mergeCell ref="B7:B8"/>
    <mergeCell ref="C7:C8"/>
    <mergeCell ref="D7:D8"/>
    <mergeCell ref="E7:E8"/>
    <mergeCell ref="J7:J8"/>
    <mergeCell ref="K7:K8"/>
    <mergeCell ref="G5:G6"/>
    <mergeCell ref="H5:H6"/>
    <mergeCell ref="I5:I6"/>
    <mergeCell ref="J5:J6"/>
    <mergeCell ref="K5:K6"/>
    <mergeCell ref="D5:D6"/>
    <mergeCell ref="E5:E6"/>
    <mergeCell ref="F7:F8"/>
    <mergeCell ref="F5:F6"/>
    <mergeCell ref="J55:J56"/>
    <mergeCell ref="J57:J58"/>
    <mergeCell ref="J59:J60"/>
    <mergeCell ref="A5:A6"/>
    <mergeCell ref="B5:B6"/>
    <mergeCell ref="C5:C6"/>
    <mergeCell ref="E3:E4"/>
    <mergeCell ref="F3:F4"/>
    <mergeCell ref="G3:G4"/>
    <mergeCell ref="H3:H4"/>
    <mergeCell ref="I3:I4"/>
    <mergeCell ref="I7:I8"/>
    <mergeCell ref="A9:A10"/>
    <mergeCell ref="I9:I10"/>
    <mergeCell ref="J9:J10"/>
    <mergeCell ref="A11:A12"/>
    <mergeCell ref="E13:E14"/>
    <mergeCell ref="D13:D14"/>
    <mergeCell ref="F13:F14"/>
    <mergeCell ref="G15:G16"/>
    <mergeCell ref="H17:H18"/>
    <mergeCell ref="I15:I16"/>
    <mergeCell ref="J15:J16"/>
    <mergeCell ref="B13:B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339"/>
  <sheetViews>
    <sheetView tabSelected="1" view="pageLayout" zoomScaleNormal="100" zoomScaleSheetLayoutView="85" workbookViewId="0">
      <selection activeCell="C11" sqref="C11"/>
    </sheetView>
  </sheetViews>
  <sheetFormatPr defaultRowHeight="15"/>
  <cols>
    <col min="1" max="1" width="9" style="3" customWidth="1"/>
    <col min="2" max="2" width="56.42578125" style="3" customWidth="1"/>
    <col min="3" max="3" width="8.42578125" style="481" customWidth="1"/>
    <col min="4" max="5" width="7.28515625" style="3" customWidth="1"/>
    <col min="6" max="6" width="7" style="3" customWidth="1"/>
    <col min="7" max="7" width="11" style="3" customWidth="1"/>
    <col min="8" max="8" width="9.7109375" style="3" customWidth="1"/>
    <col min="9" max="9" width="9" style="3" customWidth="1"/>
    <col min="10" max="10" width="56.42578125" style="3" customWidth="1"/>
    <col min="11" max="11" width="8.42578125" style="481" customWidth="1"/>
    <col min="12" max="14" width="7.28515625" style="3" customWidth="1"/>
    <col min="15" max="15" width="10.85546875" style="3" customWidth="1"/>
    <col min="16" max="16" width="9.85546875" style="3" customWidth="1"/>
    <col min="17" max="16384" width="9.140625" style="2"/>
  </cols>
  <sheetData>
    <row r="1" spans="1:17">
      <c r="A1" s="571"/>
      <c r="B1" s="571"/>
      <c r="C1" s="581"/>
      <c r="D1" s="581"/>
      <c r="E1" s="581"/>
      <c r="F1" s="1113"/>
      <c r="G1" s="572"/>
      <c r="H1" s="572"/>
      <c r="I1" s="571"/>
      <c r="J1" s="571"/>
      <c r="K1" s="573"/>
      <c r="L1" s="581"/>
      <c r="M1" s="581"/>
      <c r="N1" s="580"/>
      <c r="O1" s="580"/>
      <c r="P1" s="580"/>
      <c r="Q1" s="572"/>
    </row>
    <row r="2" spans="1:17">
      <c r="A2" s="571"/>
      <c r="B2" s="571"/>
      <c r="C2" s="581" t="s">
        <v>492</v>
      </c>
      <c r="D2" s="1183" t="s">
        <v>786</v>
      </c>
      <c r="E2" s="1183"/>
      <c r="F2" s="1183"/>
      <c r="G2" s="1183"/>
      <c r="H2" s="1183"/>
      <c r="I2" s="571"/>
      <c r="J2" s="571"/>
      <c r="K2" s="573"/>
      <c r="L2" s="1183" t="s">
        <v>785</v>
      </c>
      <c r="M2" s="1183"/>
      <c r="N2" s="1183"/>
      <c r="O2" s="1183"/>
      <c r="P2" s="1183"/>
      <c r="Q2" s="581"/>
    </row>
    <row r="3" spans="1:17">
      <c r="A3" s="571"/>
      <c r="B3" s="571"/>
      <c r="C3" s="581"/>
      <c r="D3" s="1183"/>
      <c r="E3" s="1183"/>
      <c r="F3" s="1183"/>
      <c r="G3" s="1183"/>
      <c r="H3" s="1183"/>
      <c r="I3" s="571"/>
      <c r="J3" s="571"/>
      <c r="K3" s="573"/>
      <c r="L3" s="1183"/>
      <c r="M3" s="1183"/>
      <c r="N3" s="1183"/>
      <c r="O3" s="1183"/>
      <c r="P3" s="1183"/>
      <c r="Q3" s="581"/>
    </row>
    <row r="4" spans="1:17">
      <c r="A4" s="571"/>
      <c r="B4" s="571"/>
      <c r="C4" s="581"/>
      <c r="D4" s="1183"/>
      <c r="E4" s="1183"/>
      <c r="F4" s="1183"/>
      <c r="G4" s="1183"/>
      <c r="H4" s="1183"/>
      <c r="I4" s="571"/>
      <c r="J4" s="571"/>
      <c r="K4" s="573"/>
      <c r="L4" s="1183"/>
      <c r="M4" s="1183"/>
      <c r="N4" s="1183"/>
      <c r="O4" s="1183"/>
      <c r="P4" s="1183"/>
      <c r="Q4" s="581"/>
    </row>
    <row r="5" spans="1:17">
      <c r="A5" s="571"/>
      <c r="B5" s="571"/>
      <c r="C5" s="581"/>
      <c r="D5" s="1183"/>
      <c r="E5" s="1183"/>
      <c r="F5" s="1183"/>
      <c r="G5" s="1183"/>
      <c r="H5" s="1183"/>
      <c r="I5" s="571"/>
      <c r="J5" s="571"/>
      <c r="K5" s="573"/>
      <c r="L5" s="1183"/>
      <c r="M5" s="1183"/>
      <c r="N5" s="1183"/>
      <c r="O5" s="1183"/>
      <c r="P5" s="1183"/>
      <c r="Q5" s="581"/>
    </row>
    <row r="6" spans="1:17">
      <c r="A6" s="571"/>
      <c r="B6" s="571"/>
      <c r="C6" s="581"/>
      <c r="D6" s="1183"/>
      <c r="E6" s="1183"/>
      <c r="F6" s="1183"/>
      <c r="G6" s="1183"/>
      <c r="H6" s="1183"/>
      <c r="I6" s="571"/>
      <c r="J6" s="571"/>
      <c r="K6" s="573"/>
      <c r="L6" s="1183"/>
      <c r="M6" s="1183"/>
      <c r="N6" s="1183"/>
      <c r="O6" s="1183"/>
      <c r="P6" s="1183"/>
      <c r="Q6" s="581"/>
    </row>
    <row r="7" spans="1:17">
      <c r="A7" s="571"/>
      <c r="B7" s="571"/>
      <c r="C7" s="581"/>
      <c r="D7" s="1183"/>
      <c r="E7" s="1183"/>
      <c r="F7" s="1183"/>
      <c r="G7" s="1183"/>
      <c r="H7" s="1183"/>
      <c r="I7" s="571"/>
      <c r="J7" s="571"/>
      <c r="K7" s="573"/>
      <c r="L7" s="1183"/>
      <c r="M7" s="1183"/>
      <c r="N7" s="1183"/>
      <c r="O7" s="1183"/>
      <c r="P7" s="1183"/>
      <c r="Q7" s="581"/>
    </row>
    <row r="8" spans="1:17">
      <c r="A8" s="571"/>
      <c r="B8" s="571"/>
      <c r="C8" s="581"/>
      <c r="D8" s="1238"/>
      <c r="E8" s="1238"/>
      <c r="F8" s="1238"/>
      <c r="G8" s="1238"/>
      <c r="H8" s="1238"/>
      <c r="I8" s="571"/>
      <c r="J8" s="571"/>
      <c r="K8" s="573"/>
      <c r="L8" s="1238"/>
      <c r="M8" s="1238"/>
      <c r="N8" s="1238"/>
      <c r="O8" s="1238"/>
      <c r="P8" s="1238"/>
      <c r="Q8" s="581"/>
    </row>
    <row r="9" spans="1:17">
      <c r="I9" s="574"/>
      <c r="J9" s="574"/>
      <c r="K9" s="575"/>
      <c r="L9" s="574"/>
      <c r="M9" s="574"/>
      <c r="N9" s="574"/>
      <c r="O9" s="574"/>
      <c r="P9" s="574"/>
      <c r="Q9" s="576"/>
    </row>
    <row r="10" spans="1:17">
      <c r="I10" s="574"/>
      <c r="J10" s="574"/>
      <c r="K10" s="575"/>
      <c r="L10" s="574"/>
      <c r="M10" s="574"/>
      <c r="N10" s="574"/>
      <c r="O10" s="574"/>
      <c r="P10" s="574"/>
      <c r="Q10" s="576"/>
    </row>
    <row r="11" spans="1:17">
      <c r="I11" s="574"/>
      <c r="J11" s="574"/>
      <c r="K11" s="575"/>
      <c r="L11" s="574"/>
      <c r="M11" s="574"/>
      <c r="N11" s="574"/>
      <c r="O11" s="574"/>
      <c r="P11" s="574"/>
      <c r="Q11" s="576"/>
    </row>
    <row r="12" spans="1:17">
      <c r="I12" s="574"/>
      <c r="J12" s="574"/>
      <c r="K12" s="575"/>
      <c r="L12" s="574"/>
      <c r="M12" s="574"/>
      <c r="N12" s="574"/>
      <c r="O12" s="574"/>
      <c r="P12" s="574"/>
      <c r="Q12" s="576"/>
    </row>
    <row r="13" spans="1:17">
      <c r="I13" s="574"/>
      <c r="J13" s="574"/>
      <c r="K13" s="575"/>
      <c r="L13" s="574"/>
      <c r="M13" s="574"/>
      <c r="N13" s="574"/>
      <c r="O13" s="574"/>
      <c r="P13" s="574"/>
      <c r="Q13" s="576"/>
    </row>
    <row r="14" spans="1:17">
      <c r="A14" s="1"/>
      <c r="B14" s="1"/>
      <c r="C14" s="480"/>
      <c r="D14" s="1"/>
      <c r="E14" s="1"/>
      <c r="F14" s="477"/>
      <c r="G14" s="477"/>
      <c r="H14" s="477"/>
      <c r="I14" s="571"/>
      <c r="J14" s="571"/>
      <c r="K14" s="573"/>
      <c r="L14" s="571"/>
      <c r="M14" s="571"/>
      <c r="N14" s="571"/>
      <c r="O14" s="571"/>
      <c r="P14" s="571"/>
      <c r="Q14" s="576"/>
    </row>
    <row r="15" spans="1:17">
      <c r="A15" s="1"/>
      <c r="B15" s="1"/>
      <c r="C15" s="480"/>
      <c r="D15" s="1"/>
      <c r="E15" s="1"/>
      <c r="F15" s="477"/>
      <c r="G15" s="477"/>
      <c r="H15" s="477"/>
      <c r="I15" s="571"/>
      <c r="J15" s="571"/>
      <c r="K15" s="573"/>
      <c r="L15" s="571"/>
      <c r="M15" s="571"/>
      <c r="N15" s="571"/>
      <c r="O15" s="571"/>
      <c r="P15" s="571"/>
      <c r="Q15" s="576"/>
    </row>
    <row r="16" spans="1:17">
      <c r="A16" s="1"/>
      <c r="B16" s="1"/>
      <c r="C16" s="480"/>
      <c r="D16" s="1"/>
      <c r="E16" s="1"/>
      <c r="F16" s="477"/>
      <c r="G16" s="477"/>
      <c r="H16" s="477"/>
      <c r="I16" s="571"/>
      <c r="J16" s="571"/>
      <c r="K16" s="573"/>
      <c r="L16" s="571"/>
      <c r="M16" s="571"/>
      <c r="N16" s="571"/>
      <c r="O16" s="571"/>
      <c r="P16" s="571"/>
      <c r="Q16" s="576"/>
    </row>
    <row r="17" spans="1:17" ht="15" customHeight="1">
      <c r="A17" s="1188" t="s">
        <v>769</v>
      </c>
      <c r="B17" s="1189"/>
      <c r="C17" s="1189"/>
      <c r="D17" s="1189"/>
      <c r="E17" s="1189"/>
      <c r="F17" s="1189"/>
      <c r="G17" s="1189"/>
      <c r="H17" s="1189"/>
      <c r="I17" s="1188" t="s">
        <v>770</v>
      </c>
      <c r="J17" s="1189"/>
      <c r="K17" s="1189"/>
      <c r="L17" s="1189"/>
      <c r="M17" s="1189"/>
      <c r="N17" s="1189"/>
      <c r="O17" s="1189"/>
      <c r="P17" s="1189"/>
      <c r="Q17" s="576"/>
    </row>
    <row r="18" spans="1:17">
      <c r="A18" s="1189"/>
      <c r="B18" s="1189"/>
      <c r="C18" s="1189"/>
      <c r="D18" s="1189"/>
      <c r="E18" s="1189"/>
      <c r="F18" s="1189"/>
      <c r="G18" s="1189"/>
      <c r="H18" s="1189"/>
      <c r="I18" s="1189"/>
      <c r="J18" s="1189"/>
      <c r="K18" s="1189"/>
      <c r="L18" s="1189"/>
      <c r="M18" s="1189"/>
      <c r="N18" s="1189"/>
      <c r="O18" s="1189"/>
      <c r="P18" s="1189"/>
      <c r="Q18" s="576"/>
    </row>
    <row r="19" spans="1:17">
      <c r="A19" s="1189"/>
      <c r="B19" s="1189"/>
      <c r="C19" s="1189"/>
      <c r="D19" s="1189"/>
      <c r="E19" s="1189"/>
      <c r="F19" s="1189"/>
      <c r="G19" s="1189"/>
      <c r="H19" s="1189"/>
      <c r="I19" s="1189"/>
      <c r="J19" s="1189"/>
      <c r="K19" s="1189"/>
      <c r="L19" s="1189"/>
      <c r="M19" s="1189"/>
      <c r="N19" s="1189"/>
      <c r="O19" s="1189"/>
      <c r="P19" s="1189"/>
      <c r="Q19" s="576"/>
    </row>
    <row r="20" spans="1:17">
      <c r="A20" s="1190"/>
      <c r="B20" s="1191"/>
      <c r="C20" s="1191"/>
      <c r="D20" s="1191"/>
      <c r="E20" s="1191"/>
      <c r="F20" s="1191"/>
      <c r="G20" s="1191"/>
      <c r="H20" s="1191"/>
      <c r="I20" s="1190"/>
      <c r="J20" s="1191"/>
      <c r="K20" s="1191"/>
      <c r="L20" s="1191"/>
      <c r="M20" s="1191"/>
      <c r="N20" s="1191"/>
      <c r="O20" s="1191"/>
      <c r="P20" s="1191"/>
    </row>
    <row r="21" spans="1:17">
      <c r="A21" s="1191"/>
      <c r="B21" s="1191"/>
      <c r="C21" s="1191"/>
      <c r="D21" s="1191"/>
      <c r="E21" s="1191"/>
      <c r="F21" s="1191"/>
      <c r="G21" s="1191"/>
      <c r="H21" s="1191"/>
      <c r="I21" s="1191"/>
      <c r="J21" s="1191"/>
      <c r="K21" s="1191"/>
      <c r="L21" s="1191"/>
      <c r="M21" s="1191"/>
      <c r="N21" s="1191"/>
      <c r="O21" s="1191"/>
      <c r="P21" s="1191"/>
    </row>
    <row r="22" spans="1:17">
      <c r="A22" s="1191"/>
      <c r="B22" s="1191"/>
      <c r="C22" s="1191"/>
      <c r="D22" s="1191"/>
      <c r="E22" s="1191"/>
      <c r="F22" s="1191"/>
      <c r="G22" s="1191"/>
      <c r="H22" s="1191"/>
      <c r="I22" s="1191"/>
      <c r="J22" s="1191"/>
      <c r="K22" s="1191"/>
      <c r="L22" s="1191"/>
      <c r="M22" s="1191"/>
      <c r="N22" s="1191"/>
      <c r="O22" s="1191"/>
      <c r="P22" s="1191"/>
    </row>
    <row r="29" spans="1:17" ht="28.5" customHeight="1">
      <c r="I29" s="1186"/>
      <c r="J29" s="1186"/>
      <c r="K29" s="1112"/>
      <c r="L29" s="1114"/>
      <c r="M29" s="1114"/>
      <c r="N29" s="1114"/>
      <c r="O29" s="1114"/>
      <c r="P29" s="1114"/>
    </row>
    <row r="30" spans="1:17">
      <c r="I30" s="1184"/>
      <c r="J30" s="1185"/>
      <c r="K30" s="1185"/>
      <c r="L30" s="1185"/>
      <c r="M30" s="1185"/>
      <c r="N30" s="1185"/>
      <c r="O30" s="1185"/>
      <c r="P30" s="1185"/>
    </row>
    <row r="31" spans="1:17" ht="16.5" customHeight="1" thickBot="1">
      <c r="H31" s="570"/>
      <c r="P31" s="570"/>
    </row>
    <row r="32" spans="1:17" ht="15.75" customHeight="1" thickBot="1">
      <c r="A32" s="1192" t="s">
        <v>459</v>
      </c>
      <c r="B32" s="1194" t="s">
        <v>19</v>
      </c>
      <c r="C32" s="1194" t="s">
        <v>20</v>
      </c>
      <c r="D32" s="1196" t="s">
        <v>21</v>
      </c>
      <c r="E32" s="1196"/>
      <c r="F32" s="1196"/>
      <c r="G32" s="1194" t="s">
        <v>634</v>
      </c>
      <c r="H32" s="1197" t="s">
        <v>23</v>
      </c>
      <c r="I32" s="1192" t="s">
        <v>449</v>
      </c>
      <c r="J32" s="1194" t="s">
        <v>19</v>
      </c>
      <c r="K32" s="1194" t="s">
        <v>20</v>
      </c>
      <c r="L32" s="1211" t="s">
        <v>21</v>
      </c>
      <c r="M32" s="1211"/>
      <c r="N32" s="1211"/>
      <c r="O32" s="1194" t="s">
        <v>634</v>
      </c>
      <c r="P32" s="1212" t="s">
        <v>23</v>
      </c>
    </row>
    <row r="33" spans="1:16" ht="39" customHeight="1" thickBot="1">
      <c r="A33" s="1193"/>
      <c r="B33" s="1195"/>
      <c r="C33" s="1195"/>
      <c r="D33" s="478" t="s">
        <v>24</v>
      </c>
      <c r="E33" s="479" t="s">
        <v>25</v>
      </c>
      <c r="F33" s="478" t="s">
        <v>26</v>
      </c>
      <c r="G33" s="1195"/>
      <c r="H33" s="1198"/>
      <c r="I33" s="1193"/>
      <c r="J33" s="1195"/>
      <c r="K33" s="1195"/>
      <c r="L33" s="478" t="s">
        <v>24</v>
      </c>
      <c r="M33" s="479" t="s">
        <v>25</v>
      </c>
      <c r="N33" s="478" t="s">
        <v>26</v>
      </c>
      <c r="O33" s="1195"/>
      <c r="P33" s="1213"/>
    </row>
    <row r="34" spans="1:16" ht="15.75" thickBot="1">
      <c r="A34" s="1199" t="s">
        <v>27</v>
      </c>
      <c r="B34" s="1200"/>
      <c r="C34" s="1200"/>
      <c r="D34" s="1200"/>
      <c r="E34" s="1200"/>
      <c r="F34" s="1200"/>
      <c r="G34" s="1200"/>
      <c r="H34" s="1201"/>
      <c r="I34" s="1202" t="s">
        <v>27</v>
      </c>
      <c r="J34" s="1203"/>
      <c r="K34" s="1203"/>
      <c r="L34" s="1203"/>
      <c r="M34" s="1203"/>
      <c r="N34" s="1203"/>
      <c r="O34" s="1203"/>
      <c r="P34" s="1204"/>
    </row>
    <row r="35" spans="1:16" ht="15.75" customHeight="1" thickBot="1">
      <c r="A35" s="1205" t="s">
        <v>450</v>
      </c>
      <c r="B35" s="1206"/>
      <c r="C35" s="1206"/>
      <c r="D35" s="1206"/>
      <c r="E35" s="1206"/>
      <c r="F35" s="1206"/>
      <c r="G35" s="1206"/>
      <c r="H35" s="1207"/>
      <c r="I35" s="1205" t="s">
        <v>450</v>
      </c>
      <c r="J35" s="1206"/>
      <c r="K35" s="1206"/>
      <c r="L35" s="1206"/>
      <c r="M35" s="1206"/>
      <c r="N35" s="1206"/>
      <c r="O35" s="1206"/>
      <c r="P35" s="1207"/>
    </row>
    <row r="36" spans="1:16" ht="16.5" customHeight="1">
      <c r="A36" s="1070" t="s">
        <v>708</v>
      </c>
      <c r="B36" s="8" t="str">
        <f>'[1]КАШИ, СУПЫ МОЛ'!$E$97</f>
        <v>Каша манная молочная жидкая</v>
      </c>
      <c r="C36" s="10">
        <f>'[1]КАШИ, СУПЫ МОЛ'!$E$100</f>
        <v>130</v>
      </c>
      <c r="D36" s="724">
        <f>'[1]КАШИ, СУПЫ МОЛ'!$A$118</f>
        <v>4.0949999999999998</v>
      </c>
      <c r="E36" s="724">
        <f>'[1]КАШИ, СУПЫ МОЛ'!$C$118</f>
        <v>2.9249999999999998</v>
      </c>
      <c r="F36" s="724">
        <f>'[1]КАШИ, СУПЫ МОЛ'!$E$118</f>
        <v>20.54</v>
      </c>
      <c r="G36" s="724">
        <f>'[1]КАШИ, СУПЫ МОЛ'!$G$118</f>
        <v>124.605</v>
      </c>
      <c r="H36" s="725">
        <f>'[1]КАШИ, СУПЫ МОЛ'!$I$118</f>
        <v>0.19500000000000001</v>
      </c>
      <c r="I36" s="1074" t="s">
        <v>579</v>
      </c>
      <c r="J36" s="8" t="str">
        <f>'[1]КАШИ, СУПЫ МОЛ'!$P$97</f>
        <v>Каша манная молочная жидкая</v>
      </c>
      <c r="K36" s="43">
        <f>'[1]КАШИ, СУПЫ МОЛ'!$P$100</f>
        <v>200</v>
      </c>
      <c r="L36" s="965">
        <f>'[1]КАШИ, СУПЫ МОЛ'!$L$118:$M$118</f>
        <v>6.3</v>
      </c>
      <c r="M36" s="965">
        <f>'[1]КАШИ, СУПЫ МОЛ'!$N$118</f>
        <v>4.5</v>
      </c>
      <c r="N36" s="965">
        <f>'[1]КАШИ, СУПЫ МОЛ'!$P$118</f>
        <v>31.6</v>
      </c>
      <c r="O36" s="965">
        <f>'[1]КАШИ, СУПЫ МОЛ'!$R$118</f>
        <v>191.7</v>
      </c>
      <c r="P36" s="966">
        <f>'[1]КАШИ, СУПЫ МОЛ'!$T$118</f>
        <v>0.3</v>
      </c>
    </row>
    <row r="37" spans="1:16" s="483" customFormat="1" ht="16.5" customHeight="1">
      <c r="A37" s="1071" t="s">
        <v>461</v>
      </c>
      <c r="B37" s="112" t="str">
        <f>[1]НАПИТКИ!$E$134</f>
        <v>Кофейный напиток с молоком</v>
      </c>
      <c r="C37" s="74">
        <f>[1]НАПИТКИ!$E$137</f>
        <v>150</v>
      </c>
      <c r="D37" s="726">
        <f>[1]НАПИТКИ!$A$155</f>
        <v>2.09</v>
      </c>
      <c r="E37" s="726">
        <f>[1]НАПИТКИ!$C$155</f>
        <v>0.03</v>
      </c>
      <c r="F37" s="726">
        <f>[1]НАПИТКИ!$E$155</f>
        <v>14.85</v>
      </c>
      <c r="G37" s="726">
        <f>[1]НАПИТКИ!$G$155</f>
        <v>67.92</v>
      </c>
      <c r="H37" s="727">
        <f>[1]НАПИТКИ!$I$155</f>
        <v>0.75</v>
      </c>
      <c r="I37" s="1071" t="s">
        <v>460</v>
      </c>
      <c r="J37" s="112" t="str">
        <f>[1]НАПИТКИ!$P$134</f>
        <v>Кофейный напиток с молоком</v>
      </c>
      <c r="K37" s="74">
        <f>[1]НАПИТКИ!$P$137</f>
        <v>180</v>
      </c>
      <c r="L37" s="728">
        <f>[1]НАПИТКИ!$L$155</f>
        <v>2.508</v>
      </c>
      <c r="M37" s="728">
        <f>[1]НАПИТКИ!$N$155</f>
        <v>3.5999999999999997E-2</v>
      </c>
      <c r="N37" s="728">
        <f>[1]НАПИТКИ!$P$155</f>
        <v>17.82</v>
      </c>
      <c r="O37" s="728">
        <f>[1]НАПИТКИ!$R$155</f>
        <v>81.504000000000005</v>
      </c>
      <c r="P37" s="729">
        <f>[1]НАПИТКИ!$T$155</f>
        <v>0.9</v>
      </c>
    </row>
    <row r="38" spans="1:16" s="483" customFormat="1" ht="16.5" customHeight="1">
      <c r="A38" s="1072" t="s">
        <v>709</v>
      </c>
      <c r="B38" s="25" t="str">
        <f>'[1]ГАСТРОНОМИЯ, ВЫПЕЧКА'!$P$316</f>
        <v>Кондитерское изделие (печенье сахарное)</v>
      </c>
      <c r="C38" s="29">
        <f>'[1]ГАСТРОНОМИЯ, ВЫПЕЧКА'!$P$319</f>
        <v>25</v>
      </c>
      <c r="D38" s="730">
        <f>'[1]ГАСТРОНОМИЯ, ВЫПЕЧКА'!$L$337</f>
        <v>1.6</v>
      </c>
      <c r="E38" s="730">
        <f>'[1]ГАСТРОНОМИЯ, ВЫПЕЧКА'!$N$337</f>
        <v>3.3</v>
      </c>
      <c r="F38" s="730">
        <f>'[1]ГАСТРОНОМИЯ, ВЫПЕЧКА'!$P$337</f>
        <v>17.2</v>
      </c>
      <c r="G38" s="730">
        <f>'[1]ГАСТРОНОМИЯ, ВЫПЕЧКА'!$R$337</f>
        <v>106.2</v>
      </c>
      <c r="H38" s="731">
        <f>'[1]ГАСТРОНОМИЯ, ВЫПЕЧКА'!$T$337</f>
        <v>0</v>
      </c>
      <c r="I38" s="1072" t="s">
        <v>554</v>
      </c>
      <c r="J38" s="25" t="str">
        <f>'[1]ГАСТРОНОМИЯ, ВЫПЕЧКА'!$E$359</f>
        <v>Кондитерское изделие (пряники)</v>
      </c>
      <c r="K38" s="29">
        <f>'[1]ГАСТРОНОМИЯ, ВЫПЕЧКА'!$E$362</f>
        <v>45</v>
      </c>
      <c r="L38" s="732">
        <f>'[1]ГАСТРОНОМИЯ, ВЫПЕЧКА'!$A$380</f>
        <v>2.2000000000000002</v>
      </c>
      <c r="M38" s="732">
        <f>'[1]ГАСТРОНОМИЯ, ВЫПЕЧКА'!$C$380</f>
        <v>2.2000000000000002</v>
      </c>
      <c r="N38" s="732">
        <f>'[1]ГАСТРОНОМИЯ, ВЫПЕЧКА'!$E$380</f>
        <v>30.8</v>
      </c>
      <c r="O38" s="732">
        <f>'[1]ГАСТРОНОМИЯ, ВЫПЕЧКА'!$G$380</f>
        <v>155.69999999999999</v>
      </c>
      <c r="P38" s="733">
        <f>'[1]ГАСТРОНОМИЯ, ВЫПЕЧКА'!$I$380</f>
        <v>0</v>
      </c>
    </row>
    <row r="39" spans="1:16" s="483" customFormat="1" ht="16.5" customHeight="1">
      <c r="A39" s="1072" t="s">
        <v>455</v>
      </c>
      <c r="B39" s="735" t="str">
        <f>'[1]ГАСТРОНОМИЯ, ВЫПЕЧКА'!$AA$11</f>
        <v>Хлеб пшеничный</v>
      </c>
      <c r="C39" s="34">
        <f>'[1]ГАСТРОНОМИЯ, ВЫПЕЧКА'!$AA$14</f>
        <v>20</v>
      </c>
      <c r="D39" s="737">
        <f>'[1]ГАСТРОНОМИЯ, ВЫПЕЧКА'!$W$32</f>
        <v>1.6</v>
      </c>
      <c r="E39" s="737">
        <f>'[1]ГАСТРОНОМИЯ, ВЫПЕЧКА'!$Y$32</f>
        <v>0.2</v>
      </c>
      <c r="F39" s="737">
        <f>'[1]ГАСТРОНОМИЯ, ВЫПЕЧКА'!$AA$32</f>
        <v>10.199999999999999</v>
      </c>
      <c r="G39" s="737">
        <f>'[1]ГАСТРОНОМИЯ, ВЫПЕЧКА'!$AC$32</f>
        <v>49</v>
      </c>
      <c r="H39" s="738">
        <f>'[1]ГАСТРОНОМИЯ, ВЫПЕЧКА'!$AE$32</f>
        <v>0</v>
      </c>
      <c r="I39" s="1072" t="s">
        <v>710</v>
      </c>
      <c r="J39" s="735" t="str">
        <f>'[1]ГАСТРОНОМИЯ, ВЫПЕЧКА'!$AA$11</f>
        <v>Хлеб пшеничный</v>
      </c>
      <c r="K39" s="34">
        <f>'[1]ГАСТРОНОМИЯ, ВЫПЕЧКА'!$AW$14</f>
        <v>25</v>
      </c>
      <c r="L39" s="737">
        <f>'[1]ГАСТРОНОМИЯ, ВЫПЕЧКА'!$AS$32</f>
        <v>2</v>
      </c>
      <c r="M39" s="737">
        <f>'[1]ГАСТРОНОМИЯ, ВЫПЕЧКА'!$AU$32</f>
        <v>0.25</v>
      </c>
      <c r="N39" s="737">
        <f>'[1]ГАСТРОНОМИЯ, ВЫПЕЧКА'!$AA$32</f>
        <v>10.199999999999999</v>
      </c>
      <c r="O39" s="737">
        <f>'[1]ГАСТРОНОМИЯ, ВЫПЕЧКА'!$AC$32</f>
        <v>49</v>
      </c>
      <c r="P39" s="738">
        <f>'[1]ГАСТРОНОМИЯ, ВЫПЕЧКА'!$AE$32</f>
        <v>0</v>
      </c>
    </row>
    <row r="40" spans="1:16" s="483" customFormat="1" ht="16.5" customHeight="1">
      <c r="A40" s="1073" t="s">
        <v>711</v>
      </c>
      <c r="B40" s="760" t="str">
        <f>'[1]ГАСТРОНОМИЯ, ВЫПЕЧКА'!$P$54</f>
        <v>Хлеб ржано-пшеничный</v>
      </c>
      <c r="C40" s="74">
        <f>'[1]ГАСТРОНОМИЯ, ВЫПЕЧКА'!$E$57</f>
        <v>10</v>
      </c>
      <c r="D40" s="761">
        <f>'[1]ГАСТРОНОМИЯ, ВЫПЕЧКА'!$A$75</f>
        <v>0.5</v>
      </c>
      <c r="E40" s="761">
        <f>'[1]ГАСТРОНОМИЯ, ВЫПЕЧКА'!$C$75</f>
        <v>7.0000000000000007E-2</v>
      </c>
      <c r="F40" s="761">
        <f>'[1]ГАСТРОНОМИЯ, ВЫПЕЧКА'!$E$75</f>
        <v>4.9000000000000004</v>
      </c>
      <c r="G40" s="761">
        <f>'[1]ГАСТРОНОМИЯ, ВЫПЕЧКА'!$G$75</f>
        <v>21.4</v>
      </c>
      <c r="H40" s="733">
        <f>'[1]ГАСТРОНОМИЯ, ВЫПЕЧКА'!$I$75</f>
        <v>0</v>
      </c>
      <c r="I40" s="1073" t="s">
        <v>456</v>
      </c>
      <c r="J40" s="760" t="str">
        <f>'[1]ГАСТРОНОМИЯ, ВЫПЕЧКА'!$P$54</f>
        <v>Хлеб ржано-пшеничный</v>
      </c>
      <c r="K40" s="74">
        <v>20</v>
      </c>
      <c r="L40" s="758">
        <f>'[1]ГАСТРОНОМИЯ, ВЫПЕЧКА'!$W$75</f>
        <v>1</v>
      </c>
      <c r="M40" s="758">
        <f>'[1]ГАСТРОНОМИЯ, ВЫПЕЧКА'!$Y$75</f>
        <v>0.14000000000000001</v>
      </c>
      <c r="N40" s="758">
        <f>'[1]ГАСТРОНОМИЯ, ВЫПЕЧКА'!$AW$32</f>
        <v>12.749999999999998</v>
      </c>
      <c r="O40" s="758">
        <f>'[1]ГАСТРОНОМИЯ, ВЫПЕЧКА'!$AY$32</f>
        <v>61.25</v>
      </c>
      <c r="P40" s="759">
        <f>'[1]ГАСТРОНОМИЯ, ВЫПЕЧКА'!$BA$32</f>
        <v>0</v>
      </c>
    </row>
    <row r="41" spans="1:16" s="483" customFormat="1">
      <c r="A41" s="36"/>
      <c r="B41" s="37" t="s">
        <v>49</v>
      </c>
      <c r="C41" s="929">
        <f>SUM(C36:C40)</f>
        <v>335</v>
      </c>
      <c r="D41" s="742">
        <f t="shared" ref="D41:H41" si="0">SUM(D36:D40)</f>
        <v>9.8849999999999998</v>
      </c>
      <c r="E41" s="742">
        <f t="shared" si="0"/>
        <v>6.5249999999999995</v>
      </c>
      <c r="F41" s="742">
        <f t="shared" si="0"/>
        <v>67.690000000000012</v>
      </c>
      <c r="G41" s="742">
        <f t="shared" si="0"/>
        <v>369.125</v>
      </c>
      <c r="H41" s="930">
        <f t="shared" si="0"/>
        <v>0.94500000000000006</v>
      </c>
      <c r="I41" s="36"/>
      <c r="J41" s="37" t="s">
        <v>49</v>
      </c>
      <c r="K41" s="45">
        <f>SUM(K36:K40)</f>
        <v>470</v>
      </c>
      <c r="L41" s="741">
        <f>SUM(L36:L40)</f>
        <v>14.007999999999999</v>
      </c>
      <c r="M41" s="741">
        <f>SUM(M36:M40)</f>
        <v>7.1259999999999994</v>
      </c>
      <c r="N41" s="741">
        <f t="shared" ref="N41:P41" si="1">SUM(N36:N40)</f>
        <v>103.17</v>
      </c>
      <c r="O41" s="741">
        <f t="shared" si="1"/>
        <v>539.154</v>
      </c>
      <c r="P41" s="931">
        <f t="shared" si="1"/>
        <v>1.2</v>
      </c>
    </row>
    <row r="42" spans="1:16" s="483" customFormat="1" ht="15.75" customHeight="1" thickBot="1">
      <c r="A42" s="1208" t="s">
        <v>451</v>
      </c>
      <c r="B42" s="1209"/>
      <c r="C42" s="1209"/>
      <c r="D42" s="1209"/>
      <c r="E42" s="1209"/>
      <c r="F42" s="1209"/>
      <c r="G42" s="1209"/>
      <c r="H42" s="1210"/>
      <c r="I42" s="1208" t="s">
        <v>451</v>
      </c>
      <c r="J42" s="1209"/>
      <c r="K42" s="1209"/>
      <c r="L42" s="1209"/>
      <c r="M42" s="1209"/>
      <c r="N42" s="1209"/>
      <c r="O42" s="1209"/>
      <c r="P42" s="1210"/>
    </row>
    <row r="43" spans="1:16" s="483" customFormat="1" ht="16.5" customHeight="1">
      <c r="A43" s="1073" t="s">
        <v>712</v>
      </c>
      <c r="B43" s="736" t="s">
        <v>518</v>
      </c>
      <c r="C43" s="43">
        <f>'[1]ФРУКТЫ, ОВОЩИ'!$P$14</f>
        <v>95</v>
      </c>
      <c r="D43" s="739">
        <f>'[1]ФРУКТЫ, ОВОЩИ'!$L$28</f>
        <v>0.38</v>
      </c>
      <c r="E43" s="739">
        <f>'[1]ФРУКТЫ, ОВОЩИ'!$N$28</f>
        <v>0.38</v>
      </c>
      <c r="F43" s="739">
        <f>'[1]ФРУКТЫ, ОВОЩИ'!$P$28</f>
        <v>9.8800000000000008</v>
      </c>
      <c r="G43" s="739">
        <f>'[1]ФРУКТЫ, ОВОЩИ'!$R$28</f>
        <v>42.75</v>
      </c>
      <c r="H43" s="740">
        <f>'[1]ФРУКТЫ, ОВОЩИ'!$T$28</f>
        <v>9.5</v>
      </c>
      <c r="I43" s="1075" t="s">
        <v>452</v>
      </c>
      <c r="J43" s="736" t="s">
        <v>518</v>
      </c>
      <c r="K43" s="43">
        <f>'[1]ФРУКТЫ, ОВОЩИ'!$E$14</f>
        <v>100</v>
      </c>
      <c r="L43" s="739">
        <f>'[1]ФРУКТЫ, ОВОЩИ'!$A$28</f>
        <v>0.4</v>
      </c>
      <c r="M43" s="739">
        <f>'[1]ФРУКТЫ, ОВОЩИ'!$C$28</f>
        <v>0.4</v>
      </c>
      <c r="N43" s="739">
        <f>'[1]ФРУКТЫ, ОВОЩИ'!$E$28</f>
        <v>10.4</v>
      </c>
      <c r="O43" s="739">
        <f>'[1]ФРУКТЫ, ОВОЩИ'!$G$28</f>
        <v>45</v>
      </c>
      <c r="P43" s="740">
        <f>'[1]ФРУКТЫ, ОВОЩИ'!$I$28</f>
        <v>10</v>
      </c>
    </row>
    <row r="44" spans="1:16" s="483" customFormat="1">
      <c r="A44" s="36"/>
      <c r="B44" s="37" t="s">
        <v>49</v>
      </c>
      <c r="C44" s="45">
        <f t="shared" ref="C44:H44" si="2">C43</f>
        <v>95</v>
      </c>
      <c r="D44" s="742">
        <f t="shared" si="2"/>
        <v>0.38</v>
      </c>
      <c r="E44" s="742">
        <f t="shared" si="2"/>
        <v>0.38</v>
      </c>
      <c r="F44" s="742">
        <f t="shared" si="2"/>
        <v>9.8800000000000008</v>
      </c>
      <c r="G44" s="742">
        <f t="shared" si="2"/>
        <v>42.75</v>
      </c>
      <c r="H44" s="743">
        <f t="shared" si="2"/>
        <v>9.5</v>
      </c>
      <c r="I44" s="36"/>
      <c r="J44" s="37" t="s">
        <v>49</v>
      </c>
      <c r="K44" s="45">
        <f t="shared" ref="K44:P44" si="3">K43</f>
        <v>100</v>
      </c>
      <c r="L44" s="742">
        <f t="shared" si="3"/>
        <v>0.4</v>
      </c>
      <c r="M44" s="742">
        <f t="shared" si="3"/>
        <v>0.4</v>
      </c>
      <c r="N44" s="742">
        <f t="shared" si="3"/>
        <v>10.4</v>
      </c>
      <c r="O44" s="742">
        <f t="shared" si="3"/>
        <v>45</v>
      </c>
      <c r="P44" s="743">
        <f t="shared" si="3"/>
        <v>10</v>
      </c>
    </row>
    <row r="45" spans="1:16" s="483" customFormat="1" ht="15.75" customHeight="1" thickBot="1">
      <c r="A45" s="1208" t="s">
        <v>274</v>
      </c>
      <c r="B45" s="1209"/>
      <c r="C45" s="1209"/>
      <c r="D45" s="1209"/>
      <c r="E45" s="1209"/>
      <c r="F45" s="1209"/>
      <c r="G45" s="1209"/>
      <c r="H45" s="1210"/>
      <c r="I45" s="1208" t="s">
        <v>274</v>
      </c>
      <c r="J45" s="1209"/>
      <c r="K45" s="1209"/>
      <c r="L45" s="1209"/>
      <c r="M45" s="1209"/>
      <c r="N45" s="1209"/>
      <c r="O45" s="1209"/>
      <c r="P45" s="1210"/>
    </row>
    <row r="46" spans="1:16" s="483" customFormat="1" ht="16.5" customHeight="1">
      <c r="A46" s="1076" t="s">
        <v>713</v>
      </c>
      <c r="B46" s="744" t="s">
        <v>295</v>
      </c>
      <c r="C46" s="49">
        <f>'[1]ФРУКТЫ, ОВОЩИ'!$E$352</f>
        <v>40</v>
      </c>
      <c r="D46" s="745">
        <f>'[1]ФРУКТЫ, ОВОЩИ'!$A$370</f>
        <v>0.73333333333333328</v>
      </c>
      <c r="E46" s="745">
        <f>'[1]ФРУКТЫ, ОВОЩИ'!$C$370</f>
        <v>3</v>
      </c>
      <c r="F46" s="745">
        <f>'[1]ФРУКТЫ, ОВОЩИ'!$E$370</f>
        <v>2.8</v>
      </c>
      <c r="G46" s="745">
        <f>'[1]ФРУКТЫ, ОВОЩИ'!$G$370</f>
        <v>41.333333333333336</v>
      </c>
      <c r="H46" s="746">
        <f>'[1]ФРУКТЫ, ОВОЩИ'!$I$370</f>
        <v>1</v>
      </c>
      <c r="I46" s="1076" t="s">
        <v>714</v>
      </c>
      <c r="J46" s="744" t="s">
        <v>295</v>
      </c>
      <c r="K46" s="49">
        <f>'[1]ФРУКТЫ, ОВОЩИ'!$P$352</f>
        <v>60</v>
      </c>
      <c r="L46" s="745">
        <f>'[1]ФРУКТЫ, ОВОЩИ'!$L$370</f>
        <v>1.1000000000000001</v>
      </c>
      <c r="M46" s="745">
        <f>'[1]ФРУКТЫ, ОВОЩИ'!$N$370</f>
        <v>4.5</v>
      </c>
      <c r="N46" s="745">
        <f>'[1]ФРУКТЫ, ОВОЩИ'!$P$370</f>
        <v>4.2</v>
      </c>
      <c r="O46" s="745">
        <f>'[1]ФРУКТЫ, ОВОЩИ'!$R$370</f>
        <v>62</v>
      </c>
      <c r="P46" s="746">
        <f>'[1]ФРУКТЫ, ОВОЩИ'!$T$370</f>
        <v>1.5</v>
      </c>
    </row>
    <row r="47" spans="1:16" s="483" customFormat="1" ht="16.5" customHeight="1">
      <c r="A47" s="1076" t="s">
        <v>717</v>
      </c>
      <c r="B47" s="111" t="str">
        <f>[1]СУПЫ!$E$94</f>
        <v>Щи из свежей капусты с картофелем</v>
      </c>
      <c r="C47" s="53">
        <f>[1]СУПЫ!$E$97</f>
        <v>180</v>
      </c>
      <c r="D47" s="750">
        <f>[1]СУПЫ!$A$114</f>
        <v>1.53</v>
      </c>
      <c r="E47" s="750">
        <f>[1]СУПЫ!$C$114</f>
        <v>4.1399999999999997</v>
      </c>
      <c r="F47" s="750">
        <f>[1]СУПЫ!$E$114</f>
        <v>5.22</v>
      </c>
      <c r="G47" s="750">
        <f>[1]СУПЫ!$G$114</f>
        <v>63.539999999999992</v>
      </c>
      <c r="H47" s="751">
        <f>[1]СУПЫ!$I$114</f>
        <v>5.94</v>
      </c>
      <c r="I47" s="1076" t="s">
        <v>573</v>
      </c>
      <c r="J47" s="111" t="str">
        <f>[1]СУПЫ!$E$94</f>
        <v>Щи из свежей капусты с картофелем</v>
      </c>
      <c r="K47" s="53">
        <f>[1]СУПЫ!$P$97</f>
        <v>200</v>
      </c>
      <c r="L47" s="748">
        <f>[1]СУПЫ!$L$114</f>
        <v>1.7</v>
      </c>
      <c r="M47" s="748">
        <f>[1]СУПЫ!$N$114</f>
        <v>4.5999999999999996</v>
      </c>
      <c r="N47" s="748">
        <f>[1]СУПЫ!$P$114</f>
        <v>5.8</v>
      </c>
      <c r="O47" s="748">
        <f>[1]СУПЫ!$R$114</f>
        <v>70.599999999999994</v>
      </c>
      <c r="P47" s="749">
        <f>[1]СУПЫ!$T$114</f>
        <v>6.6</v>
      </c>
    </row>
    <row r="48" spans="1:16" s="483" customFormat="1" ht="16.5" customHeight="1">
      <c r="A48" s="1078" t="s">
        <v>718</v>
      </c>
      <c r="B48" s="752" t="str">
        <f>'[1]МЯСО, РЫБА'!$E$11</f>
        <v>Биточки рыбные</v>
      </c>
      <c r="C48" s="747">
        <f>'[1]МЯСО, РЫБА'!$E$14</f>
        <v>60</v>
      </c>
      <c r="D48" s="750">
        <f>'[1]МЯСО, РЫБА'!$A$31</f>
        <v>8.3249999999999993</v>
      </c>
      <c r="E48" s="750">
        <f>'[1]МЯСО, РЫБА'!$C$31</f>
        <v>3.0749999999999997</v>
      </c>
      <c r="F48" s="750">
        <f>'[1]МЯСО, РЫБА'!$E$31</f>
        <v>12</v>
      </c>
      <c r="G48" s="750">
        <f>'[1]МЯСО, РЫБА'!$G$31</f>
        <v>109.05</v>
      </c>
      <c r="H48" s="751">
        <f>'[1]МЯСО, РЫБА'!$I$31</f>
        <v>0.09</v>
      </c>
      <c r="I48" s="1078" t="s">
        <v>574</v>
      </c>
      <c r="J48" s="752" t="str">
        <f>'[1]МЯСО, РЫБА'!$E$11</f>
        <v>Биточки рыбные</v>
      </c>
      <c r="K48" s="748">
        <f>'[1]МЯСО, РЫБА'!$P$14</f>
        <v>80</v>
      </c>
      <c r="L48" s="753">
        <f>'[1]МЯСО, РЫБА'!$L$31</f>
        <v>11.1</v>
      </c>
      <c r="M48" s="753">
        <f>'[1]МЯСО, РЫБА'!$N$31</f>
        <v>4.0999999999999996</v>
      </c>
      <c r="N48" s="753">
        <f>'[1]МЯСО, РЫБА'!$P$31</f>
        <v>16</v>
      </c>
      <c r="O48" s="753">
        <f>'[1]МЯСО, РЫБА'!$R$31</f>
        <v>145.4</v>
      </c>
      <c r="P48" s="754">
        <f>'[1]МЯСО, РЫБА'!$T$31</f>
        <v>0.12</v>
      </c>
    </row>
    <row r="49" spans="1:16" s="483" customFormat="1" ht="16.5" customHeight="1">
      <c r="A49" s="1079" t="s">
        <v>586</v>
      </c>
      <c r="B49" s="755" t="str">
        <f>[1]ГАРНИРЫ!$E$183</f>
        <v>Рагу из овощей</v>
      </c>
      <c r="C49" s="747">
        <f>[1]ГАРНИРЫ!$E$186</f>
        <v>120</v>
      </c>
      <c r="D49" s="750">
        <f>[1]ГАРНИРЫ!$A$206</f>
        <v>1.84</v>
      </c>
      <c r="E49" s="750">
        <f>[1]ГАРНИРЫ!$C$206</f>
        <v>6.4</v>
      </c>
      <c r="F49" s="750">
        <f>[1]ГАРНИРЫ!$E$206</f>
        <v>15.52</v>
      </c>
      <c r="G49" s="750">
        <f>[1]ГАРНИРЫ!$G$206</f>
        <v>127.2</v>
      </c>
      <c r="H49" s="751">
        <f>[1]ГАРНИРЫ!$I$206</f>
        <v>8.16</v>
      </c>
      <c r="I49" s="1079" t="s">
        <v>719</v>
      </c>
      <c r="J49" s="755" t="str">
        <f>[1]ГАРНИРЫ!$E$183</f>
        <v>Рагу из овощей</v>
      </c>
      <c r="K49" s="748">
        <f>[1]ГАРНИРЫ!$P$186</f>
        <v>150</v>
      </c>
      <c r="L49" s="753">
        <f>[1]ГАРНИРЫ!$L$206</f>
        <v>2.2999999999999998</v>
      </c>
      <c r="M49" s="753">
        <f>[1]ГАРНИРЫ!$N$206</f>
        <v>8</v>
      </c>
      <c r="N49" s="753">
        <f>[1]ГАРНИРЫ!$P$206</f>
        <v>19.399999999999999</v>
      </c>
      <c r="O49" s="753">
        <f>[1]ГАРНИРЫ!$R$206</f>
        <v>159</v>
      </c>
      <c r="P49" s="754">
        <f>[1]ГАРНИРЫ!$T$206</f>
        <v>10.199999999999999</v>
      </c>
    </row>
    <row r="50" spans="1:16" s="483" customFormat="1" ht="16.5" customHeight="1">
      <c r="A50" s="1080" t="s">
        <v>454</v>
      </c>
      <c r="B50" s="756" t="str">
        <f>[1]НАПИТКИ!$E$266</f>
        <v>Компот из свежих плодов</v>
      </c>
      <c r="C50" s="29">
        <f>[1]НАПИТКИ!$E$269</f>
        <v>150</v>
      </c>
      <c r="D50" s="732">
        <f>[1]НАПИТКИ!$A$289</f>
        <v>0.36</v>
      </c>
      <c r="E50" s="732">
        <f>[1]НАПИТКИ!$C$289</f>
        <v>0.21</v>
      </c>
      <c r="F50" s="732">
        <f>[1]НАПИТКИ!$E$289</f>
        <v>10.5</v>
      </c>
      <c r="G50" s="732">
        <f>[1]НАПИТКИ!$G$289</f>
        <v>45.5</v>
      </c>
      <c r="H50" s="733">
        <f>[1]НАПИТКИ!$I$289</f>
        <v>1.9</v>
      </c>
      <c r="I50" s="1081" t="s">
        <v>453</v>
      </c>
      <c r="J50" s="756" t="str">
        <f>[1]НАПИТКИ!$E$266</f>
        <v>Компот из свежих плодов</v>
      </c>
      <c r="K50" s="757">
        <f>[1]НАПИТКИ!$P$269</f>
        <v>180</v>
      </c>
      <c r="L50" s="758">
        <f>[1]НАПИТКИ!$L$289</f>
        <v>0.432</v>
      </c>
      <c r="M50" s="758">
        <f>[1]НАПИТКИ!$N$289</f>
        <v>0.252</v>
      </c>
      <c r="N50" s="758">
        <f>[1]НАПИТКИ!$P$289</f>
        <v>12.6</v>
      </c>
      <c r="O50" s="758">
        <f>[1]НАПИТКИ!$R$289</f>
        <v>54.6</v>
      </c>
      <c r="P50" s="759">
        <f>[1]НАПИТКИ!$T$289</f>
        <v>2.2799999999999998</v>
      </c>
    </row>
    <row r="51" spans="1:16" s="483" customFormat="1" ht="16.5" customHeight="1">
      <c r="A51" s="1072" t="s">
        <v>455</v>
      </c>
      <c r="B51" s="735" t="str">
        <f>'[1]ГАСТРОНОМИЯ, ВЫПЕЧКА'!$AA$11</f>
        <v>Хлеб пшеничный</v>
      </c>
      <c r="C51" s="34">
        <f>'[1]ГАСТРОНОМИЯ, ВЫПЕЧКА'!$AA$14</f>
        <v>20</v>
      </c>
      <c r="D51" s="737">
        <f>'[1]ГАСТРОНОМИЯ, ВЫПЕЧКА'!$W$32</f>
        <v>1.6</v>
      </c>
      <c r="E51" s="737">
        <f>'[1]ГАСТРОНОМИЯ, ВЫПЕЧКА'!$Y$32</f>
        <v>0.2</v>
      </c>
      <c r="F51" s="737">
        <f>'[1]ГАСТРОНОМИЯ, ВЫПЕЧКА'!$AA$32</f>
        <v>10.199999999999999</v>
      </c>
      <c r="G51" s="737">
        <f>'[1]ГАСТРОНОМИЯ, ВЫПЕЧКА'!$AC$32</f>
        <v>49</v>
      </c>
      <c r="H51" s="738">
        <f>'[1]ГАСТРОНОМИЯ, ВЫПЕЧКА'!$AE$32</f>
        <v>0</v>
      </c>
      <c r="I51" s="1082" t="s">
        <v>575</v>
      </c>
      <c r="J51" s="735" t="str">
        <f>'[1]ГАСТРОНОМИЯ, ВЫПЕЧКА'!$AA$11</f>
        <v>Хлеб пшеничный</v>
      </c>
      <c r="K51" s="34">
        <f>'[1]ГАСТРОНОМИЯ, ВЫПЕЧКА'!$AL$14</f>
        <v>30</v>
      </c>
      <c r="L51" s="737">
        <f>'[1]ГАСТРОНОМИЯ, ВЫПЕЧКА'!$AH$32</f>
        <v>2.4</v>
      </c>
      <c r="M51" s="737">
        <f>'[1]ГАСТРОНОМИЯ, ВЫПЕЧКА'!$AJ$32</f>
        <v>0.3</v>
      </c>
      <c r="N51" s="737">
        <f>'[1]ГАСТРОНОМИЯ, ВЫПЕЧКА'!$AL$32</f>
        <v>15.3</v>
      </c>
      <c r="O51" s="737">
        <f>'[1]ГАСТРОНОМИЯ, ВЫПЕЧКА'!$AN$32</f>
        <v>73.5</v>
      </c>
      <c r="P51" s="738">
        <f>'[1]ГАСТРОНОМИЯ, ВЫПЕЧКА'!$AP$32</f>
        <v>0</v>
      </c>
    </row>
    <row r="52" spans="1:16" s="483" customFormat="1" ht="16.5" customHeight="1">
      <c r="A52" s="1073" t="s">
        <v>456</v>
      </c>
      <c r="B52" s="760" t="str">
        <f>'[1]ГАСТРОНОМИЯ, ВЫПЕЧКА'!$P$54</f>
        <v>Хлеб ржано-пшеничный</v>
      </c>
      <c r="C52" s="74">
        <v>20</v>
      </c>
      <c r="D52" s="758">
        <f>'[1]ГАСТРОНОМИЯ, ВЫПЕЧКА'!$W$75</f>
        <v>1</v>
      </c>
      <c r="E52" s="758">
        <f>'[1]ГАСТРОНОМИЯ, ВЫПЕЧКА'!$Y$75</f>
        <v>0.14000000000000001</v>
      </c>
      <c r="F52" s="758">
        <f>'[1]ГАСТРОНОМИЯ, ВЫПЕЧКА'!$AA$75</f>
        <v>9.8000000000000007</v>
      </c>
      <c r="G52" s="758">
        <f>'[1]ГАСТРОНОМИЯ, ВЫПЕЧКА'!$AC$75</f>
        <v>42.8</v>
      </c>
      <c r="H52" s="759">
        <f>'[1]ГАСТРОНОМИЯ, ВЫПЕЧКА'!$AE$75</f>
        <v>0</v>
      </c>
      <c r="I52" s="1073" t="s">
        <v>456</v>
      </c>
      <c r="J52" s="760" t="str">
        <f>'[1]ГАСТРОНОМИЯ, ВЫПЕЧКА'!$P$54</f>
        <v>Хлеб ржано-пшеничный</v>
      </c>
      <c r="K52" s="74">
        <v>20</v>
      </c>
      <c r="L52" s="758">
        <f>'[1]ГАСТРОНОМИЯ, ВЫПЕЧКА'!$W$75</f>
        <v>1</v>
      </c>
      <c r="M52" s="758">
        <f>'[1]ГАСТРОНОМИЯ, ВЫПЕЧКА'!$Y$75</f>
        <v>0.14000000000000001</v>
      </c>
      <c r="N52" s="758">
        <f>'[1]ГАСТРОНОМИЯ, ВЫПЕЧКА'!$AA$75</f>
        <v>9.8000000000000007</v>
      </c>
      <c r="O52" s="758">
        <f>'[1]ГАСТРОНОМИЯ, ВЫПЕЧКА'!$AC$75</f>
        <v>42.8</v>
      </c>
      <c r="P52" s="759">
        <f>'[1]ГАСТРОНОМИЯ, ВЫПЕЧКА'!$AE$75</f>
        <v>0</v>
      </c>
    </row>
    <row r="53" spans="1:16" s="483" customFormat="1">
      <c r="A53" s="80"/>
      <c r="B53" s="76" t="s">
        <v>49</v>
      </c>
      <c r="C53" s="78">
        <f>SUM(C46:C52)</f>
        <v>590</v>
      </c>
      <c r="D53" s="776">
        <f t="shared" ref="D53:H53" si="4">SUM(D46:D52)</f>
        <v>15.388333333333332</v>
      </c>
      <c r="E53" s="776">
        <f t="shared" si="4"/>
        <v>17.165000000000003</v>
      </c>
      <c r="F53" s="776">
        <f t="shared" si="4"/>
        <v>66.039999999999992</v>
      </c>
      <c r="G53" s="776">
        <f t="shared" si="4"/>
        <v>478.42333333333335</v>
      </c>
      <c r="H53" s="777">
        <f t="shared" si="4"/>
        <v>17.09</v>
      </c>
      <c r="I53" s="80"/>
      <c r="J53" s="76" t="s">
        <v>49</v>
      </c>
      <c r="K53" s="78">
        <f t="shared" ref="K53:P53" si="5">SUM(K46:K52)</f>
        <v>720</v>
      </c>
      <c r="L53" s="776">
        <f t="shared" si="5"/>
        <v>20.031999999999996</v>
      </c>
      <c r="M53" s="776">
        <f t="shared" si="5"/>
        <v>21.891999999999999</v>
      </c>
      <c r="N53" s="776">
        <f t="shared" si="5"/>
        <v>83.1</v>
      </c>
      <c r="O53" s="776">
        <f t="shared" si="5"/>
        <v>607.9</v>
      </c>
      <c r="P53" s="777">
        <f t="shared" si="5"/>
        <v>20.7</v>
      </c>
    </row>
    <row r="54" spans="1:16" s="483" customFormat="1" ht="15.75" customHeight="1" thickBot="1">
      <c r="A54" s="1214" t="s">
        <v>271</v>
      </c>
      <c r="B54" s="1215"/>
      <c r="C54" s="1215"/>
      <c r="D54" s="1215"/>
      <c r="E54" s="1215"/>
      <c r="F54" s="1215"/>
      <c r="G54" s="1215"/>
      <c r="H54" s="1216"/>
      <c r="I54" s="1214" t="s">
        <v>271</v>
      </c>
      <c r="J54" s="1215"/>
      <c r="K54" s="1215"/>
      <c r="L54" s="1215"/>
      <c r="M54" s="1215"/>
      <c r="N54" s="1215"/>
      <c r="O54" s="1215"/>
      <c r="P54" s="1216"/>
    </row>
    <row r="55" spans="1:16" s="483" customFormat="1" ht="16.5" customHeight="1">
      <c r="A55" s="1080" t="s">
        <v>576</v>
      </c>
      <c r="B55" s="736" t="str">
        <f>'[1]ГАСТРОНОМИЯ, ВЫПЕЧКА'!$E$230</f>
        <v xml:space="preserve">Оладьи </v>
      </c>
      <c r="C55" s="43">
        <f>'[1]ГАСТРОНОМИЯ, ВЫПЕЧКА'!$E$233</f>
        <v>90</v>
      </c>
      <c r="D55" s="745">
        <f>'[1]ГАСТРОНОМИЯ, ВЫПЕЧКА'!$A$251</f>
        <v>6.6</v>
      </c>
      <c r="E55" s="745">
        <f>'[1]ГАСТРОНОМИЯ, ВЫПЕЧКА'!$C$251</f>
        <v>10.199999999999999</v>
      </c>
      <c r="F55" s="745">
        <f>'[1]ГАСТРОНОМИЯ, ВЫПЕЧКА'!$E$251</f>
        <v>48.84</v>
      </c>
      <c r="G55" s="745">
        <f>'[1]ГАСТРОНОМИЯ, ВЫПЕЧКА'!$G$251</f>
        <v>313.68</v>
      </c>
      <c r="H55" s="746">
        <f>'[1]ГАСТРОНОМИЯ, ВЫПЕЧКА'!$I$251</f>
        <v>0.13</v>
      </c>
      <c r="I55" s="1080" t="s">
        <v>577</v>
      </c>
      <c r="J55" s="736" t="str">
        <f>'[1]ГАСТРОНОМИЯ, ВЫПЕЧКА'!$E$230</f>
        <v xml:space="preserve">Оладьи </v>
      </c>
      <c r="K55" s="43">
        <f>'[1]ГАСТРОНОМИЯ, ВЫПЕЧКА'!$P$233</f>
        <v>120</v>
      </c>
      <c r="L55" s="745">
        <f>'[1]ГАСТРОНОМИЯ, ВЫПЕЧКА'!$L$251</f>
        <v>8.8000000000000007</v>
      </c>
      <c r="M55" s="745">
        <f>'[1]ГАСТРОНОМИЯ, ВЫПЕЧКА'!$N$251</f>
        <v>13.6</v>
      </c>
      <c r="N55" s="745">
        <f>'[1]ГАСТРОНОМИЯ, ВЫПЕЧКА'!$P$251</f>
        <v>65.12</v>
      </c>
      <c r="O55" s="745">
        <f>'[1]ГАСТРОНОМИЯ, ВЫПЕЧКА'!$R$251</f>
        <v>418.24</v>
      </c>
      <c r="P55" s="746">
        <f>'[1]ГАСТРОНОМИЯ, ВЫПЕЧКА'!$T$251</f>
        <v>0.17333333333333334</v>
      </c>
    </row>
    <row r="56" spans="1:16" s="483" customFormat="1" ht="16.5" customHeight="1">
      <c r="A56" s="1083" t="s">
        <v>578</v>
      </c>
      <c r="B56" s="762" t="str">
        <f>[1]СОУСА!$E$55</f>
        <v>Молоко сгущенное</v>
      </c>
      <c r="C56" s="763">
        <f>[1]СОУСА!$E$58</f>
        <v>20</v>
      </c>
      <c r="D56" s="764">
        <f>[1]СОУСА!$A$77</f>
        <v>1.44</v>
      </c>
      <c r="E56" s="764">
        <f>[1]СОУСА!$C$77</f>
        <v>1.7</v>
      </c>
      <c r="F56" s="764">
        <f>[1]СОУСА!$E$77</f>
        <v>11.1</v>
      </c>
      <c r="G56" s="764">
        <f>[1]СОУСА!$G$77</f>
        <v>64</v>
      </c>
      <c r="H56" s="765">
        <f>[1]СОУСА!$I$77</f>
        <v>0.2</v>
      </c>
      <c r="I56" s="1083" t="s">
        <v>720</v>
      </c>
      <c r="J56" s="762" t="str">
        <f>[1]СОУСА!$E$55</f>
        <v>Молоко сгущенное</v>
      </c>
      <c r="K56" s="763">
        <f>[1]СОУСА!$P$58</f>
        <v>25</v>
      </c>
      <c r="L56" s="766">
        <f>[1]СОУСА!$L$77</f>
        <v>1.8</v>
      </c>
      <c r="M56" s="766">
        <f>[1]СОУСА!$N$77</f>
        <v>2.125</v>
      </c>
      <c r="N56" s="766">
        <f>[1]СОУСА!$P$77</f>
        <v>13.875</v>
      </c>
      <c r="O56" s="766">
        <f>[1]СОУСА!$R$77</f>
        <v>80</v>
      </c>
      <c r="P56" s="767">
        <f>[1]СОУСА!$T$77</f>
        <v>0.25</v>
      </c>
    </row>
    <row r="57" spans="1:16" s="483" customFormat="1" ht="16.5" customHeight="1">
      <c r="A57" s="1076" t="s">
        <v>458</v>
      </c>
      <c r="B57" s="772" t="s">
        <v>360</v>
      </c>
      <c r="C57" s="83">
        <f>[1]НАПИТКИ!$E$449</f>
        <v>150</v>
      </c>
      <c r="D57" s="74">
        <f>[1]НАПИТКИ!$A$469</f>
        <v>4.2</v>
      </c>
      <c r="E57" s="74">
        <f>[1]НАПИТКИ!$C$469</f>
        <v>3.3</v>
      </c>
      <c r="F57" s="74">
        <f>[1]НАПИТКИ!$E$469</f>
        <v>6.1</v>
      </c>
      <c r="G57" s="74">
        <f>[1]НАПИТКИ!$G$469</f>
        <v>70.900000000000006</v>
      </c>
      <c r="H57" s="773">
        <f>[1]НАПИТКИ!$I$469</f>
        <v>1</v>
      </c>
      <c r="I57" s="1076" t="s">
        <v>457</v>
      </c>
      <c r="J57" s="772" t="s">
        <v>360</v>
      </c>
      <c r="K57" s="53">
        <f>[1]НАПИТКИ!$P$449</f>
        <v>180</v>
      </c>
      <c r="L57" s="774">
        <f>[1]НАПИТКИ!$L$469</f>
        <v>5.04</v>
      </c>
      <c r="M57" s="774">
        <f>[1]НАПИТКИ!$N$469</f>
        <v>3.96</v>
      </c>
      <c r="N57" s="774">
        <f>[1]НАПИТКИ!$P$469</f>
        <v>7.32</v>
      </c>
      <c r="O57" s="774">
        <f>[1]НАПИТКИ!$R$469</f>
        <v>85.080000000000013</v>
      </c>
      <c r="P57" s="775">
        <f>[1]НАПИТКИ!$T$469</f>
        <v>1.2</v>
      </c>
    </row>
    <row r="58" spans="1:16" s="483" customFormat="1" ht="16.5" customHeight="1" thickBot="1">
      <c r="A58" s="768"/>
      <c r="B58" s="88" t="s">
        <v>49</v>
      </c>
      <c r="C58" s="89">
        <f>SUM(C55:C57)</f>
        <v>260</v>
      </c>
      <c r="D58" s="778">
        <f t="shared" ref="D58:H58" si="6">SUM(D55:D57)</f>
        <v>12.239999999999998</v>
      </c>
      <c r="E58" s="778">
        <f t="shared" si="6"/>
        <v>15.2</v>
      </c>
      <c r="F58" s="778">
        <f t="shared" si="6"/>
        <v>66.040000000000006</v>
      </c>
      <c r="G58" s="778">
        <f t="shared" si="6"/>
        <v>448.58000000000004</v>
      </c>
      <c r="H58" s="779">
        <f t="shared" si="6"/>
        <v>1.33</v>
      </c>
      <c r="I58" s="769"/>
      <c r="J58" s="92" t="s">
        <v>49</v>
      </c>
      <c r="K58" s="888">
        <f t="shared" ref="K58:P58" si="7">SUM(K55:K57)</f>
        <v>325</v>
      </c>
      <c r="L58" s="782">
        <f t="shared" si="7"/>
        <v>15.64</v>
      </c>
      <c r="M58" s="782">
        <f t="shared" si="7"/>
        <v>19.684999999999999</v>
      </c>
      <c r="N58" s="782">
        <f t="shared" si="7"/>
        <v>86.314999999999998</v>
      </c>
      <c r="O58" s="782">
        <f t="shared" si="7"/>
        <v>583.32000000000005</v>
      </c>
      <c r="P58" s="783">
        <f t="shared" si="7"/>
        <v>1.6233333333333333</v>
      </c>
    </row>
    <row r="59" spans="1:16" s="483" customFormat="1" ht="22.5" customHeight="1" thickBot="1">
      <c r="A59" s="770"/>
      <c r="B59" s="97" t="s">
        <v>74</v>
      </c>
      <c r="C59" s="98">
        <f t="shared" ref="C59:H59" si="8">C41+C44+C53+C58</f>
        <v>1280</v>
      </c>
      <c r="D59" s="780">
        <f t="shared" si="8"/>
        <v>37.893333333333331</v>
      </c>
      <c r="E59" s="780">
        <f t="shared" si="8"/>
        <v>39.269999999999996</v>
      </c>
      <c r="F59" s="780">
        <f t="shared" si="8"/>
        <v>209.65000000000003</v>
      </c>
      <c r="G59" s="780">
        <f t="shared" si="8"/>
        <v>1338.8783333333336</v>
      </c>
      <c r="H59" s="781">
        <f t="shared" si="8"/>
        <v>28.865000000000002</v>
      </c>
      <c r="I59" s="771"/>
      <c r="J59" s="102" t="s">
        <v>74</v>
      </c>
      <c r="K59" s="98">
        <f t="shared" ref="K59:P59" si="9">K41+K44+K53+K58</f>
        <v>1615</v>
      </c>
      <c r="L59" s="780">
        <f t="shared" si="9"/>
        <v>50.08</v>
      </c>
      <c r="M59" s="780">
        <f t="shared" si="9"/>
        <v>49.102999999999994</v>
      </c>
      <c r="N59" s="780">
        <f t="shared" si="9"/>
        <v>282.98500000000001</v>
      </c>
      <c r="O59" s="780">
        <f t="shared" si="9"/>
        <v>1775.3740000000003</v>
      </c>
      <c r="P59" s="781">
        <f t="shared" si="9"/>
        <v>33.523333333333333</v>
      </c>
    </row>
    <row r="60" spans="1:16" s="483" customFormat="1" ht="15.75" customHeight="1" thickBot="1">
      <c r="A60" s="1192" t="s">
        <v>449</v>
      </c>
      <c r="B60" s="1194" t="s">
        <v>19</v>
      </c>
      <c r="C60" s="1194" t="s">
        <v>20</v>
      </c>
      <c r="D60" s="1196" t="s">
        <v>21</v>
      </c>
      <c r="E60" s="1196"/>
      <c r="F60" s="1196"/>
      <c r="G60" s="1194" t="s">
        <v>634</v>
      </c>
      <c r="H60" s="1197" t="s">
        <v>23</v>
      </c>
      <c r="I60" s="1192" t="s">
        <v>449</v>
      </c>
      <c r="J60" s="1194" t="s">
        <v>19</v>
      </c>
      <c r="K60" s="1194" t="s">
        <v>20</v>
      </c>
      <c r="L60" s="1211" t="s">
        <v>21</v>
      </c>
      <c r="M60" s="1211"/>
      <c r="N60" s="1211"/>
      <c r="O60" s="1194" t="s">
        <v>634</v>
      </c>
      <c r="P60" s="1212" t="s">
        <v>23</v>
      </c>
    </row>
    <row r="61" spans="1:16" s="483" customFormat="1" ht="39" customHeight="1" thickBot="1">
      <c r="A61" s="1193"/>
      <c r="B61" s="1195"/>
      <c r="C61" s="1195"/>
      <c r="D61" s="734" t="s">
        <v>24</v>
      </c>
      <c r="E61" s="479" t="s">
        <v>25</v>
      </c>
      <c r="F61" s="734" t="s">
        <v>26</v>
      </c>
      <c r="G61" s="1195"/>
      <c r="H61" s="1198"/>
      <c r="I61" s="1193"/>
      <c r="J61" s="1195"/>
      <c r="K61" s="1195"/>
      <c r="L61" s="734" t="s">
        <v>24</v>
      </c>
      <c r="M61" s="479" t="s">
        <v>25</v>
      </c>
      <c r="N61" s="734" t="s">
        <v>26</v>
      </c>
      <c r="O61" s="1195"/>
      <c r="P61" s="1213"/>
    </row>
    <row r="62" spans="1:16" s="483" customFormat="1" ht="15.75" thickBot="1">
      <c r="A62" s="1217" t="s">
        <v>75</v>
      </c>
      <c r="B62" s="1218"/>
      <c r="C62" s="1218"/>
      <c r="D62" s="1218"/>
      <c r="E62" s="1218"/>
      <c r="F62" s="1218"/>
      <c r="G62" s="1218"/>
      <c r="H62" s="1219"/>
      <c r="I62" s="1220" t="s">
        <v>75</v>
      </c>
      <c r="J62" s="1221"/>
      <c r="K62" s="1221"/>
      <c r="L62" s="1221"/>
      <c r="M62" s="1221"/>
      <c r="N62" s="1221"/>
      <c r="O62" s="1221"/>
      <c r="P62" s="1222"/>
    </row>
    <row r="63" spans="1:16" s="483" customFormat="1" ht="15.75" customHeight="1" thickBot="1">
      <c r="A63" s="1205" t="s">
        <v>450</v>
      </c>
      <c r="B63" s="1206"/>
      <c r="C63" s="1206"/>
      <c r="D63" s="1206"/>
      <c r="E63" s="1206"/>
      <c r="F63" s="1206"/>
      <c r="G63" s="1206"/>
      <c r="H63" s="1207"/>
      <c r="I63" s="1205" t="s">
        <v>450</v>
      </c>
      <c r="J63" s="1206"/>
      <c r="K63" s="1206"/>
      <c r="L63" s="1206"/>
      <c r="M63" s="1206"/>
      <c r="N63" s="1206"/>
      <c r="O63" s="1206"/>
      <c r="P63" s="1207"/>
    </row>
    <row r="64" spans="1:16" s="483" customFormat="1" ht="17.25" customHeight="1">
      <c r="A64" s="1084" t="s">
        <v>721</v>
      </c>
      <c r="B64" s="784" t="str">
        <f>'[1]ЯЙЦО, ТВОРОГ, ЗАПЕКАНКИ'!$E$97</f>
        <v xml:space="preserve">Запеканка из творога </v>
      </c>
      <c r="C64" s="785">
        <f>'[1]ЯЙЦО, ТВОРОГ, ЗАПЕКАНКИ'!$E$100</f>
        <v>150</v>
      </c>
      <c r="D64" s="786">
        <f>'[1]ЯЙЦО, ТВОРОГ, ЗАПЕКАНКИ'!$A$118</f>
        <v>26.4</v>
      </c>
      <c r="E64" s="786">
        <f>'[1]ЯЙЦО, ТВОРОГ, ЗАПЕКАНКИ'!$C$118</f>
        <v>6.1</v>
      </c>
      <c r="F64" s="786">
        <f>'[1]ЯЙЦО, ТВОРОГ, ЗАПЕКАНКИ'!$E$118</f>
        <v>47</v>
      </c>
      <c r="G64" s="786">
        <f>'[1]ЯЙЦО, ТВОРОГ, ЗАПЕКАНКИ'!$G$118</f>
        <v>348.5</v>
      </c>
      <c r="H64" s="787">
        <f>'[1]ЯЙЦО, ТВОРОГ, ЗАПЕКАНКИ'!$I$118</f>
        <v>0.3</v>
      </c>
      <c r="I64" s="1084" t="s">
        <v>722</v>
      </c>
      <c r="J64" s="784" t="str">
        <f>'[1]ЯЙЦО, ТВОРОГ, ЗАПЕКАНКИ'!$E$97</f>
        <v xml:space="preserve">Запеканка из творога </v>
      </c>
      <c r="K64" s="785">
        <f>'[1]ЯЙЦО, ТВОРОГ, ЗАПЕКАНКИ'!$P$100</f>
        <v>170</v>
      </c>
      <c r="L64" s="786">
        <f>'[1]ЯЙЦО, ТВОРОГ, ЗАПЕКАНКИ'!$L$118</f>
        <v>29.92</v>
      </c>
      <c r="M64" s="786">
        <f>'[1]ЯЙЦО, ТВОРОГ, ЗАПЕКАНКИ'!$N$118</f>
        <v>6.9133333333333331</v>
      </c>
      <c r="N64" s="786">
        <f>'[1]ЯЙЦО, ТВОРОГ, ЗАПЕКАНКИ'!$P$118</f>
        <v>53.266666666666666</v>
      </c>
      <c r="O64" s="786">
        <f>'[1]ЯЙЦО, ТВОРОГ, ЗАПЕКАНКИ'!$R$118</f>
        <v>394.96666666666664</v>
      </c>
      <c r="P64" s="787">
        <f>'[1]ЯЙЦО, ТВОРОГ, ЗАПЕКАНКИ'!$T$118</f>
        <v>0.34</v>
      </c>
    </row>
    <row r="65" spans="1:16" s="483" customFormat="1" ht="16.5" customHeight="1">
      <c r="A65" s="1083" t="s">
        <v>578</v>
      </c>
      <c r="B65" s="762" t="str">
        <f>[1]СОУСА!$E$55</f>
        <v>Молоко сгущенное</v>
      </c>
      <c r="C65" s="763">
        <f>[1]СОУСА!$E$58</f>
        <v>20</v>
      </c>
      <c r="D65" s="764">
        <f>[1]СОУСА!$A$77</f>
        <v>1.44</v>
      </c>
      <c r="E65" s="764">
        <f>[1]СОУСА!$C$77</f>
        <v>1.7</v>
      </c>
      <c r="F65" s="764">
        <f>[1]СОУСА!$E$77</f>
        <v>11.1</v>
      </c>
      <c r="G65" s="764">
        <f>[1]СОУСА!$G$77</f>
        <v>64</v>
      </c>
      <c r="H65" s="765">
        <f>[1]СОУСА!$I$77</f>
        <v>0.2</v>
      </c>
      <c r="I65" s="1083" t="s">
        <v>720</v>
      </c>
      <c r="J65" s="762" t="str">
        <f>[1]СОУСА!$E$55</f>
        <v>Молоко сгущенное</v>
      </c>
      <c r="K65" s="763">
        <f>[1]СОУСА!$P$58</f>
        <v>25</v>
      </c>
      <c r="L65" s="766">
        <f>[1]СОУСА!$L$77</f>
        <v>1.8</v>
      </c>
      <c r="M65" s="766">
        <f>[1]СОУСА!$N$77</f>
        <v>2.125</v>
      </c>
      <c r="N65" s="766">
        <f>[1]СОУСА!$P$77</f>
        <v>13.875</v>
      </c>
      <c r="O65" s="766">
        <f>[1]СОУСА!$R$77</f>
        <v>80</v>
      </c>
      <c r="P65" s="767">
        <f>[1]СОУСА!$T$77</f>
        <v>0.25</v>
      </c>
    </row>
    <row r="66" spans="1:16" s="483" customFormat="1" ht="16.5" customHeight="1">
      <c r="A66" s="1080" t="s">
        <v>580</v>
      </c>
      <c r="B66" s="788" t="str">
        <f>[1]НАПИТКИ!$E$51</f>
        <v>Чай с лимоном</v>
      </c>
      <c r="C66" s="53">
        <f>[1]НАПИТКИ!$E$54</f>
        <v>150</v>
      </c>
      <c r="D66" s="774">
        <f>[1]НАПИТКИ!$A$69</f>
        <v>0.22</v>
      </c>
      <c r="E66" s="774">
        <f>[1]НАПИТКИ!$C$69</f>
        <v>0</v>
      </c>
      <c r="F66" s="774">
        <f>[1]НАПИТКИ!$E$69</f>
        <v>11.78</v>
      </c>
      <c r="G66" s="774">
        <f>[1]НАПИТКИ!$G$69</f>
        <v>47.7</v>
      </c>
      <c r="H66" s="775">
        <f>[1]НАПИТКИ!$I$69</f>
        <v>0.87</v>
      </c>
      <c r="I66" s="1080" t="s">
        <v>723</v>
      </c>
      <c r="J66" s="788" t="str">
        <f>[1]НАПИТКИ!$E$51</f>
        <v>Чай с лимоном</v>
      </c>
      <c r="K66" s="53">
        <f>[1]НАПИТКИ!$P$54</f>
        <v>180</v>
      </c>
      <c r="L66" s="774">
        <f>[1]НАПИТКИ!$L$69</f>
        <v>0.26400000000000001</v>
      </c>
      <c r="M66" s="774">
        <f>[1]НАПИТКИ!$N$69</f>
        <v>0</v>
      </c>
      <c r="N66" s="774">
        <f>[1]НАПИТКИ!$P$69</f>
        <v>14.136000000000001</v>
      </c>
      <c r="O66" s="774">
        <f>[1]НАПИТКИ!$R$69</f>
        <v>57.24</v>
      </c>
      <c r="P66" s="775">
        <f>[1]НАПИТКИ!$T$69</f>
        <v>1.044</v>
      </c>
    </row>
    <row r="67" spans="1:16" s="483" customFormat="1" ht="16.5" customHeight="1">
      <c r="A67" s="1072" t="s">
        <v>455</v>
      </c>
      <c r="B67" s="735" t="str">
        <f>'[1]ГАСТРОНОМИЯ, ВЫПЕЧКА'!$AA$11</f>
        <v>Хлеб пшеничный</v>
      </c>
      <c r="C67" s="34">
        <f>'[1]ГАСТРОНОМИЯ, ВЫПЕЧКА'!$AA$14</f>
        <v>20</v>
      </c>
      <c r="D67" s="737">
        <f>'[1]ГАСТРОНОМИЯ, ВЫПЕЧКА'!$W$32</f>
        <v>1.6</v>
      </c>
      <c r="E67" s="737">
        <f>'[1]ГАСТРОНОМИЯ, ВЫПЕЧКА'!$Y$32</f>
        <v>0.2</v>
      </c>
      <c r="F67" s="737">
        <f>'[1]ГАСТРОНОМИЯ, ВЫПЕЧКА'!$AA$32</f>
        <v>10.199999999999999</v>
      </c>
      <c r="G67" s="737">
        <f>'[1]ГАСТРОНОМИЯ, ВЫПЕЧКА'!$AC$32</f>
        <v>49</v>
      </c>
      <c r="H67" s="738">
        <f>'[1]ГАСТРОНОМИЯ, ВЫПЕЧКА'!$AE$32</f>
        <v>0</v>
      </c>
      <c r="I67" s="1072" t="s">
        <v>710</v>
      </c>
      <c r="J67" s="735" t="str">
        <f>'[1]ГАСТРОНОМИЯ, ВЫПЕЧКА'!$AA$11</f>
        <v>Хлеб пшеничный</v>
      </c>
      <c r="K67" s="34">
        <f>'[1]ГАСТРОНОМИЯ, ВЫПЕЧКА'!$AW$14</f>
        <v>25</v>
      </c>
      <c r="L67" s="737">
        <f>'[1]ГАСТРОНОМИЯ, ВЫПЕЧКА'!$AS$32</f>
        <v>2</v>
      </c>
      <c r="M67" s="737">
        <f>'[1]ГАСТРОНОМИЯ, ВЫПЕЧКА'!$AU$32</f>
        <v>0.25</v>
      </c>
      <c r="N67" s="737">
        <f>'[1]ГАСТРОНОМИЯ, ВЫПЕЧКА'!$AA$32</f>
        <v>10.199999999999999</v>
      </c>
      <c r="O67" s="737">
        <f>'[1]ГАСТРОНОМИЯ, ВЫПЕЧКА'!$AC$32</f>
        <v>49</v>
      </c>
      <c r="P67" s="738">
        <f>'[1]ГАСТРОНОМИЯ, ВЫПЕЧКА'!$AE$32</f>
        <v>0</v>
      </c>
    </row>
    <row r="68" spans="1:16" s="483" customFormat="1" ht="16.5" customHeight="1">
      <c r="A68" s="1073" t="s">
        <v>711</v>
      </c>
      <c r="B68" s="760" t="str">
        <f>'[1]ГАСТРОНОМИЯ, ВЫПЕЧКА'!$P$54</f>
        <v>Хлеб ржано-пшеничный</v>
      </c>
      <c r="C68" s="74">
        <f>'[1]ГАСТРОНОМИЯ, ВЫПЕЧКА'!$E$57</f>
        <v>10</v>
      </c>
      <c r="D68" s="761">
        <f>'[1]ГАСТРОНОМИЯ, ВЫПЕЧКА'!$A$75</f>
        <v>0.5</v>
      </c>
      <c r="E68" s="761">
        <f>'[1]ГАСТРОНОМИЯ, ВЫПЕЧКА'!$C$75</f>
        <v>7.0000000000000007E-2</v>
      </c>
      <c r="F68" s="761">
        <f>'[1]ГАСТРОНОМИЯ, ВЫПЕЧКА'!$E$75</f>
        <v>4.9000000000000004</v>
      </c>
      <c r="G68" s="761">
        <f>'[1]ГАСТРОНОМИЯ, ВЫПЕЧКА'!$G$75</f>
        <v>21.4</v>
      </c>
      <c r="H68" s="733">
        <f>'[1]ГАСТРОНОМИЯ, ВЫПЕЧКА'!$I$75</f>
        <v>0</v>
      </c>
      <c r="I68" s="1073" t="s">
        <v>456</v>
      </c>
      <c r="J68" s="760" t="str">
        <f>'[1]ГАСТРОНОМИЯ, ВЫПЕЧКА'!$P$54</f>
        <v>Хлеб ржано-пшеничный</v>
      </c>
      <c r="K68" s="74">
        <v>20</v>
      </c>
      <c r="L68" s="758">
        <f>'[1]ГАСТРОНОМИЯ, ВЫПЕЧКА'!$W$75</f>
        <v>1</v>
      </c>
      <c r="M68" s="758">
        <f>'[1]ГАСТРОНОМИЯ, ВЫПЕЧКА'!$Y$75</f>
        <v>0.14000000000000001</v>
      </c>
      <c r="N68" s="758">
        <f>'[1]ГАСТРОНОМИЯ, ВЫПЕЧКА'!$AW$32</f>
        <v>12.749999999999998</v>
      </c>
      <c r="O68" s="758">
        <f>'[1]ГАСТРОНОМИЯ, ВЫПЕЧКА'!$AY$32</f>
        <v>61.25</v>
      </c>
      <c r="P68" s="759">
        <f>'[1]ГАСТРОНОМИЯ, ВЫПЕЧКА'!$BA$32</f>
        <v>0</v>
      </c>
    </row>
    <row r="69" spans="1:16" s="483" customFormat="1" ht="16.5" customHeight="1">
      <c r="A69" s="36"/>
      <c r="B69" s="115" t="s">
        <v>49</v>
      </c>
      <c r="C69" s="45">
        <f t="shared" ref="C69:H69" si="10">SUM(C64:C68)</f>
        <v>350</v>
      </c>
      <c r="D69" s="742">
        <f t="shared" si="10"/>
        <v>30.16</v>
      </c>
      <c r="E69" s="742">
        <f t="shared" si="10"/>
        <v>8.07</v>
      </c>
      <c r="F69" s="742">
        <f t="shared" si="10"/>
        <v>84.98</v>
      </c>
      <c r="G69" s="742">
        <f t="shared" si="10"/>
        <v>530.6</v>
      </c>
      <c r="H69" s="933">
        <f t="shared" si="10"/>
        <v>1.37</v>
      </c>
      <c r="I69" s="932"/>
      <c r="J69" s="115" t="s">
        <v>49</v>
      </c>
      <c r="K69" s="934">
        <f t="shared" ref="K69:P69" si="11">SUM(K64:K68)</f>
        <v>420</v>
      </c>
      <c r="L69" s="935">
        <f t="shared" si="11"/>
        <v>34.984000000000002</v>
      </c>
      <c r="M69" s="935">
        <f t="shared" si="11"/>
        <v>9.4283333333333346</v>
      </c>
      <c r="N69" s="935">
        <f t="shared" si="11"/>
        <v>104.22766666666666</v>
      </c>
      <c r="O69" s="935">
        <f t="shared" si="11"/>
        <v>642.45666666666659</v>
      </c>
      <c r="P69" s="933">
        <f t="shared" si="11"/>
        <v>1.6340000000000001</v>
      </c>
    </row>
    <row r="70" spans="1:16" s="483" customFormat="1" ht="15.75" customHeight="1" thickBot="1">
      <c r="A70" s="1208" t="s">
        <v>451</v>
      </c>
      <c r="B70" s="1209"/>
      <c r="C70" s="1209"/>
      <c r="D70" s="1209"/>
      <c r="E70" s="1209"/>
      <c r="F70" s="1209"/>
      <c r="G70" s="1209"/>
      <c r="H70" s="1210"/>
      <c r="I70" s="1208" t="s">
        <v>451</v>
      </c>
      <c r="J70" s="1209"/>
      <c r="K70" s="1209"/>
      <c r="L70" s="1209"/>
      <c r="M70" s="1209"/>
      <c r="N70" s="1209"/>
      <c r="O70" s="1209"/>
      <c r="P70" s="1210"/>
    </row>
    <row r="71" spans="1:16" s="483" customFormat="1" ht="16.5" customHeight="1">
      <c r="A71" s="1085" t="s">
        <v>463</v>
      </c>
      <c r="B71" s="736" t="str">
        <f>[1]НАПИТКИ!$E$222</f>
        <v>Сок фруктовый</v>
      </c>
      <c r="C71" s="43">
        <f>[1]НАПИТКИ!$E$225</f>
        <v>150</v>
      </c>
      <c r="D71" s="43">
        <f>[1]НАПИТКИ!$A$243</f>
        <v>1.5</v>
      </c>
      <c r="E71" s="43">
        <f>[1]НАПИТКИ!$C$243</f>
        <v>0.15</v>
      </c>
      <c r="F71" s="43">
        <f>[1]НАПИТКИ!$E$243</f>
        <v>2.8</v>
      </c>
      <c r="G71" s="43">
        <f>[1]НАПИТКИ!$G$243</f>
        <v>18.7</v>
      </c>
      <c r="H71" s="44">
        <f>[1]НАПИТКИ!$I$243</f>
        <v>6</v>
      </c>
      <c r="I71" s="1085" t="s">
        <v>463</v>
      </c>
      <c r="J71" s="736" t="str">
        <f>[1]НАПИТКИ!$E$222</f>
        <v>Сок фруктовый</v>
      </c>
      <c r="K71" s="43">
        <f>[1]НАПИТКИ!$E$225</f>
        <v>150</v>
      </c>
      <c r="L71" s="43">
        <f>[1]НАПИТКИ!$A$243</f>
        <v>1.5</v>
      </c>
      <c r="M71" s="43">
        <f>[1]НАПИТКИ!$C$243</f>
        <v>0.15</v>
      </c>
      <c r="N71" s="43">
        <f>[1]НАПИТКИ!$E$243</f>
        <v>2.8</v>
      </c>
      <c r="O71" s="43">
        <f>[1]НАПИТКИ!$G$243</f>
        <v>18.7</v>
      </c>
      <c r="P71" s="44">
        <f>[1]НАПИТКИ!$I$243</f>
        <v>6</v>
      </c>
    </row>
    <row r="72" spans="1:16" s="483" customFormat="1">
      <c r="A72" s="36"/>
      <c r="B72" s="115" t="s">
        <v>49</v>
      </c>
      <c r="C72" s="45">
        <f t="shared" ref="C72:H72" si="12">C71</f>
        <v>150</v>
      </c>
      <c r="D72" s="45">
        <f t="shared" si="12"/>
        <v>1.5</v>
      </c>
      <c r="E72" s="45">
        <f t="shared" si="12"/>
        <v>0.15</v>
      </c>
      <c r="F72" s="45">
        <f t="shared" si="12"/>
        <v>2.8</v>
      </c>
      <c r="G72" s="45">
        <f t="shared" si="12"/>
        <v>18.7</v>
      </c>
      <c r="H72" s="46">
        <f t="shared" si="12"/>
        <v>6</v>
      </c>
      <c r="I72" s="36"/>
      <c r="J72" s="115" t="s">
        <v>49</v>
      </c>
      <c r="K72" s="45">
        <f t="shared" ref="K72:P72" si="13">K71</f>
        <v>150</v>
      </c>
      <c r="L72" s="45">
        <f t="shared" si="13"/>
        <v>1.5</v>
      </c>
      <c r="M72" s="45">
        <f t="shared" si="13"/>
        <v>0.15</v>
      </c>
      <c r="N72" s="45">
        <f t="shared" si="13"/>
        <v>2.8</v>
      </c>
      <c r="O72" s="45">
        <f t="shared" si="13"/>
        <v>18.7</v>
      </c>
      <c r="P72" s="46">
        <f t="shared" si="13"/>
        <v>6</v>
      </c>
    </row>
    <row r="73" spans="1:16" s="483" customFormat="1" ht="15.75" customHeight="1" thickBot="1">
      <c r="A73" s="1208" t="s">
        <v>274</v>
      </c>
      <c r="B73" s="1209"/>
      <c r="C73" s="1209"/>
      <c r="D73" s="1209"/>
      <c r="E73" s="1209"/>
      <c r="F73" s="1209"/>
      <c r="G73" s="1209"/>
      <c r="H73" s="1210"/>
      <c r="I73" s="1208" t="s">
        <v>274</v>
      </c>
      <c r="J73" s="1209"/>
      <c r="K73" s="1209"/>
      <c r="L73" s="1209"/>
      <c r="M73" s="1209"/>
      <c r="N73" s="1209"/>
      <c r="O73" s="1209"/>
      <c r="P73" s="1210"/>
    </row>
    <row r="74" spans="1:16" s="790" customFormat="1" ht="16.5" customHeight="1">
      <c r="A74" s="1077" t="s">
        <v>715</v>
      </c>
      <c r="B74" s="788" t="str">
        <f>'[1]ФРУКТЫ, ОВОЩИ'!$E$181</f>
        <v>Салат из квашеной капусты с луком</v>
      </c>
      <c r="C74" s="53">
        <f>'[1]ФРУКТЫ, ОВОЩИ'!$E$184</f>
        <v>40</v>
      </c>
      <c r="D74" s="774">
        <f>'[1]ФРУКТЫ, ОВОЩИ'!$A$202</f>
        <v>0.6</v>
      </c>
      <c r="E74" s="774">
        <f>'[1]ФРУКТЫ, ОВОЩИ'!$C$202</f>
        <v>3.6</v>
      </c>
      <c r="F74" s="774">
        <f>'[1]ФРУКТЫ, ОВОЩИ'!$E$202</f>
        <v>1.3333333333333333</v>
      </c>
      <c r="G74" s="774">
        <f>'[1]ФРУКТЫ, ОВОЩИ'!$G$202</f>
        <v>44.6</v>
      </c>
      <c r="H74" s="775">
        <f>'[1]ФРУКТЫ, ОВОЩИ'!$I$202</f>
        <v>5.8</v>
      </c>
      <c r="I74" s="1077" t="s">
        <v>716</v>
      </c>
      <c r="J74" s="788" t="str">
        <f>'[1]ФРУКТЫ, ОВОЩИ'!$E$181</f>
        <v>Салат из квашеной капусты с луком</v>
      </c>
      <c r="K74" s="43">
        <f>'[1]ФРУКТЫ, ОВОЩИ'!$P$184</f>
        <v>60</v>
      </c>
      <c r="L74" s="739">
        <f>'[1]ФРУКТЫ, ОВОЩИ'!$L$202</f>
        <v>0.9</v>
      </c>
      <c r="M74" s="739">
        <f>'[1]ФРУКТЫ, ОВОЩИ'!$N$202</f>
        <v>5.4</v>
      </c>
      <c r="N74" s="739">
        <f>'[1]ФРУКТЫ, ОВОЩИ'!$P$202</f>
        <v>2</v>
      </c>
      <c r="O74" s="739">
        <f>'[1]ФРУКТЫ, ОВОЩИ'!$R$202</f>
        <v>66.900000000000006</v>
      </c>
      <c r="P74" s="740">
        <f>'[1]ФРУКТЫ, ОВОЩИ'!$T$202</f>
        <v>8.6999999999999993</v>
      </c>
    </row>
    <row r="75" spans="1:16" s="483" customFormat="1" ht="16.5" customHeight="1">
      <c r="A75" s="1086" t="s">
        <v>724</v>
      </c>
      <c r="B75" s="791" t="str">
        <f>[1]СУПЫ!$E$11</f>
        <v>Свекольник</v>
      </c>
      <c r="C75" s="83">
        <f>[1]СУПЫ!$E$14</f>
        <v>180</v>
      </c>
      <c r="D75" s="792">
        <f>[1]СУПЫ!$A$31</f>
        <v>1.62</v>
      </c>
      <c r="E75" s="792">
        <f>[1]СУПЫ!$C$31</f>
        <v>3.6899999999999995</v>
      </c>
      <c r="F75" s="792">
        <f>[1]СУПЫ!$E$31</f>
        <v>8.370000000000001</v>
      </c>
      <c r="G75" s="792">
        <f>[1]СУПЫ!$G$31</f>
        <v>73.007999999999996</v>
      </c>
      <c r="H75" s="793">
        <f>[1]СУПЫ!$I$31</f>
        <v>3.24</v>
      </c>
      <c r="I75" s="1086" t="s">
        <v>464</v>
      </c>
      <c r="J75" s="791" t="str">
        <f>[1]СУПЫ!$E$11</f>
        <v>Свекольник</v>
      </c>
      <c r="K75" s="83">
        <f>[1]СУПЫ!$P$14</f>
        <v>200</v>
      </c>
      <c r="L75" s="83">
        <f>[1]СУПЫ!$L$31</f>
        <v>1.8</v>
      </c>
      <c r="M75" s="83">
        <f>[1]СУПЫ!$N$31</f>
        <v>4.0999999999999996</v>
      </c>
      <c r="N75" s="83">
        <f>[1]СУПЫ!$P$31</f>
        <v>9.3000000000000007</v>
      </c>
      <c r="O75" s="83">
        <f>[1]СУПЫ!$R$31</f>
        <v>81.12</v>
      </c>
      <c r="P75" s="84">
        <f>[1]СУПЫ!$T$31</f>
        <v>3.6</v>
      </c>
    </row>
    <row r="76" spans="1:16" s="794" customFormat="1" ht="16.5" customHeight="1">
      <c r="A76" s="1087" t="s">
        <v>726</v>
      </c>
      <c r="B76" s="121" t="str">
        <f>'[1]МЯСО, РЫБА'!$E$183</f>
        <v>Пудинг из говядины</v>
      </c>
      <c r="C76" s="83">
        <f>'[1]МЯСО, РЫБА'!$E$186</f>
        <v>60</v>
      </c>
      <c r="D76" s="792">
        <f>'[1]МЯСО, РЫБА'!$A$205</f>
        <v>11.5</v>
      </c>
      <c r="E76" s="792">
        <f>'[1]МЯСО, РЫБА'!$C$205</f>
        <v>14.5</v>
      </c>
      <c r="F76" s="792">
        <f>'[1]МЯСО, РЫБА'!$E$205</f>
        <v>0.6</v>
      </c>
      <c r="G76" s="792">
        <f>'[1]МЯСО, РЫБА'!$G$205</f>
        <v>179.3</v>
      </c>
      <c r="H76" s="793">
        <f>'[1]МЯСО, РЫБА'!$I$205</f>
        <v>0.06</v>
      </c>
      <c r="I76" s="1243" t="s">
        <v>725</v>
      </c>
      <c r="J76" s="1245" t="str">
        <f>'[1]МЯСО, РЫБА'!$P$227</f>
        <v>Жаркое по-домашнему</v>
      </c>
      <c r="K76" s="1247">
        <f>'[1]МЯСО, РЫБА'!$P$230</f>
        <v>220</v>
      </c>
      <c r="L76" s="1249">
        <f>'[1]МЯСО, РЫБА'!$L$248</f>
        <v>21.1</v>
      </c>
      <c r="M76" s="1249">
        <f>'[1]МЯСО, РЫБА'!$N$248</f>
        <v>18.329999999999998</v>
      </c>
      <c r="N76" s="1249">
        <f>'[1]МЯСО, РЫБА'!$P$248</f>
        <v>16.8</v>
      </c>
      <c r="O76" s="1249">
        <f>'[1]МЯСО, РЫБА'!$R$248</f>
        <v>316.60000000000002</v>
      </c>
      <c r="P76" s="1251">
        <f>'[1]МЯСО, РЫБА'!$T$248</f>
        <v>0.22</v>
      </c>
    </row>
    <row r="77" spans="1:16" ht="16.5" customHeight="1">
      <c r="A77" s="1088" t="s">
        <v>581</v>
      </c>
      <c r="B77" s="795" t="str">
        <f>[1]ГАРНИРЫ!$E$97</f>
        <v>Картофельное пюре</v>
      </c>
      <c r="C77" s="796">
        <f>[1]ГАРНИРЫ!$E$100</f>
        <v>120</v>
      </c>
      <c r="D77" s="83">
        <f>[1]ГАРНИРЫ!$A$118</f>
        <v>1.6</v>
      </c>
      <c r="E77" s="83">
        <f>[1]ГАРНИРЫ!$C$118</f>
        <v>4</v>
      </c>
      <c r="F77" s="83">
        <f>[1]ГАРНИРЫ!$E$118</f>
        <v>16.8</v>
      </c>
      <c r="G77" s="83">
        <f>[1]ГАРНИРЫ!$G$118</f>
        <v>109.76</v>
      </c>
      <c r="H77" s="84">
        <f>[1]ГАРНИРЫ!$I$118</f>
        <v>4.16</v>
      </c>
      <c r="I77" s="1244"/>
      <c r="J77" s="1246"/>
      <c r="K77" s="1248"/>
      <c r="L77" s="1250"/>
      <c r="M77" s="1250"/>
      <c r="N77" s="1250"/>
      <c r="O77" s="1250"/>
      <c r="P77" s="1252"/>
    </row>
    <row r="78" spans="1:16" s="483" customFormat="1" ht="16.5" customHeight="1">
      <c r="A78" s="1086" t="s">
        <v>466</v>
      </c>
      <c r="B78" s="799" t="str">
        <f>[1]НАПИТКИ!$E$311</f>
        <v>Компот из смеси сухофруктов</v>
      </c>
      <c r="C78" s="53">
        <f>[1]НАПИТКИ!$E$314</f>
        <v>150</v>
      </c>
      <c r="D78" s="774">
        <f>[1]НАПИТКИ!$A$334</f>
        <v>0.36</v>
      </c>
      <c r="E78" s="774">
        <f>[1]НАПИТКИ!$C$334</f>
        <v>0</v>
      </c>
      <c r="F78" s="774">
        <f>[1]НАПИТКИ!$E$334</f>
        <v>20.5</v>
      </c>
      <c r="G78" s="774">
        <f>[1]НАПИТКИ!$G$334</f>
        <v>83.8</v>
      </c>
      <c r="H78" s="775">
        <f>[1]НАПИТКИ!$I$334</f>
        <v>0.11</v>
      </c>
      <c r="I78" s="1086" t="s">
        <v>465</v>
      </c>
      <c r="J78" s="799" t="s">
        <v>98</v>
      </c>
      <c r="K78" s="53">
        <f>[1]НАПИТКИ!$P$314</f>
        <v>180</v>
      </c>
      <c r="L78" s="774">
        <f>[1]НАПИТКИ!$L$334</f>
        <v>0.432</v>
      </c>
      <c r="M78" s="774">
        <f>[1]НАПИТКИ!$N$334</f>
        <v>0</v>
      </c>
      <c r="N78" s="774">
        <f>[1]НАПИТКИ!$P$334</f>
        <v>24.6</v>
      </c>
      <c r="O78" s="774">
        <f>[1]НАПИТКИ!$R$334</f>
        <v>100.56</v>
      </c>
      <c r="P78" s="775">
        <f>[1]НАПИТКИ!$T$334</f>
        <v>0.13200000000000001</v>
      </c>
    </row>
    <row r="79" spans="1:16" s="483" customFormat="1" ht="16.5" customHeight="1">
      <c r="A79" s="1072" t="s">
        <v>455</v>
      </c>
      <c r="B79" s="735" t="str">
        <f>'[1]ГАСТРОНОМИЯ, ВЫПЕЧКА'!$AA$11</f>
        <v>Хлеб пшеничный</v>
      </c>
      <c r="C79" s="34">
        <f>'[1]ГАСТРОНОМИЯ, ВЫПЕЧКА'!$AA$14</f>
        <v>20</v>
      </c>
      <c r="D79" s="737">
        <f>'[1]ГАСТРОНОМИЯ, ВЫПЕЧКА'!$W$32</f>
        <v>1.6</v>
      </c>
      <c r="E79" s="737">
        <f>'[1]ГАСТРОНОМИЯ, ВЫПЕЧКА'!$Y$32</f>
        <v>0.2</v>
      </c>
      <c r="F79" s="737">
        <f>'[1]ГАСТРОНОМИЯ, ВЫПЕЧКА'!$AA$32</f>
        <v>10.199999999999999</v>
      </c>
      <c r="G79" s="737">
        <f>'[1]ГАСТРОНОМИЯ, ВЫПЕЧКА'!$AC$32</f>
        <v>49</v>
      </c>
      <c r="H79" s="738">
        <f>'[1]ГАСТРОНОМИЯ, ВЫПЕЧКА'!$AE$32</f>
        <v>0</v>
      </c>
      <c r="I79" s="1082" t="s">
        <v>575</v>
      </c>
      <c r="J79" s="735" t="str">
        <f>'[1]ГАСТРОНОМИЯ, ВЫПЕЧКА'!$AA$11</f>
        <v>Хлеб пшеничный</v>
      </c>
      <c r="K79" s="34">
        <f>'[1]ГАСТРОНОМИЯ, ВЫПЕЧКА'!$AL$14</f>
        <v>30</v>
      </c>
      <c r="L79" s="737">
        <f>'[1]ГАСТРОНОМИЯ, ВЫПЕЧКА'!$AH$32</f>
        <v>2.4</v>
      </c>
      <c r="M79" s="737">
        <f>'[1]ГАСТРОНОМИЯ, ВЫПЕЧКА'!$AJ$32</f>
        <v>0.3</v>
      </c>
      <c r="N79" s="737">
        <f>'[1]ГАСТРОНОМИЯ, ВЫПЕЧКА'!$AL$32</f>
        <v>15.3</v>
      </c>
      <c r="O79" s="737">
        <f>'[1]ГАСТРОНОМИЯ, ВЫПЕЧКА'!$AN$32</f>
        <v>73.5</v>
      </c>
      <c r="P79" s="738">
        <f>'[1]ГАСТРОНОМИЯ, ВЫПЕЧКА'!$AP$32</f>
        <v>0</v>
      </c>
    </row>
    <row r="80" spans="1:16" s="483" customFormat="1" ht="16.5" customHeight="1">
      <c r="A80" s="1073" t="s">
        <v>456</v>
      </c>
      <c r="B80" s="760" t="str">
        <f>'[1]ГАСТРОНОМИЯ, ВЫПЕЧКА'!$P$54</f>
        <v>Хлеб ржано-пшеничный</v>
      </c>
      <c r="C80" s="74">
        <v>20</v>
      </c>
      <c r="D80" s="758">
        <f>'[1]ГАСТРОНОМИЯ, ВЫПЕЧКА'!$W$75</f>
        <v>1</v>
      </c>
      <c r="E80" s="758">
        <f>'[1]ГАСТРОНОМИЯ, ВЫПЕЧКА'!$Y$75</f>
        <v>0.14000000000000001</v>
      </c>
      <c r="F80" s="758">
        <f>'[1]ГАСТРОНОМИЯ, ВЫПЕЧКА'!$AA$75</f>
        <v>9.8000000000000007</v>
      </c>
      <c r="G80" s="758">
        <f>'[1]ГАСТРОНОМИЯ, ВЫПЕЧКА'!$AC$75</f>
        <v>42.8</v>
      </c>
      <c r="H80" s="759">
        <f>'[1]ГАСТРОНОМИЯ, ВЫПЕЧКА'!$AE$75</f>
        <v>0</v>
      </c>
      <c r="I80" s="1073" t="s">
        <v>456</v>
      </c>
      <c r="J80" s="760" t="str">
        <f>'[1]ГАСТРОНОМИЯ, ВЫПЕЧКА'!$P$54</f>
        <v>Хлеб ржано-пшеничный</v>
      </c>
      <c r="K80" s="74">
        <v>20</v>
      </c>
      <c r="L80" s="758">
        <f>'[1]ГАСТРОНОМИЯ, ВЫПЕЧКА'!$W$75</f>
        <v>1</v>
      </c>
      <c r="M80" s="758">
        <f>'[1]ГАСТРОНОМИЯ, ВЫПЕЧКА'!$Y$75</f>
        <v>0.14000000000000001</v>
      </c>
      <c r="N80" s="758">
        <f>'[1]ГАСТРОНОМИЯ, ВЫПЕЧКА'!$AA$75</f>
        <v>9.8000000000000007</v>
      </c>
      <c r="O80" s="758">
        <f>'[1]ГАСТРОНОМИЯ, ВЫПЕЧКА'!$AC$75</f>
        <v>42.8</v>
      </c>
      <c r="P80" s="759">
        <f>'[1]ГАСТРОНОМИЯ, ВЫПЕЧКА'!$AE$75</f>
        <v>0</v>
      </c>
    </row>
    <row r="81" spans="1:16" s="483" customFormat="1">
      <c r="A81" s="71"/>
      <c r="B81" s="127" t="s">
        <v>49</v>
      </c>
      <c r="C81" s="129">
        <f t="shared" ref="C81:H81" si="14">SUM(C74:C80)</f>
        <v>590</v>
      </c>
      <c r="D81" s="800">
        <f t="shared" si="14"/>
        <v>18.28</v>
      </c>
      <c r="E81" s="800">
        <f t="shared" si="14"/>
        <v>26.13</v>
      </c>
      <c r="F81" s="800">
        <f t="shared" si="14"/>
        <v>67.603333333333339</v>
      </c>
      <c r="G81" s="800">
        <f t="shared" si="14"/>
        <v>582.26800000000003</v>
      </c>
      <c r="H81" s="801">
        <f t="shared" si="14"/>
        <v>13.37</v>
      </c>
      <c r="I81" s="71"/>
      <c r="J81" s="127" t="s">
        <v>49</v>
      </c>
      <c r="K81" s="129">
        <f t="shared" ref="K81:P81" si="15">SUM(K74:K80)</f>
        <v>710</v>
      </c>
      <c r="L81" s="800">
        <f t="shared" si="15"/>
        <v>27.631999999999998</v>
      </c>
      <c r="M81" s="800">
        <f t="shared" si="15"/>
        <v>28.27</v>
      </c>
      <c r="N81" s="800">
        <f t="shared" si="15"/>
        <v>77.8</v>
      </c>
      <c r="O81" s="800">
        <f t="shared" si="15"/>
        <v>681.48</v>
      </c>
      <c r="P81" s="801">
        <f t="shared" si="15"/>
        <v>12.651999999999999</v>
      </c>
    </row>
    <row r="82" spans="1:16" s="483" customFormat="1" ht="15.75" customHeight="1" thickBot="1">
      <c r="A82" s="1214" t="s">
        <v>271</v>
      </c>
      <c r="B82" s="1215"/>
      <c r="C82" s="1215"/>
      <c r="D82" s="1215"/>
      <c r="E82" s="1215"/>
      <c r="F82" s="1215"/>
      <c r="G82" s="1215"/>
      <c r="H82" s="1216"/>
      <c r="I82" s="1214" t="s">
        <v>271</v>
      </c>
      <c r="J82" s="1215"/>
      <c r="K82" s="1215"/>
      <c r="L82" s="1215"/>
      <c r="M82" s="1215"/>
      <c r="N82" s="1215"/>
      <c r="O82" s="1215"/>
      <c r="P82" s="1216"/>
    </row>
    <row r="83" spans="1:16" s="483" customFormat="1" ht="16.5" customHeight="1">
      <c r="A83" s="1086" t="s">
        <v>467</v>
      </c>
      <c r="B83" s="802" t="str">
        <f>'[1]ГАСТРОНОМИЯ, ВЫПЕЧКА'!$E$185</f>
        <v xml:space="preserve">Сдоба </v>
      </c>
      <c r="C83" s="29">
        <f>'[1]ГАСТРОНОМИЯ, ВЫПЕЧКА'!$E$188</f>
        <v>60</v>
      </c>
      <c r="D83" s="732">
        <f>'[1]ГАСТРОНОМИЯ, ВЫПЕЧКА'!$A$208</f>
        <v>4.9000000000000004</v>
      </c>
      <c r="E83" s="732">
        <f>'[1]ГАСТРОНОМИЯ, ВЫПЕЧКА'!$C$208</f>
        <v>4</v>
      </c>
      <c r="F83" s="732">
        <f>'[1]ГАСТРОНОМИЯ, ВЫПЕЧКА'!$E$208</f>
        <v>34.6</v>
      </c>
      <c r="G83" s="732">
        <f>'[1]ГАСТРОНОМИЯ, ВЫПЕЧКА'!$G$208</f>
        <v>193.1</v>
      </c>
      <c r="H83" s="733">
        <f>'[1]ГАСТРОНОМИЯ, ВЫПЕЧКА'!$I$208</f>
        <v>0</v>
      </c>
      <c r="I83" s="1086" t="s">
        <v>467</v>
      </c>
      <c r="J83" s="802" t="str">
        <f>'[1]ГАСТРОНОМИЯ, ВЫПЕЧКА'!$E$185</f>
        <v xml:space="preserve">Сдоба </v>
      </c>
      <c r="K83" s="29">
        <f>'[1]ГАСТРОНОМИЯ, ВЫПЕЧКА'!$E$188</f>
        <v>60</v>
      </c>
      <c r="L83" s="732">
        <f>'[1]ГАСТРОНОМИЯ, ВЫПЕЧКА'!$A$208</f>
        <v>4.9000000000000004</v>
      </c>
      <c r="M83" s="732">
        <f>'[1]ГАСТРОНОМИЯ, ВЫПЕЧКА'!$C$208</f>
        <v>4</v>
      </c>
      <c r="N83" s="732">
        <f>'[1]ГАСТРОНОМИЯ, ВЫПЕЧКА'!$E$208</f>
        <v>34.6</v>
      </c>
      <c r="O83" s="732">
        <f>'[1]ГАСТРОНОМИЯ, ВЫПЕЧКА'!$G$208</f>
        <v>193.1</v>
      </c>
      <c r="P83" s="733">
        <f>'[1]ГАСТРОНОМИЯ, ВЫПЕЧКА'!$I$208</f>
        <v>0</v>
      </c>
    </row>
    <row r="84" spans="1:16" s="483" customFormat="1" ht="16.5" customHeight="1">
      <c r="A84" s="1090" t="s">
        <v>468</v>
      </c>
      <c r="B84" s="803" t="str">
        <f>[1]НАПИТКИ!$E$401</f>
        <v>Молоко кипяченое</v>
      </c>
      <c r="C84" s="29">
        <f>[1]НАПИТКИ!$P$404</f>
        <v>180</v>
      </c>
      <c r="D84" s="732">
        <f>[1]НАПИТКИ!$L$424</f>
        <v>5.04</v>
      </c>
      <c r="E84" s="732">
        <f>[1]НАПИТКИ!$N$424</f>
        <v>5.76</v>
      </c>
      <c r="F84" s="732">
        <f>[1]НАПИТКИ!$P$424</f>
        <v>9.1199999999999992</v>
      </c>
      <c r="G84" s="732">
        <f>[1]НАПИТКИ!$R$424</f>
        <v>108.11999999999999</v>
      </c>
      <c r="H84" s="1089">
        <f>[1]НАПИТКИ!$T$424</f>
        <v>0.44399999999999995</v>
      </c>
      <c r="I84" s="1086" t="s">
        <v>468</v>
      </c>
      <c r="J84" s="803" t="str">
        <f>[1]НАПИТКИ!$E$401</f>
        <v>Молоко кипяченое</v>
      </c>
      <c r="K84" s="29">
        <f>[1]НАПИТКИ!$P$404</f>
        <v>180</v>
      </c>
      <c r="L84" s="732">
        <f>[1]НАПИТКИ!$L$424</f>
        <v>5.04</v>
      </c>
      <c r="M84" s="732">
        <f>[1]НАПИТКИ!$N$424</f>
        <v>5.76</v>
      </c>
      <c r="N84" s="732">
        <f>[1]НАПИТКИ!$P$424</f>
        <v>9.1199999999999992</v>
      </c>
      <c r="O84" s="732">
        <f>[1]НАПИТКИ!$R$424</f>
        <v>108.11999999999999</v>
      </c>
      <c r="P84" s="733">
        <f>[1]НАПИТКИ!$T$424</f>
        <v>0.44399999999999995</v>
      </c>
    </row>
    <row r="85" spans="1:16" s="483" customFormat="1" ht="16.5" customHeight="1" thickBot="1">
      <c r="A85" s="804"/>
      <c r="B85" s="805" t="s">
        <v>49</v>
      </c>
      <c r="C85" s="806">
        <f t="shared" ref="C85:H85" si="16">SUM(C83:C84)</f>
        <v>240</v>
      </c>
      <c r="D85" s="806">
        <f t="shared" si="16"/>
        <v>9.9400000000000013</v>
      </c>
      <c r="E85" s="806">
        <f t="shared" si="16"/>
        <v>9.76</v>
      </c>
      <c r="F85" s="806">
        <f t="shared" si="16"/>
        <v>43.72</v>
      </c>
      <c r="G85" s="806">
        <f t="shared" si="16"/>
        <v>301.21999999999997</v>
      </c>
      <c r="H85" s="807">
        <f t="shared" si="16"/>
        <v>0.44399999999999995</v>
      </c>
      <c r="I85" s="804"/>
      <c r="J85" s="805" t="s">
        <v>49</v>
      </c>
      <c r="K85" s="806">
        <f t="shared" ref="K85:P85" si="17">SUM(K83:K84)</f>
        <v>240</v>
      </c>
      <c r="L85" s="813">
        <f t="shared" si="17"/>
        <v>9.9400000000000013</v>
      </c>
      <c r="M85" s="813">
        <f t="shared" si="17"/>
        <v>9.76</v>
      </c>
      <c r="N85" s="813">
        <f t="shared" si="17"/>
        <v>43.72</v>
      </c>
      <c r="O85" s="813">
        <f t="shared" si="17"/>
        <v>301.21999999999997</v>
      </c>
      <c r="P85" s="814">
        <f t="shared" si="17"/>
        <v>0.44399999999999995</v>
      </c>
    </row>
    <row r="86" spans="1:16" s="483" customFormat="1" ht="25.5" customHeight="1" thickBot="1">
      <c r="A86" s="808"/>
      <c r="B86" s="809" t="s">
        <v>74</v>
      </c>
      <c r="C86" s="810">
        <f t="shared" ref="C86:H86" si="18">C69+C72+C81+C85</f>
        <v>1330</v>
      </c>
      <c r="D86" s="811">
        <f t="shared" si="18"/>
        <v>59.879999999999995</v>
      </c>
      <c r="E86" s="811">
        <f t="shared" si="18"/>
        <v>44.11</v>
      </c>
      <c r="F86" s="811">
        <f t="shared" si="18"/>
        <v>199.10333333333332</v>
      </c>
      <c r="G86" s="811">
        <f t="shared" si="18"/>
        <v>1432.7880000000002</v>
      </c>
      <c r="H86" s="812">
        <f t="shared" si="18"/>
        <v>21.183999999999997</v>
      </c>
      <c r="I86" s="808"/>
      <c r="J86" s="809" t="s">
        <v>74</v>
      </c>
      <c r="K86" s="810">
        <f t="shared" ref="K86:P86" si="19">K69+K72+K81+K85</f>
        <v>1520</v>
      </c>
      <c r="L86" s="811">
        <f t="shared" si="19"/>
        <v>74.055999999999997</v>
      </c>
      <c r="M86" s="811">
        <f t="shared" si="19"/>
        <v>47.608333333333334</v>
      </c>
      <c r="N86" s="811">
        <f t="shared" si="19"/>
        <v>228.54766666666666</v>
      </c>
      <c r="O86" s="811">
        <f t="shared" si="19"/>
        <v>1643.8566666666668</v>
      </c>
      <c r="P86" s="812">
        <f t="shared" si="19"/>
        <v>20.73</v>
      </c>
    </row>
    <row r="87" spans="1:16" s="483" customFormat="1" ht="14.25" customHeight="1" thickBot="1">
      <c r="A87" s="1192" t="s">
        <v>449</v>
      </c>
      <c r="B87" s="1194" t="s">
        <v>19</v>
      </c>
      <c r="C87" s="1194" t="s">
        <v>20</v>
      </c>
      <c r="D87" s="1196" t="s">
        <v>21</v>
      </c>
      <c r="E87" s="1196"/>
      <c r="F87" s="1196"/>
      <c r="G87" s="1194" t="s">
        <v>634</v>
      </c>
      <c r="H87" s="1197" t="s">
        <v>23</v>
      </c>
      <c r="I87" s="1192" t="s">
        <v>449</v>
      </c>
      <c r="J87" s="1194" t="s">
        <v>19</v>
      </c>
      <c r="K87" s="1194" t="s">
        <v>20</v>
      </c>
      <c r="L87" s="1211" t="s">
        <v>21</v>
      </c>
      <c r="M87" s="1211"/>
      <c r="N87" s="1211"/>
      <c r="O87" s="1194" t="s">
        <v>634</v>
      </c>
      <c r="P87" s="1212" t="s">
        <v>23</v>
      </c>
    </row>
    <row r="88" spans="1:16" s="483" customFormat="1" ht="39.75" customHeight="1" thickBot="1">
      <c r="A88" s="1193"/>
      <c r="B88" s="1195"/>
      <c r="C88" s="1195"/>
      <c r="D88" s="734" t="s">
        <v>24</v>
      </c>
      <c r="E88" s="479" t="s">
        <v>25</v>
      </c>
      <c r="F88" s="734" t="s">
        <v>26</v>
      </c>
      <c r="G88" s="1195"/>
      <c r="H88" s="1198"/>
      <c r="I88" s="1193"/>
      <c r="J88" s="1195"/>
      <c r="K88" s="1195"/>
      <c r="L88" s="734" t="s">
        <v>24</v>
      </c>
      <c r="M88" s="479" t="s">
        <v>25</v>
      </c>
      <c r="N88" s="734" t="s">
        <v>26</v>
      </c>
      <c r="O88" s="1195"/>
      <c r="P88" s="1213"/>
    </row>
    <row r="89" spans="1:16" s="483" customFormat="1" ht="12" customHeight="1" thickBot="1">
      <c r="A89" s="1223" t="s">
        <v>105</v>
      </c>
      <c r="B89" s="1224"/>
      <c r="C89" s="1224"/>
      <c r="D89" s="1224"/>
      <c r="E89" s="1224"/>
      <c r="F89" s="1224"/>
      <c r="G89" s="1224"/>
      <c r="H89" s="1225"/>
      <c r="I89" s="1226" t="s">
        <v>105</v>
      </c>
      <c r="J89" s="1227"/>
      <c r="K89" s="1227"/>
      <c r="L89" s="1227"/>
      <c r="M89" s="1227"/>
      <c r="N89" s="1227"/>
      <c r="O89" s="1227"/>
      <c r="P89" s="1228"/>
    </row>
    <row r="90" spans="1:16" s="483" customFormat="1" ht="12.75" customHeight="1" thickBot="1">
      <c r="A90" s="1205" t="s">
        <v>450</v>
      </c>
      <c r="B90" s="1206"/>
      <c r="C90" s="1206"/>
      <c r="D90" s="1206"/>
      <c r="E90" s="1206"/>
      <c r="F90" s="1206"/>
      <c r="G90" s="1206"/>
      <c r="H90" s="1207"/>
      <c r="I90" s="1229" t="s">
        <v>450</v>
      </c>
      <c r="J90" s="1230"/>
      <c r="K90" s="1230"/>
      <c r="L90" s="1230"/>
      <c r="M90" s="1230"/>
      <c r="N90" s="1230"/>
      <c r="O90" s="1230"/>
      <c r="P90" s="1231"/>
    </row>
    <row r="91" spans="1:16" s="483" customFormat="1" ht="15.95" customHeight="1">
      <c r="A91" s="1086" t="s">
        <v>775</v>
      </c>
      <c r="B91" s="112" t="str">
        <f>'[1]ЯЙЦО, ТВОРОГ, ЗАПЕКАНКИ'!$E$11</f>
        <v>Омлет натуральный</v>
      </c>
      <c r="C91" s="74">
        <f>'[1]ЯЙЦО, ТВОРОГ, ЗАПЕКАНКИ'!$E$14</f>
        <v>130</v>
      </c>
      <c r="D91" s="761">
        <f>'[1]ЯЙЦО, ТВОРОГ, ЗАПЕКАНКИ'!$A$32</f>
        <v>11.613333333333333</v>
      </c>
      <c r="E91" s="761">
        <f>'[1]ЯЙЦО, ТВОРОГ, ЗАПЕКАНКИ'!$C$32</f>
        <v>16.553333333333335</v>
      </c>
      <c r="F91" s="761">
        <f>'[1]ЯЙЦО, ТВОРОГ, ЗАПЕКАНКИ'!$E$32</f>
        <v>2.34</v>
      </c>
      <c r="G91" s="761">
        <f>'[1]ЯЙЦО, ТВОРОГ, ЗАПЕКАНКИ'!$G$32</f>
        <v>205.57333333333332</v>
      </c>
      <c r="H91" s="815">
        <f>'[1]ЯЙЦО, ТВОРОГ, ЗАПЕКАНКИ'!$I$32</f>
        <v>0.312</v>
      </c>
      <c r="I91" s="1091" t="s">
        <v>780</v>
      </c>
      <c r="J91" s="816" t="str">
        <f>'[1]ЯЙЦО, ТВОРОГ, ЗАПЕКАНКИ'!$E$11</f>
        <v>Омлет натуральный</v>
      </c>
      <c r="K91" s="49">
        <f>'[1]ЯЙЦО, ТВОРОГ, ЗАПЕКАНКИ'!$P$14</f>
        <v>150</v>
      </c>
      <c r="L91" s="745">
        <f>'[1]ЯЙЦО, ТВОРОГ, ЗАПЕКАНКИ'!$L$32</f>
        <v>13.4</v>
      </c>
      <c r="M91" s="745">
        <f>'[1]ЯЙЦО, ТВОРОГ, ЗАПЕКАНКИ'!$N$32</f>
        <v>19.100000000000001</v>
      </c>
      <c r="N91" s="745">
        <f>'[1]ЯЙЦО, ТВОРОГ, ЗАПЕКАНКИ'!$P$32</f>
        <v>2.7</v>
      </c>
      <c r="O91" s="745">
        <f>'[1]ЯЙЦО, ТВОРОГ, ЗАПЕКАНКИ'!$R$32</f>
        <v>237.2</v>
      </c>
      <c r="P91" s="746">
        <f>'[1]ЯЙЦО, ТВОРОГ, ЗАПЕКАНКИ'!$T$32</f>
        <v>0.36</v>
      </c>
    </row>
    <row r="92" spans="1:16" s="483" customFormat="1" ht="15.95" customHeight="1">
      <c r="A92" s="1086" t="s">
        <v>727</v>
      </c>
      <c r="B92" s="112" t="str">
        <f>'[1]ФРУКТЫ, ОВОЩИ'!$E$433</f>
        <v>Горошек зеленый консервированный отварной</v>
      </c>
      <c r="C92" s="74">
        <f>'[1]ФРУКТЫ, ОВОЩИ'!$E$436</f>
        <v>50</v>
      </c>
      <c r="D92" s="761">
        <f>'[1]ФРУКТЫ, ОВОЩИ'!$A$454</f>
        <v>1.4166666666666667</v>
      </c>
      <c r="E92" s="761">
        <f>'[1]ФРУКТЫ, ОВОЩИ'!$C$454</f>
        <v>2.0833333333333335</v>
      </c>
      <c r="F92" s="761">
        <f>'[1]ФРУКТЫ, ОВОЩИ'!$E$454</f>
        <v>2.75</v>
      </c>
      <c r="G92" s="761">
        <f>'[1]ФРУКТЫ, ОВОЩИ'!$G$454</f>
        <v>35.5</v>
      </c>
      <c r="H92" s="815">
        <f>'[1]ФРУКТЫ, ОВОЩИ'!$I$454</f>
        <v>2.0583333333333336</v>
      </c>
      <c r="I92" s="1086" t="s">
        <v>727</v>
      </c>
      <c r="J92" s="112" t="str">
        <f>'[1]ФРУКТЫ, ОВОЩИ'!$E$433</f>
        <v>Горошек зеленый консервированный отварной</v>
      </c>
      <c r="K92" s="74">
        <f>'[1]ФРУКТЫ, ОВОЩИ'!$E$436</f>
        <v>50</v>
      </c>
      <c r="L92" s="761">
        <f>'[1]ФРУКТЫ, ОВОЩИ'!$A$454</f>
        <v>1.4166666666666667</v>
      </c>
      <c r="M92" s="761">
        <f>'[1]ФРУКТЫ, ОВОЩИ'!$C$454</f>
        <v>2.0833333333333335</v>
      </c>
      <c r="N92" s="761">
        <f>'[1]ФРУКТЫ, ОВОЩИ'!$E$454</f>
        <v>2.75</v>
      </c>
      <c r="O92" s="761">
        <f>'[1]ФРУКТЫ, ОВОЩИ'!$G$454</f>
        <v>35.5</v>
      </c>
      <c r="P92" s="815">
        <f>'[1]ФРУКТЫ, ОВОЩИ'!$I$454</f>
        <v>2.0583333333333336</v>
      </c>
    </row>
    <row r="93" spans="1:16" s="483" customFormat="1" ht="15.95" customHeight="1">
      <c r="A93" s="1072" t="s">
        <v>470</v>
      </c>
      <c r="B93" s="112" t="str">
        <f>[1]НАПИТКИ!$E$11</f>
        <v>Чай с сахаром</v>
      </c>
      <c r="C93" s="74">
        <f>[1]НАПИТКИ!$E$14</f>
        <v>150</v>
      </c>
      <c r="D93" s="761">
        <f>[1]НАПИТКИ!$A$29</f>
        <v>0.12</v>
      </c>
      <c r="E93" s="761">
        <f>[1]НАПИТКИ!$C$29</f>
        <v>0</v>
      </c>
      <c r="F93" s="761">
        <f>[1]НАПИТКИ!$E$29</f>
        <v>11.58</v>
      </c>
      <c r="G93" s="761">
        <f>[1]НАПИТКИ!$G$29</f>
        <v>46.68</v>
      </c>
      <c r="H93" s="815">
        <f>[1]НАПИТКИ!$I$29</f>
        <v>0.02</v>
      </c>
      <c r="I93" s="1072" t="s">
        <v>469</v>
      </c>
      <c r="J93" s="112" t="str">
        <f>[1]НАПИТКИ!$E$11</f>
        <v>Чай с сахаром</v>
      </c>
      <c r="K93" s="74">
        <f>[1]НАПИТКИ!$P$14</f>
        <v>180</v>
      </c>
      <c r="L93" s="761">
        <f>[1]НАПИТКИ!$L$29</f>
        <v>0.14399999999999999</v>
      </c>
      <c r="M93" s="761">
        <f>[1]НАПИТКИ!$N$29</f>
        <v>0</v>
      </c>
      <c r="N93" s="761">
        <f>[1]НАПИТКИ!$P$29</f>
        <v>13.896000000000001</v>
      </c>
      <c r="O93" s="761">
        <f>[1]НАПИТКИ!$R$29</f>
        <v>56.015999999999998</v>
      </c>
      <c r="P93" s="815">
        <f>[1]НАПИТКИ!$T$29</f>
        <v>2.4E-2</v>
      </c>
    </row>
    <row r="94" spans="1:16" s="483" customFormat="1" ht="16.5" customHeight="1">
      <c r="A94" s="1072" t="s">
        <v>455</v>
      </c>
      <c r="B94" s="735" t="str">
        <f>'[1]ГАСТРОНОМИЯ, ВЫПЕЧКА'!$AA$11</f>
        <v>Хлеб пшеничный</v>
      </c>
      <c r="C94" s="34">
        <f>'[1]ГАСТРОНОМИЯ, ВЫПЕЧКА'!$AA$14</f>
        <v>20</v>
      </c>
      <c r="D94" s="737">
        <f>'[1]ГАСТРОНОМИЯ, ВЫПЕЧКА'!$W$32</f>
        <v>1.6</v>
      </c>
      <c r="E94" s="737">
        <f>'[1]ГАСТРОНОМИЯ, ВЫПЕЧКА'!$Y$32</f>
        <v>0.2</v>
      </c>
      <c r="F94" s="737">
        <f>'[1]ГАСТРОНОМИЯ, ВЫПЕЧКА'!$AA$32</f>
        <v>10.199999999999999</v>
      </c>
      <c r="G94" s="737">
        <f>'[1]ГАСТРОНОМИЯ, ВЫПЕЧКА'!$AC$32</f>
        <v>49</v>
      </c>
      <c r="H94" s="738">
        <f>'[1]ГАСТРОНОМИЯ, ВЫПЕЧКА'!$AE$32</f>
        <v>0</v>
      </c>
      <c r="I94" s="1072" t="s">
        <v>710</v>
      </c>
      <c r="J94" s="735" t="str">
        <f>'[1]ГАСТРОНОМИЯ, ВЫПЕЧКА'!$AA$11</f>
        <v>Хлеб пшеничный</v>
      </c>
      <c r="K94" s="34">
        <f>'[1]ГАСТРОНОМИЯ, ВЫПЕЧКА'!$AW$14</f>
        <v>25</v>
      </c>
      <c r="L94" s="737">
        <f>'[1]ГАСТРОНОМИЯ, ВЫПЕЧКА'!$AS$32</f>
        <v>2</v>
      </c>
      <c r="M94" s="737">
        <f>'[1]ГАСТРОНОМИЯ, ВЫПЕЧКА'!$AU$32</f>
        <v>0.25</v>
      </c>
      <c r="N94" s="737">
        <f>'[1]ГАСТРОНОМИЯ, ВЫПЕЧКА'!$AA$32</f>
        <v>10.199999999999999</v>
      </c>
      <c r="O94" s="737">
        <f>'[1]ГАСТРОНОМИЯ, ВЫПЕЧКА'!$AC$32</f>
        <v>49</v>
      </c>
      <c r="P94" s="738">
        <f>'[1]ГАСТРОНОМИЯ, ВЫПЕЧКА'!$AE$32</f>
        <v>0</v>
      </c>
    </row>
    <row r="95" spans="1:16" s="483" customFormat="1" ht="16.5" customHeight="1">
      <c r="A95" s="1073" t="s">
        <v>711</v>
      </c>
      <c r="B95" s="760" t="str">
        <f>'[1]ГАСТРОНОМИЯ, ВЫПЕЧКА'!$P$54</f>
        <v>Хлеб ржано-пшеничный</v>
      </c>
      <c r="C95" s="74">
        <f>'[1]ГАСТРОНОМИЯ, ВЫПЕЧКА'!$E$57</f>
        <v>10</v>
      </c>
      <c r="D95" s="761">
        <f>'[1]ГАСТРОНОМИЯ, ВЫПЕЧКА'!$A$75</f>
        <v>0.5</v>
      </c>
      <c r="E95" s="761">
        <f>'[1]ГАСТРОНОМИЯ, ВЫПЕЧКА'!$C$75</f>
        <v>7.0000000000000007E-2</v>
      </c>
      <c r="F95" s="761">
        <f>'[1]ГАСТРОНОМИЯ, ВЫПЕЧКА'!$E$75</f>
        <v>4.9000000000000004</v>
      </c>
      <c r="G95" s="761">
        <f>'[1]ГАСТРОНОМИЯ, ВЫПЕЧКА'!$G$75</f>
        <v>21.4</v>
      </c>
      <c r="H95" s="733">
        <f>'[1]ГАСТРОНОМИЯ, ВЫПЕЧКА'!$I$75</f>
        <v>0</v>
      </c>
      <c r="I95" s="1073" t="s">
        <v>456</v>
      </c>
      <c r="J95" s="760" t="str">
        <f>'[1]ГАСТРОНОМИЯ, ВЫПЕЧКА'!$P$54</f>
        <v>Хлеб ржано-пшеничный</v>
      </c>
      <c r="K95" s="74">
        <v>20</v>
      </c>
      <c r="L95" s="758">
        <f>'[1]ГАСТРОНОМИЯ, ВЫПЕЧКА'!$W$75</f>
        <v>1</v>
      </c>
      <c r="M95" s="758">
        <f>'[1]ГАСТРОНОМИЯ, ВЫПЕЧКА'!$Y$75</f>
        <v>0.14000000000000001</v>
      </c>
      <c r="N95" s="758">
        <f>'[1]ГАСТРОНОМИЯ, ВЫПЕЧКА'!$AW$32</f>
        <v>12.749999999999998</v>
      </c>
      <c r="O95" s="758">
        <f>'[1]ГАСТРОНОМИЯ, ВЫПЕЧКА'!$AY$32</f>
        <v>61.25</v>
      </c>
      <c r="P95" s="759">
        <f>'[1]ГАСТРОНОМИЯ, ВЫПЕЧКА'!$BA$32</f>
        <v>0</v>
      </c>
    </row>
    <row r="96" spans="1:16" s="483" customFormat="1">
      <c r="A96" s="817"/>
      <c r="B96" s="115" t="s">
        <v>49</v>
      </c>
      <c r="C96" s="937">
        <f>SUM(C91:C95)</f>
        <v>360</v>
      </c>
      <c r="D96" s="938">
        <f t="shared" ref="D96:H96" si="20">SUM(D91:D95)</f>
        <v>15.249999999999998</v>
      </c>
      <c r="E96" s="938">
        <f t="shared" si="20"/>
        <v>18.906666666666666</v>
      </c>
      <c r="F96" s="938">
        <f t="shared" si="20"/>
        <v>31.770000000000003</v>
      </c>
      <c r="G96" s="938">
        <f t="shared" si="20"/>
        <v>358.15333333333331</v>
      </c>
      <c r="H96" s="939">
        <f t="shared" si="20"/>
        <v>2.3903333333333334</v>
      </c>
      <c r="I96" s="936"/>
      <c r="J96" s="37" t="s">
        <v>49</v>
      </c>
      <c r="K96" s="937">
        <f>SUM(K91:K95)</f>
        <v>425</v>
      </c>
      <c r="L96" s="938">
        <f t="shared" ref="L96:P96" si="21">SUM(L91:L95)</f>
        <v>17.960666666666668</v>
      </c>
      <c r="M96" s="938">
        <f t="shared" si="21"/>
        <v>21.573333333333334</v>
      </c>
      <c r="N96" s="938">
        <f t="shared" si="21"/>
        <v>42.295999999999999</v>
      </c>
      <c r="O96" s="938">
        <f t="shared" si="21"/>
        <v>438.96600000000001</v>
      </c>
      <c r="P96" s="939">
        <f t="shared" si="21"/>
        <v>2.4423333333333335</v>
      </c>
    </row>
    <row r="97" spans="1:16" s="483" customFormat="1" ht="12.75" customHeight="1" thickBot="1">
      <c r="A97" s="1208" t="s">
        <v>451</v>
      </c>
      <c r="B97" s="1209"/>
      <c r="C97" s="1209"/>
      <c r="D97" s="1209"/>
      <c r="E97" s="1209"/>
      <c r="F97" s="1209"/>
      <c r="G97" s="1209"/>
      <c r="H97" s="1210"/>
      <c r="I97" s="1208" t="s">
        <v>451</v>
      </c>
      <c r="J97" s="1209"/>
      <c r="K97" s="1209"/>
      <c r="L97" s="1209"/>
      <c r="M97" s="1209"/>
      <c r="N97" s="1209"/>
      <c r="O97" s="1209"/>
      <c r="P97" s="1210"/>
    </row>
    <row r="98" spans="1:16" s="483" customFormat="1" ht="16.5" customHeight="1">
      <c r="A98" s="1073" t="s">
        <v>712</v>
      </c>
      <c r="B98" s="736" t="s">
        <v>518</v>
      </c>
      <c r="C98" s="43">
        <f>'[1]ФРУКТЫ, ОВОЩИ'!$P$14</f>
        <v>95</v>
      </c>
      <c r="D98" s="739">
        <f>'[1]ФРУКТЫ, ОВОЩИ'!$L$28</f>
        <v>0.38</v>
      </c>
      <c r="E98" s="739">
        <f>'[1]ФРУКТЫ, ОВОЩИ'!$N$28</f>
        <v>0.38</v>
      </c>
      <c r="F98" s="739">
        <f>'[1]ФРУКТЫ, ОВОЩИ'!$P$28</f>
        <v>9.8800000000000008</v>
      </c>
      <c r="G98" s="739">
        <f>'[1]ФРУКТЫ, ОВОЩИ'!$R$28</f>
        <v>42.75</v>
      </c>
      <c r="H98" s="740">
        <f>'[1]ФРУКТЫ, ОВОЩИ'!$T$28</f>
        <v>9.5</v>
      </c>
      <c r="I98" s="1075" t="s">
        <v>452</v>
      </c>
      <c r="J98" s="736" t="s">
        <v>518</v>
      </c>
      <c r="K98" s="43">
        <f>'[1]ФРУКТЫ, ОВОЩИ'!$E$14</f>
        <v>100</v>
      </c>
      <c r="L98" s="739">
        <f>'[1]ФРУКТЫ, ОВОЩИ'!$A$28</f>
        <v>0.4</v>
      </c>
      <c r="M98" s="739">
        <f>'[1]ФРУКТЫ, ОВОЩИ'!$C$28</f>
        <v>0.4</v>
      </c>
      <c r="N98" s="739">
        <f>'[1]ФРУКТЫ, ОВОЩИ'!$E$28</f>
        <v>10.4</v>
      </c>
      <c r="O98" s="739">
        <f>'[1]ФРУКТЫ, ОВОЩИ'!$G$28</f>
        <v>45</v>
      </c>
      <c r="P98" s="740">
        <f>'[1]ФРУКТЫ, ОВОЩИ'!$I$28</f>
        <v>10</v>
      </c>
    </row>
    <row r="99" spans="1:16" s="483" customFormat="1">
      <c r="A99" s="36"/>
      <c r="B99" s="37" t="s">
        <v>49</v>
      </c>
      <c r="C99" s="45">
        <f t="shared" ref="C99:H99" si="22">C98</f>
        <v>95</v>
      </c>
      <c r="D99" s="45">
        <f t="shared" si="22"/>
        <v>0.38</v>
      </c>
      <c r="E99" s="45">
        <f t="shared" si="22"/>
        <v>0.38</v>
      </c>
      <c r="F99" s="45">
        <f t="shared" si="22"/>
        <v>9.8800000000000008</v>
      </c>
      <c r="G99" s="45">
        <f t="shared" si="22"/>
        <v>42.75</v>
      </c>
      <c r="H99" s="46">
        <f t="shared" si="22"/>
        <v>9.5</v>
      </c>
      <c r="I99" s="36"/>
      <c r="J99" s="37" t="s">
        <v>49</v>
      </c>
      <c r="K99" s="45">
        <f t="shared" ref="K99:P99" si="23">K98</f>
        <v>100</v>
      </c>
      <c r="L99" s="45">
        <f t="shared" si="23"/>
        <v>0.4</v>
      </c>
      <c r="M99" s="45">
        <f t="shared" si="23"/>
        <v>0.4</v>
      </c>
      <c r="N99" s="45">
        <f t="shared" si="23"/>
        <v>10.4</v>
      </c>
      <c r="O99" s="45">
        <f t="shared" si="23"/>
        <v>45</v>
      </c>
      <c r="P99" s="46">
        <f t="shared" si="23"/>
        <v>10</v>
      </c>
    </row>
    <row r="100" spans="1:16" s="483" customFormat="1" ht="12" customHeight="1" thickBot="1">
      <c r="A100" s="1208" t="s">
        <v>274</v>
      </c>
      <c r="B100" s="1209"/>
      <c r="C100" s="1209"/>
      <c r="D100" s="1209"/>
      <c r="E100" s="1209"/>
      <c r="F100" s="1209"/>
      <c r="G100" s="1209"/>
      <c r="H100" s="1210"/>
      <c r="I100" s="1208" t="s">
        <v>274</v>
      </c>
      <c r="J100" s="1209"/>
      <c r="K100" s="1209"/>
      <c r="L100" s="1209"/>
      <c r="M100" s="1209"/>
      <c r="N100" s="1209"/>
      <c r="O100" s="1209"/>
      <c r="P100" s="1210"/>
    </row>
    <row r="101" spans="1:16" s="483" customFormat="1" ht="16.5" customHeight="1">
      <c r="A101" s="1076" t="s">
        <v>728</v>
      </c>
      <c r="B101" s="830" t="s">
        <v>592</v>
      </c>
      <c r="C101" s="49">
        <f>'[1]ФРУКТЫ, ОВОЩИ'!$E$100</f>
        <v>40</v>
      </c>
      <c r="D101" s="724">
        <f>'[1]ФРУКТЫ, ОВОЩИ'!$A$118</f>
        <v>0.33333333333333331</v>
      </c>
      <c r="E101" s="724">
        <f>'[1]ФРУКТЫ, ОВОЩИ'!$C$118</f>
        <v>6.6666666666666666E-2</v>
      </c>
      <c r="F101" s="724">
        <f>'[1]ФРУКТЫ, ОВОЩИ'!$E$118</f>
        <v>0.93333333333333335</v>
      </c>
      <c r="G101" s="724">
        <f>'[1]ФРУКТЫ, ОВОЩИ'!$G$118</f>
        <v>5.333333333333333</v>
      </c>
      <c r="H101" s="725">
        <f>'[1]ФРУКТЫ, ОВОЩИ'!$I$118</f>
        <v>2</v>
      </c>
      <c r="I101" s="1076" t="s">
        <v>729</v>
      </c>
      <c r="J101" s="830" t="s">
        <v>592</v>
      </c>
      <c r="K101" s="49">
        <f>'[1]ФРУКТЫ, ОВОЩИ'!$P$100</f>
        <v>60</v>
      </c>
      <c r="L101" s="724">
        <f>'[1]ФРУКТЫ, ОВОЩИ'!$L$118</f>
        <v>0.5</v>
      </c>
      <c r="M101" s="724">
        <f>'[1]ФРУКТЫ, ОВОЩИ'!$N$118</f>
        <v>0.1</v>
      </c>
      <c r="N101" s="724">
        <f>'[1]ФРУКТЫ, ОВОЩИ'!$P$118</f>
        <v>1.4</v>
      </c>
      <c r="O101" s="724">
        <f>'[1]ФРУКТЫ, ОВОЩИ'!$R$118</f>
        <v>8</v>
      </c>
      <c r="P101" s="831">
        <f>'[1]ФРУКТЫ, ОВОЩИ'!$T$118</f>
        <v>3</v>
      </c>
    </row>
    <row r="102" spans="1:16" s="483" customFormat="1" ht="16.5" customHeight="1">
      <c r="A102" s="1086" t="s">
        <v>730</v>
      </c>
      <c r="B102" s="176" t="str">
        <f>[1]СУПЫ!$E$51</f>
        <v>Борщ с капустой и картофелем</v>
      </c>
      <c r="C102" s="83">
        <f>[1]СУПЫ!$E$54</f>
        <v>180</v>
      </c>
      <c r="D102" s="792">
        <f>[1]СУПЫ!$A$72</f>
        <v>1.2599999999999998</v>
      </c>
      <c r="E102" s="792">
        <f>[1]СУПЫ!$C$72</f>
        <v>2.79</v>
      </c>
      <c r="F102" s="792">
        <f>[1]СУПЫ!$E$72</f>
        <v>5.58</v>
      </c>
      <c r="G102" s="792">
        <f>[1]СУПЫ!$G$72</f>
        <v>53.1</v>
      </c>
      <c r="H102" s="793">
        <f>[1]СУПЫ!$I$72</f>
        <v>3.9600000000000004</v>
      </c>
      <c r="I102" s="1086" t="s">
        <v>471</v>
      </c>
      <c r="J102" s="176" t="str">
        <f>[1]СУПЫ!$E$51</f>
        <v>Борщ с капустой и картофелем</v>
      </c>
      <c r="K102" s="83">
        <f>[1]СУПЫ!$P$54</f>
        <v>200</v>
      </c>
      <c r="L102" s="83">
        <f>[1]СУПЫ!$L$72</f>
        <v>1.4</v>
      </c>
      <c r="M102" s="83">
        <f>[1]СУПЫ!$N$72</f>
        <v>3.1</v>
      </c>
      <c r="N102" s="83">
        <f>[1]СУПЫ!$P$72</f>
        <v>6.2</v>
      </c>
      <c r="O102" s="83">
        <f>[1]СУПЫ!$R$72</f>
        <v>59</v>
      </c>
      <c r="P102" s="84">
        <f>[1]СУПЫ!$T$72</f>
        <v>4.4000000000000004</v>
      </c>
    </row>
    <row r="103" spans="1:16" s="483" customFormat="1" ht="16.5" customHeight="1">
      <c r="A103" s="1079" t="s">
        <v>582</v>
      </c>
      <c r="B103" s="818" t="s">
        <v>583</v>
      </c>
      <c r="C103" s="757">
        <f>'[1]МЯСО, РЫБА'!$E$100</f>
        <v>60</v>
      </c>
      <c r="D103" s="758">
        <f>'[1]МЯСО, РЫБА'!$A$118</f>
        <v>8.9</v>
      </c>
      <c r="E103" s="758">
        <f>'[1]МЯСО, РЫБА'!$C$118</f>
        <v>7.4</v>
      </c>
      <c r="F103" s="758">
        <f>'[1]МЯСО, РЫБА'!$E$118</f>
        <v>11.7</v>
      </c>
      <c r="G103" s="758">
        <f>'[1]МЯСО, РЫБА'!$G$118</f>
        <v>149.1</v>
      </c>
      <c r="H103" s="759">
        <f>'[1]МЯСО, РЫБА'!$I$118</f>
        <v>0.09</v>
      </c>
      <c r="I103" s="1079" t="s">
        <v>731</v>
      </c>
      <c r="J103" s="818" t="s">
        <v>583</v>
      </c>
      <c r="K103" s="748">
        <f>'[1]МЯСО, РЫБА'!$P$100</f>
        <v>80</v>
      </c>
      <c r="L103" s="753">
        <f>'[1]МЯСО, РЫБА'!$L$118</f>
        <v>11.866666666666667</v>
      </c>
      <c r="M103" s="753">
        <f>'[1]МЯСО, РЫБА'!$N$118</f>
        <v>9.8666666666666671</v>
      </c>
      <c r="N103" s="753">
        <f>'[1]МЯСО, РЫБА'!$P$118</f>
        <v>15.6</v>
      </c>
      <c r="O103" s="753">
        <f>'[1]МЯСО, РЫБА'!$R$118</f>
        <v>198.8</v>
      </c>
      <c r="P103" s="754">
        <f>'[1]МЯСО, РЫБА'!$T$118</f>
        <v>0.11999999999999998</v>
      </c>
    </row>
    <row r="104" spans="1:16" s="483" customFormat="1" ht="16.5" customHeight="1">
      <c r="A104" s="1079" t="s">
        <v>584</v>
      </c>
      <c r="B104" s="819" t="str">
        <f>[1]СОУСА!$E$11</f>
        <v xml:space="preserve">Соус красный основной </v>
      </c>
      <c r="C104" s="747">
        <f>[1]СОУСА!$E$14</f>
        <v>25</v>
      </c>
      <c r="D104" s="792">
        <f>[1]СОУСА!$A$33</f>
        <v>0.3</v>
      </c>
      <c r="E104" s="792">
        <f>[1]СОУСА!$C$33</f>
        <v>0.6</v>
      </c>
      <c r="F104" s="792">
        <f>[1]СОУСА!$E$33</f>
        <v>2.4</v>
      </c>
      <c r="G104" s="792">
        <f>[1]СОУСА!$G$33</f>
        <v>16.600000000000001</v>
      </c>
      <c r="H104" s="793">
        <f>[1]СОУСА!$I$33</f>
        <v>0.17</v>
      </c>
      <c r="I104" s="1079" t="s">
        <v>585</v>
      </c>
      <c r="J104" s="819" t="str">
        <f>[1]СОУСА!$E$11</f>
        <v xml:space="preserve">Соус красный основной </v>
      </c>
      <c r="K104" s="748">
        <f>[1]СОУСА!$P$14</f>
        <v>30</v>
      </c>
      <c r="L104" s="792">
        <f>[1]СОУСА!$L$33</f>
        <v>0.36</v>
      </c>
      <c r="M104" s="792">
        <f>[1]СОУСА!$N$33</f>
        <v>0.72</v>
      </c>
      <c r="N104" s="792">
        <f>[1]СОУСА!$P$33</f>
        <v>2.88</v>
      </c>
      <c r="O104" s="792">
        <f>[1]СОУСА!$R$33</f>
        <v>19.920000000000002</v>
      </c>
      <c r="P104" s="793">
        <f>[1]СОУСА!$T$33</f>
        <v>0.20400000000000001</v>
      </c>
    </row>
    <row r="105" spans="1:16" s="483" customFormat="1" ht="16.5" customHeight="1">
      <c r="A105" s="1076" t="s">
        <v>732</v>
      </c>
      <c r="B105" s="224" t="str">
        <f>[1]ГАРНИРЫ!$E$228</f>
        <v>Каша гречневая рассыпчатая</v>
      </c>
      <c r="C105" s="29">
        <f>[1]ГАРНИРЫ!$E$231</f>
        <v>110</v>
      </c>
      <c r="D105" s="732">
        <f>[1]ГАРНИРЫ!$A$249</f>
        <v>1.3933333333333333</v>
      </c>
      <c r="E105" s="732">
        <f>[1]ГАРНИРЫ!$C$249</f>
        <v>5.0599999999999996</v>
      </c>
      <c r="F105" s="732">
        <f>[1]ГАРНИРЫ!$E$249</f>
        <v>28.233333333333334</v>
      </c>
      <c r="G105" s="792">
        <f>[1]ГАРНИРЫ!$G$249</f>
        <v>164.85333333333332</v>
      </c>
      <c r="H105" s="793">
        <f>[1]ГАРНИРЫ!$I$249</f>
        <v>0</v>
      </c>
      <c r="I105" s="1076" t="s">
        <v>733</v>
      </c>
      <c r="J105" s="224" t="str">
        <f>[1]ГАРНИРЫ!$E$228</f>
        <v>Каша гречневая рассыпчатая</v>
      </c>
      <c r="K105" s="83">
        <f>[1]ГАРНИРЫ!$P$231</f>
        <v>150</v>
      </c>
      <c r="L105" s="792">
        <f>[1]ГАРНИРЫ!$L$249</f>
        <v>1.9</v>
      </c>
      <c r="M105" s="792">
        <f>[1]ГАРНИРЫ!$N$249</f>
        <v>6.9</v>
      </c>
      <c r="N105" s="792">
        <f>[1]ГАРНИРЫ!$P$249</f>
        <v>38.5</v>
      </c>
      <c r="O105" s="792">
        <f>[1]ГАРНИРЫ!$R$249</f>
        <v>224.8</v>
      </c>
      <c r="P105" s="793">
        <f>[1]ГАРНИРЫ!$T$249</f>
        <v>0</v>
      </c>
    </row>
    <row r="106" spans="1:16" s="483" customFormat="1" ht="16.5" customHeight="1">
      <c r="A106" s="1092" t="s">
        <v>463</v>
      </c>
      <c r="B106" s="762" t="str">
        <f>[1]НАПИТКИ!$E$222</f>
        <v>Сок фруктовый</v>
      </c>
      <c r="C106" s="763">
        <f>[1]НАПИТКИ!$E$225</f>
        <v>150</v>
      </c>
      <c r="D106" s="763">
        <f>[1]НАПИТКИ!$A$243</f>
        <v>1.5</v>
      </c>
      <c r="E106" s="763">
        <f>[1]НАПИТКИ!$C$243</f>
        <v>0.15</v>
      </c>
      <c r="F106" s="763">
        <f>[1]НАПИТКИ!$E$243</f>
        <v>2.8</v>
      </c>
      <c r="G106" s="763">
        <f>[1]НАПИТКИ!$G$243</f>
        <v>18.7</v>
      </c>
      <c r="H106" s="820">
        <f>[1]НАПИТКИ!$I$243</f>
        <v>6</v>
      </c>
      <c r="I106" s="1092" t="s">
        <v>463</v>
      </c>
      <c r="J106" s="762" t="str">
        <f>[1]НАПИТКИ!$E$222</f>
        <v>Сок фруктовый</v>
      </c>
      <c r="K106" s="763">
        <f>[1]НАПИТКИ!$E$225</f>
        <v>150</v>
      </c>
      <c r="L106" s="763">
        <f>[1]НАПИТКИ!$A$243</f>
        <v>1.5</v>
      </c>
      <c r="M106" s="763">
        <f>[1]НАПИТКИ!$C$243</f>
        <v>0.15</v>
      </c>
      <c r="N106" s="763">
        <f>[1]НАПИТКИ!$E$243</f>
        <v>2.8</v>
      </c>
      <c r="O106" s="763">
        <f>[1]НАПИТКИ!$G$243</f>
        <v>18.7</v>
      </c>
      <c r="P106" s="820">
        <f>[1]НАПИТКИ!$I$243</f>
        <v>6</v>
      </c>
    </row>
    <row r="107" spans="1:16" s="483" customFormat="1" ht="16.5" customHeight="1">
      <c r="A107" s="1072" t="s">
        <v>455</v>
      </c>
      <c r="B107" s="735" t="str">
        <f>'[1]ГАСТРОНОМИЯ, ВЫПЕЧКА'!$AA$11</f>
        <v>Хлеб пшеничный</v>
      </c>
      <c r="C107" s="34">
        <f>'[1]ГАСТРОНОМИЯ, ВЫПЕЧКА'!$AA$14</f>
        <v>20</v>
      </c>
      <c r="D107" s="737">
        <f>'[1]ГАСТРОНОМИЯ, ВЫПЕЧКА'!$W$32</f>
        <v>1.6</v>
      </c>
      <c r="E107" s="737">
        <f>'[1]ГАСТРОНОМИЯ, ВЫПЕЧКА'!$Y$32</f>
        <v>0.2</v>
      </c>
      <c r="F107" s="737">
        <f>'[1]ГАСТРОНОМИЯ, ВЫПЕЧКА'!$AA$32</f>
        <v>10.199999999999999</v>
      </c>
      <c r="G107" s="737">
        <f>'[1]ГАСТРОНОМИЯ, ВЫПЕЧКА'!$AC$32</f>
        <v>49</v>
      </c>
      <c r="H107" s="738">
        <f>'[1]ГАСТРОНОМИЯ, ВЫПЕЧКА'!$AE$32</f>
        <v>0</v>
      </c>
      <c r="I107" s="1082" t="s">
        <v>575</v>
      </c>
      <c r="J107" s="735" t="str">
        <f>'[1]ГАСТРОНОМИЯ, ВЫПЕЧКА'!$AA$11</f>
        <v>Хлеб пшеничный</v>
      </c>
      <c r="K107" s="34">
        <f>'[1]ГАСТРОНОМИЯ, ВЫПЕЧКА'!$AL$14</f>
        <v>30</v>
      </c>
      <c r="L107" s="737">
        <f>'[1]ГАСТРОНОМИЯ, ВЫПЕЧКА'!$AH$32</f>
        <v>2.4</v>
      </c>
      <c r="M107" s="737">
        <f>'[1]ГАСТРОНОМИЯ, ВЫПЕЧКА'!$AJ$32</f>
        <v>0.3</v>
      </c>
      <c r="N107" s="737">
        <f>'[1]ГАСТРОНОМИЯ, ВЫПЕЧКА'!$AL$32</f>
        <v>15.3</v>
      </c>
      <c r="O107" s="737">
        <f>'[1]ГАСТРОНОМИЯ, ВЫПЕЧКА'!$AN$32</f>
        <v>73.5</v>
      </c>
      <c r="P107" s="738">
        <f>'[1]ГАСТРОНОМИЯ, ВЫПЕЧКА'!$AP$32</f>
        <v>0</v>
      </c>
    </row>
    <row r="108" spans="1:16" s="483" customFormat="1" ht="16.5" customHeight="1">
      <c r="A108" s="1073" t="s">
        <v>456</v>
      </c>
      <c r="B108" s="760" t="str">
        <f>'[1]ГАСТРОНОМИЯ, ВЫПЕЧКА'!$P$54</f>
        <v>Хлеб ржано-пшеничный</v>
      </c>
      <c r="C108" s="74">
        <v>20</v>
      </c>
      <c r="D108" s="758">
        <f>'[1]ГАСТРОНОМИЯ, ВЫПЕЧКА'!$W$75</f>
        <v>1</v>
      </c>
      <c r="E108" s="758">
        <f>'[1]ГАСТРОНОМИЯ, ВЫПЕЧКА'!$Y$75</f>
        <v>0.14000000000000001</v>
      </c>
      <c r="F108" s="758">
        <f>'[1]ГАСТРОНОМИЯ, ВЫПЕЧКА'!$AA$75</f>
        <v>9.8000000000000007</v>
      </c>
      <c r="G108" s="758">
        <f>'[1]ГАСТРОНОМИЯ, ВЫПЕЧКА'!$AC$75</f>
        <v>42.8</v>
      </c>
      <c r="H108" s="759">
        <f>'[1]ГАСТРОНОМИЯ, ВЫПЕЧКА'!$AE$75</f>
        <v>0</v>
      </c>
      <c r="I108" s="1073" t="s">
        <v>456</v>
      </c>
      <c r="J108" s="760" t="str">
        <f>'[1]ГАСТРОНОМИЯ, ВЫПЕЧКА'!$P$54</f>
        <v>Хлеб ржано-пшеничный</v>
      </c>
      <c r="K108" s="74">
        <v>20</v>
      </c>
      <c r="L108" s="758">
        <f>'[1]ГАСТРОНОМИЯ, ВЫПЕЧКА'!$W$75</f>
        <v>1</v>
      </c>
      <c r="M108" s="758">
        <f>'[1]ГАСТРОНОМИЯ, ВЫПЕЧКА'!$Y$75</f>
        <v>0.14000000000000001</v>
      </c>
      <c r="N108" s="758">
        <f>'[1]ГАСТРОНОМИЯ, ВЫПЕЧКА'!$AA$75</f>
        <v>9.8000000000000007</v>
      </c>
      <c r="O108" s="758">
        <f>'[1]ГАСТРОНОМИЯ, ВЫПЕЧКА'!$AC$75</f>
        <v>42.8</v>
      </c>
      <c r="P108" s="759">
        <f>'[1]ГАСТРОНОМИЯ, ВЫПЕЧКА'!$AE$75</f>
        <v>0</v>
      </c>
    </row>
    <row r="109" spans="1:16" s="483" customFormat="1">
      <c r="A109" s="80"/>
      <c r="B109" s="76" t="s">
        <v>49</v>
      </c>
      <c r="C109" s="78">
        <f t="shared" ref="C109:H109" si="24">SUM(C101:C108)</f>
        <v>605</v>
      </c>
      <c r="D109" s="776">
        <f t="shared" si="24"/>
        <v>16.286666666666669</v>
      </c>
      <c r="E109" s="776">
        <f t="shared" si="24"/>
        <v>16.406666666666666</v>
      </c>
      <c r="F109" s="776">
        <f t="shared" si="24"/>
        <v>71.646666666666661</v>
      </c>
      <c r="G109" s="776">
        <f t="shared" si="24"/>
        <v>499.48666666666668</v>
      </c>
      <c r="H109" s="777">
        <f t="shared" si="24"/>
        <v>12.22</v>
      </c>
      <c r="I109" s="80"/>
      <c r="J109" s="76" t="s">
        <v>49</v>
      </c>
      <c r="K109" s="78">
        <f t="shared" ref="K109:P109" si="25">SUM(K101:K108)</f>
        <v>720</v>
      </c>
      <c r="L109" s="776">
        <f t="shared" si="25"/>
        <v>20.926666666666666</v>
      </c>
      <c r="M109" s="776">
        <f t="shared" si="25"/>
        <v>21.276666666666667</v>
      </c>
      <c r="N109" s="776">
        <f t="shared" si="25"/>
        <v>92.47999999999999</v>
      </c>
      <c r="O109" s="776">
        <f t="shared" si="25"/>
        <v>645.52</v>
      </c>
      <c r="P109" s="777">
        <f t="shared" si="25"/>
        <v>13.724</v>
      </c>
    </row>
    <row r="110" spans="1:16" s="483" customFormat="1" ht="13.5" customHeight="1" thickBot="1">
      <c r="A110" s="1214" t="s">
        <v>271</v>
      </c>
      <c r="B110" s="1215"/>
      <c r="C110" s="1215"/>
      <c r="D110" s="1215"/>
      <c r="E110" s="1215"/>
      <c r="F110" s="1215"/>
      <c r="G110" s="1215"/>
      <c r="H110" s="1216"/>
      <c r="I110" s="1214" t="s">
        <v>271</v>
      </c>
      <c r="J110" s="1215"/>
      <c r="K110" s="1215"/>
      <c r="L110" s="1215"/>
      <c r="M110" s="1215"/>
      <c r="N110" s="1215"/>
      <c r="O110" s="1215"/>
      <c r="P110" s="1216"/>
    </row>
    <row r="111" spans="1:16" s="483" customFormat="1" ht="16.5" customHeight="1">
      <c r="A111" s="1080" t="s">
        <v>587</v>
      </c>
      <c r="B111" s="827" t="str">
        <f>'[1]ЯЙЦО, ТВОРОГ, ЗАПЕКАНКИ'!$E$319</f>
        <v>Запеканка манная (рисовая) со свежими плодами</v>
      </c>
      <c r="C111" s="43">
        <f>'[1]ЯЙЦО, ТВОРОГ, ЗАПЕКАНКИ'!$E$322</f>
        <v>80</v>
      </c>
      <c r="D111" s="739">
        <f>'[1]ЯЙЦО, ТВОРОГ, ЗАПЕКАНКИ'!$A$340</f>
        <v>3.472</v>
      </c>
      <c r="E111" s="739">
        <f>'[1]ЯЙЦО, ТВОРОГ, ЗАПЕКАНКИ'!$C$340</f>
        <v>2.3760000000000003</v>
      </c>
      <c r="F111" s="739">
        <f>'[1]ЯЙЦО, ТВОРОГ, ЗАПЕКАНКИ'!$E$340</f>
        <v>18.703999999999997</v>
      </c>
      <c r="G111" s="739">
        <f>'[1]ЯЙЦО, ТВОРОГ, ЗАПЕКАНКИ'!$G$340</f>
        <v>110.096</v>
      </c>
      <c r="H111" s="740">
        <f>'[1]ЯЙЦО, ТВОРОГ, ЗАПЕКАНКИ'!$I$340</f>
        <v>0.504</v>
      </c>
      <c r="I111" s="1080" t="s">
        <v>588</v>
      </c>
      <c r="J111" s="827" t="str">
        <f>'[1]ЯЙЦО, ТВОРОГ, ЗАПЕКАНКИ'!$E$319</f>
        <v>Запеканка манная (рисовая) со свежими плодами</v>
      </c>
      <c r="K111" s="43">
        <f>'[1]ЯЙЦО, ТВОРОГ, ЗАПЕКАНКИ'!$P$322</f>
        <v>100</v>
      </c>
      <c r="L111" s="739">
        <f>'[1]ЯЙЦО, ТВОРОГ, ЗАПЕКАНКИ'!$L$340</f>
        <v>4.34</v>
      </c>
      <c r="M111" s="739">
        <f>'[1]ЯЙЦО, ТВОРОГ, ЗАПЕКАНКИ'!$N$340</f>
        <v>2.97</v>
      </c>
      <c r="N111" s="739">
        <f>'[1]ЯЙЦО, ТВОРОГ, ЗАПЕКАНКИ'!$P$340</f>
        <v>23.38</v>
      </c>
      <c r="O111" s="739">
        <f>'[1]ЯЙЦО, ТВОРОГ, ЗАПЕКАНКИ'!$R$340</f>
        <v>137.62</v>
      </c>
      <c r="P111" s="740">
        <f>'[1]ЯЙЦО, ТВОРОГ, ЗАПЕКАНКИ'!$T$340</f>
        <v>0.63</v>
      </c>
    </row>
    <row r="112" spans="1:16" s="483" customFormat="1" ht="16.5" customHeight="1">
      <c r="A112" s="1093" t="s">
        <v>734</v>
      </c>
      <c r="B112" s="838" t="str">
        <f>'[1]ГАСТРОНОМИЯ, ВЫПЕЧКА'!$E$316</f>
        <v>Кондитерское изделие (печенье сахарное)</v>
      </c>
      <c r="C112" s="839">
        <f>'[1]ГАСТРОНОМИЯ, ВЫПЕЧКА'!$E$319</f>
        <v>20</v>
      </c>
      <c r="D112" s="797">
        <f>'[1]ГАСТРОНОМИЯ, ВЫПЕЧКА'!$A$337</f>
        <v>1.28</v>
      </c>
      <c r="E112" s="797">
        <f>'[1]ГАСТРОНОМИЯ, ВЫПЕЧКА'!$C$337</f>
        <v>2.64</v>
      </c>
      <c r="F112" s="797">
        <f>'[1]ГАСТРОНОМИЯ, ВЫПЕЧКА'!$E$337</f>
        <v>13.76</v>
      </c>
      <c r="G112" s="797">
        <f>'[1]ГАСТРОНОМИЯ, ВЫПЕЧКА'!$G$337</f>
        <v>84.96</v>
      </c>
      <c r="H112" s="798">
        <f>'[1]ГАСТРОНОМИЯ, ВЫПЕЧКА'!$I$337</f>
        <v>0</v>
      </c>
      <c r="I112" s="1093" t="s">
        <v>589</v>
      </c>
      <c r="J112" s="838" t="str">
        <f>'[1]ГАСТРОНОМИЯ, ВЫПЕЧКА'!$E$316</f>
        <v>Кондитерское изделие (печенье сахарное)</v>
      </c>
      <c r="K112" s="839">
        <f>'[1]ГАСТРОНОМИЯ, ВЫПЕЧКА'!$AA$319</f>
        <v>30</v>
      </c>
      <c r="L112" s="797">
        <f>'[1]ГАСТРОНОМИЯ, ВЫПЕЧКА'!$W$337</f>
        <v>1.92</v>
      </c>
      <c r="M112" s="797">
        <f>'[1]ГАСТРОНОМИЯ, ВЫПЕЧКА'!$Y$337</f>
        <v>3.96</v>
      </c>
      <c r="N112" s="797">
        <f>'[1]ГАСТРОНОМИЯ, ВЫПЕЧКА'!$AA$337</f>
        <v>20.64</v>
      </c>
      <c r="O112" s="797">
        <f>'[1]ГАСТРОНОМИЯ, ВЫПЕЧКА'!$AC$337</f>
        <v>127.44</v>
      </c>
      <c r="P112" s="798">
        <f>'[1]ГАСТРОНОМИЯ, ВЫПЕЧКА'!$AE$337</f>
        <v>0</v>
      </c>
    </row>
    <row r="113" spans="1:16" s="483" customFormat="1" ht="16.5" customHeight="1">
      <c r="A113" s="1071" t="s">
        <v>461</v>
      </c>
      <c r="B113" s="112" t="str">
        <f>[1]НАПИТКИ!$E$134</f>
        <v>Кофейный напиток с молоком</v>
      </c>
      <c r="C113" s="74">
        <f>[1]НАПИТКИ!$E$137</f>
        <v>150</v>
      </c>
      <c r="D113" s="726">
        <f>[1]НАПИТКИ!$A$155</f>
        <v>2.09</v>
      </c>
      <c r="E113" s="726">
        <f>[1]НАПИТКИ!$C$155</f>
        <v>0.03</v>
      </c>
      <c r="F113" s="726">
        <f>[1]НАПИТКИ!$E$155</f>
        <v>14.85</v>
      </c>
      <c r="G113" s="726">
        <f>[1]НАПИТКИ!$G$155</f>
        <v>67.92</v>
      </c>
      <c r="H113" s="727">
        <f>[1]НАПИТКИ!$I$155</f>
        <v>0.75</v>
      </c>
      <c r="I113" s="1071" t="s">
        <v>460</v>
      </c>
      <c r="J113" s="112" t="str">
        <f>[1]НАПИТКИ!$P$134</f>
        <v>Кофейный напиток с молоком</v>
      </c>
      <c r="K113" s="74">
        <f>[1]НАПИТКИ!$P$137</f>
        <v>180</v>
      </c>
      <c r="L113" s="728">
        <f>[1]НАПИТКИ!$L$155</f>
        <v>2.508</v>
      </c>
      <c r="M113" s="728">
        <f>[1]НАПИТКИ!$N$155</f>
        <v>3.5999999999999997E-2</v>
      </c>
      <c r="N113" s="728">
        <f>[1]НАПИТКИ!$P$155</f>
        <v>17.82</v>
      </c>
      <c r="O113" s="728">
        <f>[1]НАПИТКИ!$R$155</f>
        <v>81.504000000000005</v>
      </c>
      <c r="P113" s="729">
        <f>[1]НАПИТКИ!$T$155</f>
        <v>0.9</v>
      </c>
    </row>
    <row r="114" spans="1:16" s="483" customFormat="1" ht="14.25" customHeight="1" thickBot="1">
      <c r="A114" s="768"/>
      <c r="B114" s="88" t="s">
        <v>49</v>
      </c>
      <c r="C114" s="89">
        <f t="shared" ref="C114:H114" si="26">SUM(C111:C113)</f>
        <v>250</v>
      </c>
      <c r="D114" s="778">
        <f t="shared" si="26"/>
        <v>6.8419999999999996</v>
      </c>
      <c r="E114" s="778">
        <f t="shared" si="26"/>
        <v>5.0460000000000003</v>
      </c>
      <c r="F114" s="778">
        <f t="shared" si="26"/>
        <v>47.314</v>
      </c>
      <c r="G114" s="778">
        <f t="shared" si="26"/>
        <v>262.976</v>
      </c>
      <c r="H114" s="826">
        <f t="shared" si="26"/>
        <v>1.254</v>
      </c>
      <c r="I114" s="821"/>
      <c r="J114" s="88" t="s">
        <v>49</v>
      </c>
      <c r="K114" s="89">
        <f t="shared" ref="K114:P114" si="27">SUM(K111:K113)</f>
        <v>310</v>
      </c>
      <c r="L114" s="778">
        <f t="shared" si="27"/>
        <v>8.7680000000000007</v>
      </c>
      <c r="M114" s="778">
        <f t="shared" si="27"/>
        <v>6.9659999999999993</v>
      </c>
      <c r="N114" s="778">
        <f t="shared" si="27"/>
        <v>61.839999999999996</v>
      </c>
      <c r="O114" s="778">
        <f t="shared" si="27"/>
        <v>346.56400000000002</v>
      </c>
      <c r="P114" s="823">
        <f t="shared" si="27"/>
        <v>1.53</v>
      </c>
    </row>
    <row r="115" spans="1:16" s="483" customFormat="1" ht="18" customHeight="1" thickBot="1">
      <c r="A115" s="770"/>
      <c r="B115" s="97" t="s">
        <v>74</v>
      </c>
      <c r="C115" s="98">
        <f t="shared" ref="C115:H115" si="28">C96+C99+C109+C114</f>
        <v>1310</v>
      </c>
      <c r="D115" s="780">
        <f t="shared" si="28"/>
        <v>38.75866666666667</v>
      </c>
      <c r="E115" s="780">
        <f t="shared" si="28"/>
        <v>40.739333333333327</v>
      </c>
      <c r="F115" s="780">
        <f t="shared" si="28"/>
        <v>160.61066666666667</v>
      </c>
      <c r="G115" s="780">
        <f t="shared" si="28"/>
        <v>1163.366</v>
      </c>
      <c r="H115" s="781">
        <f t="shared" si="28"/>
        <v>25.364333333333338</v>
      </c>
      <c r="I115" s="822"/>
      <c r="J115" s="163" t="s">
        <v>74</v>
      </c>
      <c r="K115" s="165">
        <f t="shared" ref="K115:P115" si="29">K96+K99+K109+K114</f>
        <v>1555</v>
      </c>
      <c r="L115" s="824">
        <f t="shared" si="29"/>
        <v>48.055333333333337</v>
      </c>
      <c r="M115" s="824">
        <f t="shared" si="29"/>
        <v>50.216000000000001</v>
      </c>
      <c r="N115" s="824">
        <f t="shared" si="29"/>
        <v>207.01599999999999</v>
      </c>
      <c r="O115" s="824">
        <f t="shared" si="29"/>
        <v>1476.05</v>
      </c>
      <c r="P115" s="825">
        <f t="shared" si="29"/>
        <v>27.696333333333335</v>
      </c>
    </row>
    <row r="116" spans="1:16" s="483" customFormat="1" ht="14.25" customHeight="1" thickBot="1">
      <c r="A116" s="1192" t="s">
        <v>449</v>
      </c>
      <c r="B116" s="1194" t="s">
        <v>19</v>
      </c>
      <c r="C116" s="1194" t="s">
        <v>20</v>
      </c>
      <c r="D116" s="1196" t="s">
        <v>21</v>
      </c>
      <c r="E116" s="1196"/>
      <c r="F116" s="1196"/>
      <c r="G116" s="1194" t="s">
        <v>634</v>
      </c>
      <c r="H116" s="1197" t="s">
        <v>23</v>
      </c>
      <c r="I116" s="1192" t="s">
        <v>449</v>
      </c>
      <c r="J116" s="1194" t="s">
        <v>19</v>
      </c>
      <c r="K116" s="1194" t="s">
        <v>20</v>
      </c>
      <c r="L116" s="1211" t="s">
        <v>21</v>
      </c>
      <c r="M116" s="1211"/>
      <c r="N116" s="1211"/>
      <c r="O116" s="1194" t="s">
        <v>634</v>
      </c>
      <c r="P116" s="1212" t="s">
        <v>23</v>
      </c>
    </row>
    <row r="117" spans="1:16" s="483" customFormat="1" ht="39.75" customHeight="1" thickBot="1">
      <c r="A117" s="1193"/>
      <c r="B117" s="1195"/>
      <c r="C117" s="1195"/>
      <c r="D117" s="922" t="s">
        <v>24</v>
      </c>
      <c r="E117" s="479" t="s">
        <v>25</v>
      </c>
      <c r="F117" s="922" t="s">
        <v>26</v>
      </c>
      <c r="G117" s="1195"/>
      <c r="H117" s="1198"/>
      <c r="I117" s="1193"/>
      <c r="J117" s="1195"/>
      <c r="K117" s="1195"/>
      <c r="L117" s="922" t="s">
        <v>24</v>
      </c>
      <c r="M117" s="479" t="s">
        <v>25</v>
      </c>
      <c r="N117" s="922" t="s">
        <v>26</v>
      </c>
      <c r="O117" s="1195"/>
      <c r="P117" s="1213"/>
    </row>
    <row r="118" spans="1:16" s="483" customFormat="1" ht="15.75" thickBot="1">
      <c r="A118" s="1232" t="s">
        <v>118</v>
      </c>
      <c r="B118" s="1218"/>
      <c r="C118" s="1218"/>
      <c r="D118" s="1218"/>
      <c r="E118" s="1218"/>
      <c r="F118" s="1218"/>
      <c r="G118" s="1218"/>
      <c r="H118" s="1219"/>
      <c r="I118" s="1220" t="s">
        <v>118</v>
      </c>
      <c r="J118" s="1221"/>
      <c r="K118" s="1221"/>
      <c r="L118" s="1221"/>
      <c r="M118" s="1221"/>
      <c r="N118" s="1221"/>
      <c r="O118" s="1221"/>
      <c r="P118" s="1222"/>
    </row>
    <row r="119" spans="1:16" s="483" customFormat="1" ht="15.75" customHeight="1" thickBot="1">
      <c r="A119" s="1205" t="s">
        <v>450</v>
      </c>
      <c r="B119" s="1206"/>
      <c r="C119" s="1206"/>
      <c r="D119" s="1206"/>
      <c r="E119" s="1206"/>
      <c r="F119" s="1206"/>
      <c r="G119" s="1206"/>
      <c r="H119" s="1207"/>
      <c r="I119" s="1205" t="s">
        <v>450</v>
      </c>
      <c r="J119" s="1206"/>
      <c r="K119" s="1206"/>
      <c r="L119" s="1206"/>
      <c r="M119" s="1206"/>
      <c r="N119" s="1206"/>
      <c r="O119" s="1206"/>
      <c r="P119" s="1207"/>
    </row>
    <row r="120" spans="1:16" s="483" customFormat="1" ht="16.5" customHeight="1">
      <c r="A120" s="1072" t="s">
        <v>735</v>
      </c>
      <c r="B120" s="828" t="str">
        <f>'[1]КАШИ, СУПЫ МОЛ'!$E$140</f>
        <v>Каша овсяная из "Геркулеса" жидкая</v>
      </c>
      <c r="C120" s="10">
        <f>'[1]КАШИ, СУПЫ МОЛ'!$E$143</f>
        <v>130</v>
      </c>
      <c r="D120" s="724">
        <f>'[1]КАШИ, СУПЫ МОЛ'!$A$161</f>
        <v>4.0949999999999998</v>
      </c>
      <c r="E120" s="724">
        <f>'[1]КАШИ, СУПЫ МОЛ'!$C$161</f>
        <v>3.9</v>
      </c>
      <c r="F120" s="724">
        <f>'[1]КАШИ, СУПЫ МОЛ'!$E$161</f>
        <v>18.395</v>
      </c>
      <c r="G120" s="724">
        <f>'[1]КАШИ, СУПЫ МОЛ'!$G$161</f>
        <v>125.255</v>
      </c>
      <c r="H120" s="725">
        <f>'[1]КАШИ, СУПЫ МОЛ'!$I$161</f>
        <v>0.19500000000000001</v>
      </c>
      <c r="I120" s="1072" t="s">
        <v>590</v>
      </c>
      <c r="J120" s="828" t="str">
        <f>'[1]КАШИ, СУПЫ МОЛ'!$E$140</f>
        <v>Каша овсяная из "Геркулеса" жидкая</v>
      </c>
      <c r="K120" s="10">
        <f>'[1]КАШИ, СУПЫ МОЛ'!$P$143</f>
        <v>200</v>
      </c>
      <c r="L120" s="724">
        <f>'[1]КАШИ, СУПЫ МОЛ'!$L$161</f>
        <v>6.3</v>
      </c>
      <c r="M120" s="724">
        <f>'[1]КАШИ, СУПЫ МОЛ'!$N$161</f>
        <v>6</v>
      </c>
      <c r="N120" s="724">
        <f>'[1]КАШИ, СУПЫ МОЛ'!$P$161</f>
        <v>28.3</v>
      </c>
      <c r="O120" s="724">
        <f>'[1]КАШИ, СУПЫ МОЛ'!$R$161</f>
        <v>192.7</v>
      </c>
      <c r="P120" s="725">
        <f>'[1]КАШИ, СУПЫ МОЛ'!$T$161</f>
        <v>0.3</v>
      </c>
    </row>
    <row r="121" spans="1:16" s="483" customFormat="1" ht="16.5" customHeight="1">
      <c r="A121" s="1072" t="s">
        <v>473</v>
      </c>
      <c r="B121" s="121" t="str">
        <f>[1]НАПИТКИ!$E$91</f>
        <v>Какао с молоком</v>
      </c>
      <c r="C121" s="829">
        <f>[1]НАПИТКИ!$E$94</f>
        <v>150</v>
      </c>
      <c r="D121" s="83">
        <f>[1]НАПИТКИ!$A$112</f>
        <v>1.9</v>
      </c>
      <c r="E121" s="83">
        <f>[1]НАПИТКИ!$C$112</f>
        <v>0.3</v>
      </c>
      <c r="F121" s="83">
        <f>[1]НАПИТКИ!$E$112</f>
        <v>19.5</v>
      </c>
      <c r="G121" s="83">
        <f>[1]НАПИТКИ!$G$112</f>
        <v>88.7</v>
      </c>
      <c r="H121" s="84">
        <f>[1]НАПИТКИ!$I$112</f>
        <v>0.5</v>
      </c>
      <c r="I121" s="1072" t="s">
        <v>472</v>
      </c>
      <c r="J121" s="121" t="str">
        <f>[1]НАПИТКИ!$E$91</f>
        <v>Какао с молоком</v>
      </c>
      <c r="K121" s="83">
        <f>[1]НАПИТКИ!$P$94</f>
        <v>180</v>
      </c>
      <c r="L121" s="792">
        <f>[1]НАПИТКИ!$L$112</f>
        <v>2.2799999999999998</v>
      </c>
      <c r="M121" s="792">
        <f>[1]НАПИТКИ!$N$112</f>
        <v>0.36</v>
      </c>
      <c r="N121" s="792">
        <f>[1]НАПИТКИ!$P$112</f>
        <v>23.4</v>
      </c>
      <c r="O121" s="792">
        <f>[1]НАПИТКИ!$R$112</f>
        <v>106.44</v>
      </c>
      <c r="P121" s="793">
        <f>[1]НАПИТКИ!$T$112</f>
        <v>0.6</v>
      </c>
    </row>
    <row r="122" spans="1:16" s="483" customFormat="1" ht="16.5" customHeight="1">
      <c r="A122" s="1076" t="s">
        <v>462</v>
      </c>
      <c r="B122" s="112" t="str">
        <f>'[1]ГАСТРОНОМИЯ, ВЫПЕЧКА'!$P$273</f>
        <v>Сыр порционный</v>
      </c>
      <c r="C122" s="74">
        <f>'[1]ГАСТРОНОМИЯ, ВЫПЕЧКА'!$AA$276</f>
        <v>15</v>
      </c>
      <c r="D122" s="774">
        <f>'[1]ГАСТРОНОМИЯ, ВЫПЕЧКА'!$W$294</f>
        <v>3.6428571428571428</v>
      </c>
      <c r="E122" s="774">
        <f>'[1]ГАСТРОНОМИЯ, ВЫПЕЧКА'!$Y$294</f>
        <v>4.5</v>
      </c>
      <c r="F122" s="774">
        <f>'[1]ГАСТРОНОМИЯ, ВЫПЕЧКА'!$AA$294</f>
        <v>8.5714285714285715E-2</v>
      </c>
      <c r="G122" s="774">
        <f>'[1]ГАСТРОНОМИЯ, ВЫПЕЧКА'!$AC$294</f>
        <v>55.714285714285715</v>
      </c>
      <c r="H122" s="775">
        <f>'[1]ГАСТРОНОМИЯ, ВЫПЕЧКА'!$AE$294</f>
        <v>0.10714285714285714</v>
      </c>
      <c r="I122" s="1076" t="s">
        <v>462</v>
      </c>
      <c r="J122" s="112" t="str">
        <f>'[1]ГАСТРОНОМИЯ, ВЫПЕЧКА'!$P$273</f>
        <v>Сыр порционный</v>
      </c>
      <c r="K122" s="74">
        <f>'[1]ГАСТРОНОМИЯ, ВЫПЕЧКА'!$AA$276</f>
        <v>15</v>
      </c>
      <c r="L122" s="774">
        <f>'[1]ГАСТРОНОМИЯ, ВЫПЕЧКА'!$W$294</f>
        <v>3.6428571428571428</v>
      </c>
      <c r="M122" s="774">
        <f>'[1]ГАСТРОНОМИЯ, ВЫПЕЧКА'!$Y$294</f>
        <v>4.5</v>
      </c>
      <c r="N122" s="774">
        <f>'[1]ГАСТРОНОМИЯ, ВЫПЕЧКА'!$AA$294</f>
        <v>8.5714285714285715E-2</v>
      </c>
      <c r="O122" s="774">
        <f>'[1]ГАСТРОНОМИЯ, ВЫПЕЧКА'!$AC$294</f>
        <v>55.714285714285715</v>
      </c>
      <c r="P122" s="775">
        <f>'[1]ГАСТРОНОМИЯ, ВЫПЕЧКА'!$AE$294</f>
        <v>0.10714285714285714</v>
      </c>
    </row>
    <row r="123" spans="1:16" s="483" customFormat="1" ht="16.5" customHeight="1">
      <c r="A123" s="1072" t="s">
        <v>455</v>
      </c>
      <c r="B123" s="735" t="str">
        <f>'[1]ГАСТРОНОМИЯ, ВЫПЕЧКА'!$AA$11</f>
        <v>Хлеб пшеничный</v>
      </c>
      <c r="C123" s="34">
        <f>'[1]ГАСТРОНОМИЯ, ВЫПЕЧКА'!$AA$14</f>
        <v>20</v>
      </c>
      <c r="D123" s="737">
        <f>'[1]ГАСТРОНОМИЯ, ВЫПЕЧКА'!$W$32</f>
        <v>1.6</v>
      </c>
      <c r="E123" s="737">
        <f>'[1]ГАСТРОНОМИЯ, ВЫПЕЧКА'!$Y$32</f>
        <v>0.2</v>
      </c>
      <c r="F123" s="737">
        <f>'[1]ГАСТРОНОМИЯ, ВЫПЕЧКА'!$AA$32</f>
        <v>10.199999999999999</v>
      </c>
      <c r="G123" s="737">
        <f>'[1]ГАСТРОНОМИЯ, ВЫПЕЧКА'!$AC$32</f>
        <v>49</v>
      </c>
      <c r="H123" s="738">
        <f>'[1]ГАСТРОНОМИЯ, ВЫПЕЧКА'!$AE$32</f>
        <v>0</v>
      </c>
      <c r="I123" s="1072" t="s">
        <v>710</v>
      </c>
      <c r="J123" s="735" t="str">
        <f>'[1]ГАСТРОНОМИЯ, ВЫПЕЧКА'!$AA$11</f>
        <v>Хлеб пшеничный</v>
      </c>
      <c r="K123" s="34">
        <f>'[1]ГАСТРОНОМИЯ, ВЫПЕЧКА'!$AW$14</f>
        <v>25</v>
      </c>
      <c r="L123" s="737">
        <f>'[1]ГАСТРОНОМИЯ, ВЫПЕЧКА'!$AS$32</f>
        <v>2</v>
      </c>
      <c r="M123" s="737">
        <f>'[1]ГАСТРОНОМИЯ, ВЫПЕЧКА'!$AU$32</f>
        <v>0.25</v>
      </c>
      <c r="N123" s="737">
        <f>'[1]ГАСТРОНОМИЯ, ВЫПЕЧКА'!$AA$32</f>
        <v>10.199999999999999</v>
      </c>
      <c r="O123" s="737">
        <f>'[1]ГАСТРОНОМИЯ, ВЫПЕЧКА'!$AC$32</f>
        <v>49</v>
      </c>
      <c r="P123" s="738">
        <f>'[1]ГАСТРОНОМИЯ, ВЫПЕЧКА'!$AE$32</f>
        <v>0</v>
      </c>
    </row>
    <row r="124" spans="1:16" s="483" customFormat="1" ht="16.5" customHeight="1">
      <c r="A124" s="1073" t="s">
        <v>711</v>
      </c>
      <c r="B124" s="760" t="str">
        <f>'[1]ГАСТРОНОМИЯ, ВЫПЕЧКА'!$P$54</f>
        <v>Хлеб ржано-пшеничный</v>
      </c>
      <c r="C124" s="74">
        <f>'[1]ГАСТРОНОМИЯ, ВЫПЕЧКА'!$E$57</f>
        <v>10</v>
      </c>
      <c r="D124" s="761">
        <f>'[1]ГАСТРОНОМИЯ, ВЫПЕЧКА'!$A$75</f>
        <v>0.5</v>
      </c>
      <c r="E124" s="761">
        <f>'[1]ГАСТРОНОМИЯ, ВЫПЕЧКА'!$C$75</f>
        <v>7.0000000000000007E-2</v>
      </c>
      <c r="F124" s="761">
        <f>'[1]ГАСТРОНОМИЯ, ВЫПЕЧКА'!$E$75</f>
        <v>4.9000000000000004</v>
      </c>
      <c r="G124" s="761">
        <f>'[1]ГАСТРОНОМИЯ, ВЫПЕЧКА'!$G$75</f>
        <v>21.4</v>
      </c>
      <c r="H124" s="733">
        <f>'[1]ГАСТРОНОМИЯ, ВЫПЕЧКА'!$I$75</f>
        <v>0</v>
      </c>
      <c r="I124" s="1073" t="s">
        <v>456</v>
      </c>
      <c r="J124" s="760" t="str">
        <f>'[1]ГАСТРОНОМИЯ, ВЫПЕЧКА'!$P$54</f>
        <v>Хлеб ржано-пшеничный</v>
      </c>
      <c r="K124" s="74">
        <v>20</v>
      </c>
      <c r="L124" s="758">
        <f>'[1]ГАСТРОНОМИЯ, ВЫПЕЧКА'!$W$75</f>
        <v>1</v>
      </c>
      <c r="M124" s="758">
        <f>'[1]ГАСТРОНОМИЯ, ВЫПЕЧКА'!$Y$75</f>
        <v>0.14000000000000001</v>
      </c>
      <c r="N124" s="758">
        <f>'[1]ГАСТРОНОМИЯ, ВЫПЕЧКА'!$AW$32</f>
        <v>12.749999999999998</v>
      </c>
      <c r="O124" s="758">
        <f>'[1]ГАСТРОНОМИЯ, ВЫПЕЧКА'!$AY$32</f>
        <v>61.25</v>
      </c>
      <c r="P124" s="759">
        <f>'[1]ГАСТРОНОМИЯ, ВЫПЕЧКА'!$BA$32</f>
        <v>0</v>
      </c>
    </row>
    <row r="125" spans="1:16" s="483" customFormat="1">
      <c r="A125" s="789"/>
      <c r="B125" s="115" t="s">
        <v>49</v>
      </c>
      <c r="C125" s="45">
        <f>SUM(C120:C124)</f>
        <v>325</v>
      </c>
      <c r="D125" s="742">
        <f t="shared" ref="D125:H125" si="30">SUM(D120:D124)</f>
        <v>11.737857142857141</v>
      </c>
      <c r="E125" s="742">
        <f t="shared" si="30"/>
        <v>8.9699999999999989</v>
      </c>
      <c r="F125" s="742">
        <f t="shared" si="30"/>
        <v>53.080714285714286</v>
      </c>
      <c r="G125" s="742">
        <f t="shared" si="30"/>
        <v>340.06928571428568</v>
      </c>
      <c r="H125" s="933">
        <f t="shared" si="30"/>
        <v>0.80214285714285716</v>
      </c>
      <c r="I125" s="932"/>
      <c r="J125" s="115" t="s">
        <v>49</v>
      </c>
      <c r="K125" s="45">
        <f>SUM(K120:K124)</f>
        <v>440</v>
      </c>
      <c r="L125" s="742">
        <f t="shared" ref="L125:P125" si="31">SUM(L120:L124)</f>
        <v>15.222857142857142</v>
      </c>
      <c r="M125" s="742">
        <f t="shared" si="31"/>
        <v>11.25</v>
      </c>
      <c r="N125" s="742">
        <f t="shared" si="31"/>
        <v>74.735714285714295</v>
      </c>
      <c r="O125" s="742">
        <f t="shared" si="31"/>
        <v>465.10428571428571</v>
      </c>
      <c r="P125" s="933">
        <f t="shared" si="31"/>
        <v>1.0071428571428571</v>
      </c>
    </row>
    <row r="126" spans="1:16" s="483" customFormat="1" ht="15.75" customHeight="1" thickBot="1">
      <c r="A126" s="1208" t="s">
        <v>451</v>
      </c>
      <c r="B126" s="1209"/>
      <c r="C126" s="1209"/>
      <c r="D126" s="1209"/>
      <c r="E126" s="1209"/>
      <c r="F126" s="1209"/>
      <c r="G126" s="1209"/>
      <c r="H126" s="1210"/>
      <c r="I126" s="1208" t="s">
        <v>451</v>
      </c>
      <c r="J126" s="1209"/>
      <c r="K126" s="1209"/>
      <c r="L126" s="1209"/>
      <c r="M126" s="1209"/>
      <c r="N126" s="1209"/>
      <c r="O126" s="1209"/>
      <c r="P126" s="1210"/>
    </row>
    <row r="127" spans="1:16" s="483" customFormat="1" ht="16.5" customHeight="1">
      <c r="A127" s="1076" t="s">
        <v>458</v>
      </c>
      <c r="B127" s="772" t="s">
        <v>591</v>
      </c>
      <c r="C127" s="83">
        <f>[1]НАПИТКИ!$E$449</f>
        <v>150</v>
      </c>
      <c r="D127" s="74">
        <f>[1]НАПИТКИ!$A$469</f>
        <v>4.2</v>
      </c>
      <c r="E127" s="74">
        <f>[1]НАПИТКИ!$C$469</f>
        <v>3.3</v>
      </c>
      <c r="F127" s="74">
        <f>[1]НАПИТКИ!$E$469</f>
        <v>6.1</v>
      </c>
      <c r="G127" s="74">
        <f>[1]НАПИТКИ!$G$469</f>
        <v>70.900000000000006</v>
      </c>
      <c r="H127" s="773">
        <f>[1]НАПИТКИ!$I$469</f>
        <v>1</v>
      </c>
      <c r="I127" s="1076" t="s">
        <v>457</v>
      </c>
      <c r="J127" s="772" t="s">
        <v>591</v>
      </c>
      <c r="K127" s="53">
        <f>[1]НАПИТКИ!$P$449</f>
        <v>180</v>
      </c>
      <c r="L127" s="774">
        <f>[1]НАПИТКИ!$L$469</f>
        <v>5.04</v>
      </c>
      <c r="M127" s="774">
        <f>[1]НАПИТКИ!$N$469</f>
        <v>3.96</v>
      </c>
      <c r="N127" s="774">
        <f>[1]НАПИТКИ!$P$469</f>
        <v>7.32</v>
      </c>
      <c r="O127" s="774">
        <f>[1]НАПИТКИ!$R$469</f>
        <v>85.080000000000013</v>
      </c>
      <c r="P127" s="775">
        <f>[1]НАПИТКИ!$T$469</f>
        <v>1.2</v>
      </c>
    </row>
    <row r="128" spans="1:16" s="483" customFormat="1">
      <c r="A128" s="36"/>
      <c r="B128" s="115" t="s">
        <v>49</v>
      </c>
      <c r="C128" s="45">
        <f t="shared" ref="C128:H128" si="32">C127</f>
        <v>150</v>
      </c>
      <c r="D128" s="45">
        <f t="shared" si="32"/>
        <v>4.2</v>
      </c>
      <c r="E128" s="45">
        <f t="shared" si="32"/>
        <v>3.3</v>
      </c>
      <c r="F128" s="45">
        <f t="shared" si="32"/>
        <v>6.1</v>
      </c>
      <c r="G128" s="45">
        <f t="shared" si="32"/>
        <v>70.900000000000006</v>
      </c>
      <c r="H128" s="743">
        <f t="shared" si="32"/>
        <v>1</v>
      </c>
      <c r="I128" s="36"/>
      <c r="J128" s="115" t="s">
        <v>49</v>
      </c>
      <c r="K128" s="45">
        <f t="shared" ref="K128:P128" si="33">K127</f>
        <v>180</v>
      </c>
      <c r="L128" s="742">
        <f t="shared" si="33"/>
        <v>5.04</v>
      </c>
      <c r="M128" s="742">
        <f t="shared" si="33"/>
        <v>3.96</v>
      </c>
      <c r="N128" s="742">
        <f t="shared" si="33"/>
        <v>7.32</v>
      </c>
      <c r="O128" s="742">
        <f t="shared" si="33"/>
        <v>85.080000000000013</v>
      </c>
      <c r="P128" s="743">
        <f t="shared" si="33"/>
        <v>1.2</v>
      </c>
    </row>
    <row r="129" spans="1:16" s="483" customFormat="1" ht="15.75" customHeight="1" thickBot="1">
      <c r="A129" s="1208" t="s">
        <v>274</v>
      </c>
      <c r="B129" s="1209"/>
      <c r="C129" s="1209"/>
      <c r="D129" s="1209"/>
      <c r="E129" s="1209"/>
      <c r="F129" s="1209"/>
      <c r="G129" s="1209"/>
      <c r="H129" s="1210"/>
      <c r="I129" s="1208" t="s">
        <v>274</v>
      </c>
      <c r="J129" s="1209"/>
      <c r="K129" s="1209"/>
      <c r="L129" s="1209"/>
      <c r="M129" s="1209"/>
      <c r="N129" s="1209"/>
      <c r="O129" s="1209"/>
      <c r="P129" s="1210"/>
    </row>
    <row r="130" spans="1:16" s="483" customFormat="1" ht="16.5" customHeight="1">
      <c r="A130" s="1076" t="s">
        <v>713</v>
      </c>
      <c r="B130" s="744" t="s">
        <v>508</v>
      </c>
      <c r="C130" s="49">
        <f>'[1]ФРУКТЫ, ОВОЩИ'!$E$352</f>
        <v>40</v>
      </c>
      <c r="D130" s="745">
        <f>'[1]ФРУКТЫ, ОВОЩИ'!$A$370</f>
        <v>0.73333333333333328</v>
      </c>
      <c r="E130" s="745">
        <f>'[1]ФРУКТЫ, ОВОЩИ'!$C$370</f>
        <v>3</v>
      </c>
      <c r="F130" s="745">
        <f>'[1]ФРУКТЫ, ОВОЩИ'!$E$370</f>
        <v>2.8</v>
      </c>
      <c r="G130" s="745">
        <f>'[1]ФРУКТЫ, ОВОЩИ'!$G$370</f>
        <v>41.333333333333336</v>
      </c>
      <c r="H130" s="746">
        <f>'[1]ФРУКТЫ, ОВОЩИ'!$I$370</f>
        <v>1</v>
      </c>
      <c r="I130" s="1076" t="s">
        <v>714</v>
      </c>
      <c r="J130" s="744" t="s">
        <v>508</v>
      </c>
      <c r="K130" s="49">
        <f>'[1]ФРУКТЫ, ОВОЩИ'!$P$352</f>
        <v>60</v>
      </c>
      <c r="L130" s="745">
        <f>'[1]ФРУКТЫ, ОВОЩИ'!$L$370</f>
        <v>1.1000000000000001</v>
      </c>
      <c r="M130" s="745">
        <f>'[1]ФРУКТЫ, ОВОЩИ'!$N$370</f>
        <v>4.5</v>
      </c>
      <c r="N130" s="745">
        <f>'[1]ФРУКТЫ, ОВОЩИ'!$P$370</f>
        <v>4.2</v>
      </c>
      <c r="O130" s="745">
        <f>'[1]ФРУКТЫ, ОВОЩИ'!$R$370</f>
        <v>62</v>
      </c>
      <c r="P130" s="746">
        <f>'[1]ФРУКТЫ, ОВОЩИ'!$T$370</f>
        <v>1.5</v>
      </c>
    </row>
    <row r="131" spans="1:16" s="483" customFormat="1" ht="16.5" customHeight="1">
      <c r="A131" s="1086" t="s">
        <v>736</v>
      </c>
      <c r="B131" s="145" t="s">
        <v>111</v>
      </c>
      <c r="C131" s="83">
        <f>[1]СУПЫ!$E$181</f>
        <v>180</v>
      </c>
      <c r="D131" s="792">
        <f>[1]СУПЫ!$A$199</f>
        <v>1.53</v>
      </c>
      <c r="E131" s="792">
        <f>[1]СУПЫ!$C$199</f>
        <v>4.41</v>
      </c>
      <c r="F131" s="792">
        <f>[1]СУПЫ!$E$199</f>
        <v>8.1</v>
      </c>
      <c r="G131" s="792">
        <f>[1]СУПЫ!$G$199</f>
        <v>78.839999999999989</v>
      </c>
      <c r="H131" s="793">
        <f>[1]СУПЫ!$I$199</f>
        <v>3.78</v>
      </c>
      <c r="I131" s="1086" t="s">
        <v>593</v>
      </c>
      <c r="J131" s="145" t="s">
        <v>111</v>
      </c>
      <c r="K131" s="83">
        <f>[1]СУПЫ!$P$181</f>
        <v>200</v>
      </c>
      <c r="L131" s="83">
        <f>[1]СУПЫ!$L$199</f>
        <v>1.7</v>
      </c>
      <c r="M131" s="83">
        <f>[1]СУПЫ!$N$199</f>
        <v>4.9000000000000004</v>
      </c>
      <c r="N131" s="83">
        <f>[1]СУПЫ!$P$199</f>
        <v>9</v>
      </c>
      <c r="O131" s="83">
        <f>[1]СУПЫ!$R$199</f>
        <v>87.6</v>
      </c>
      <c r="P131" s="84">
        <f>[1]СУПЫ!$T$199</f>
        <v>4.2</v>
      </c>
    </row>
    <row r="132" spans="1:16" s="483" customFormat="1" ht="16.5" customHeight="1">
      <c r="A132" s="1072" t="s">
        <v>737</v>
      </c>
      <c r="B132" s="147" t="str">
        <f>'[1]МЯСО, РЫБА'!$E$270</f>
        <v>Плов из отварной птицы</v>
      </c>
      <c r="C132" s="83">
        <f>'[1]МЯСО, РЫБА'!$E$273</f>
        <v>170</v>
      </c>
      <c r="D132" s="832">
        <f>'[1]МЯСО, РЫБА'!$A$292</f>
        <v>22.6</v>
      </c>
      <c r="E132" s="832">
        <f>'[1]МЯСО, РЫБА'!$C$292</f>
        <v>17.3</v>
      </c>
      <c r="F132" s="832">
        <f>'[1]МЯСО, РЫБА'!$E$292</f>
        <v>26.5</v>
      </c>
      <c r="G132" s="832">
        <f>'[1]МЯСО, РЫБА'!$G$292</f>
        <v>351.9</v>
      </c>
      <c r="H132" s="833">
        <f>'[1]МЯСО, РЫБА'!$I$292</f>
        <v>1.67</v>
      </c>
      <c r="I132" s="1072" t="s">
        <v>738</v>
      </c>
      <c r="J132" s="147" t="str">
        <f>'[1]МЯСО, РЫБА'!$E$270</f>
        <v>Плов из отварной птицы</v>
      </c>
      <c r="K132" s="834">
        <f>'[1]МЯСО, РЫБА'!$P$273</f>
        <v>200</v>
      </c>
      <c r="L132" s="832">
        <f>'[1]МЯСО, РЫБА'!$L$292</f>
        <v>26.588235294117649</v>
      </c>
      <c r="M132" s="832">
        <f>'[1]МЯСО, РЫБА'!$N$292</f>
        <v>20.352941176470587</v>
      </c>
      <c r="N132" s="832">
        <f>'[1]МЯСО, РЫБА'!$P$292</f>
        <v>31.176470588235293</v>
      </c>
      <c r="O132" s="832">
        <f>'[1]МЯСО, РЫБА'!$R$292</f>
        <v>414</v>
      </c>
      <c r="P132" s="833">
        <f>'[1]МЯСО, РЫБА'!$T$292</f>
        <v>1.9647058823529411</v>
      </c>
    </row>
    <row r="133" spans="1:16" s="483" customFormat="1" ht="16.5" customHeight="1">
      <c r="A133" s="1072" t="s">
        <v>475</v>
      </c>
      <c r="B133" s="112" t="str">
        <f>[1]НАПИТКИ!$E$177</f>
        <v>Напиток из шиповника</v>
      </c>
      <c r="C133" s="74">
        <f>[1]НАПИТКИ!$E$180</f>
        <v>150</v>
      </c>
      <c r="D133" s="761">
        <f>[1]НАПИТКИ!$A$200</f>
        <v>0.51</v>
      </c>
      <c r="E133" s="761">
        <f>[1]НАПИТКИ!$C$200</f>
        <v>0</v>
      </c>
      <c r="F133" s="761">
        <f>[1]НАПИТКИ!$E$200</f>
        <v>17.3</v>
      </c>
      <c r="G133" s="761">
        <f>[1]НАПИТКИ!$G$200</f>
        <v>71.2</v>
      </c>
      <c r="H133" s="815">
        <f>[1]НАПИТКИ!$I$200</f>
        <v>45</v>
      </c>
      <c r="I133" s="1072" t="s">
        <v>474</v>
      </c>
      <c r="J133" s="112" t="str">
        <f>[1]НАПИТКИ!$E$177</f>
        <v>Напиток из шиповника</v>
      </c>
      <c r="K133" s="74">
        <f>[1]НАПИТКИ!$P$180</f>
        <v>180</v>
      </c>
      <c r="L133" s="761">
        <f>[1]НАПИТКИ!$L$200</f>
        <v>0.61199999999999999</v>
      </c>
      <c r="M133" s="761">
        <f>[1]НАПИТКИ!$N$200</f>
        <v>0</v>
      </c>
      <c r="N133" s="761">
        <f>[1]НАПИТКИ!$P$200</f>
        <v>20.76</v>
      </c>
      <c r="O133" s="761">
        <f>[1]НАПИТКИ!$R$200</f>
        <v>85.44</v>
      </c>
      <c r="P133" s="815">
        <f>[1]НАПИТКИ!$T$200</f>
        <v>54</v>
      </c>
    </row>
    <row r="134" spans="1:16" s="483" customFormat="1" ht="16.5" customHeight="1">
      <c r="A134" s="1072" t="s">
        <v>455</v>
      </c>
      <c r="B134" s="735" t="str">
        <f>'[1]ГАСТРОНОМИЯ, ВЫПЕЧКА'!$AA$11</f>
        <v>Хлеб пшеничный</v>
      </c>
      <c r="C134" s="34">
        <f>'[1]ГАСТРОНОМИЯ, ВЫПЕЧКА'!$AA$14</f>
        <v>20</v>
      </c>
      <c r="D134" s="737">
        <f>'[1]ГАСТРОНОМИЯ, ВЫПЕЧКА'!$W$32</f>
        <v>1.6</v>
      </c>
      <c r="E134" s="737">
        <f>'[1]ГАСТРОНОМИЯ, ВЫПЕЧКА'!$Y$32</f>
        <v>0.2</v>
      </c>
      <c r="F134" s="737">
        <f>'[1]ГАСТРОНОМИЯ, ВЫПЕЧКА'!$AA$32</f>
        <v>10.199999999999999</v>
      </c>
      <c r="G134" s="737">
        <f>'[1]ГАСТРОНОМИЯ, ВЫПЕЧКА'!$AC$32</f>
        <v>49</v>
      </c>
      <c r="H134" s="738">
        <f>'[1]ГАСТРОНОМИЯ, ВЫПЕЧКА'!$AE$32</f>
        <v>0</v>
      </c>
      <c r="I134" s="1082" t="s">
        <v>575</v>
      </c>
      <c r="J134" s="735" t="str">
        <f>'[1]ГАСТРОНОМИЯ, ВЫПЕЧКА'!$AA$11</f>
        <v>Хлеб пшеничный</v>
      </c>
      <c r="K134" s="34">
        <f>'[1]ГАСТРОНОМИЯ, ВЫПЕЧКА'!$AL$14</f>
        <v>30</v>
      </c>
      <c r="L134" s="737">
        <f>'[1]ГАСТРОНОМИЯ, ВЫПЕЧКА'!$AH$32</f>
        <v>2.4</v>
      </c>
      <c r="M134" s="737">
        <f>'[1]ГАСТРОНОМИЯ, ВЫПЕЧКА'!$AJ$32</f>
        <v>0.3</v>
      </c>
      <c r="N134" s="737">
        <f>'[1]ГАСТРОНОМИЯ, ВЫПЕЧКА'!$AL$32</f>
        <v>15.3</v>
      </c>
      <c r="O134" s="737">
        <f>'[1]ГАСТРОНОМИЯ, ВЫПЕЧКА'!$AN$32</f>
        <v>73.5</v>
      </c>
      <c r="P134" s="738">
        <f>'[1]ГАСТРОНОМИЯ, ВЫПЕЧКА'!$AP$32</f>
        <v>0</v>
      </c>
    </row>
    <row r="135" spans="1:16" s="483" customFormat="1" ht="16.5" customHeight="1">
      <c r="A135" s="1073" t="s">
        <v>456</v>
      </c>
      <c r="B135" s="760" t="str">
        <f>'[1]ГАСТРОНОМИЯ, ВЫПЕЧКА'!$P$54</f>
        <v>Хлеб ржано-пшеничный</v>
      </c>
      <c r="C135" s="74">
        <v>20</v>
      </c>
      <c r="D135" s="758">
        <f>'[1]ГАСТРОНОМИЯ, ВЫПЕЧКА'!$W$75</f>
        <v>1</v>
      </c>
      <c r="E135" s="758">
        <f>'[1]ГАСТРОНОМИЯ, ВЫПЕЧКА'!$Y$75</f>
        <v>0.14000000000000001</v>
      </c>
      <c r="F135" s="758">
        <f>'[1]ГАСТРОНОМИЯ, ВЫПЕЧКА'!$AA$75</f>
        <v>9.8000000000000007</v>
      </c>
      <c r="G135" s="758">
        <f>'[1]ГАСТРОНОМИЯ, ВЫПЕЧКА'!$AC$75</f>
        <v>42.8</v>
      </c>
      <c r="H135" s="759">
        <f>'[1]ГАСТРОНОМИЯ, ВЫПЕЧКА'!$AE$75</f>
        <v>0</v>
      </c>
      <c r="I135" s="1073" t="s">
        <v>456</v>
      </c>
      <c r="J135" s="760" t="str">
        <f>'[1]ГАСТРОНОМИЯ, ВЫПЕЧКА'!$P$54</f>
        <v>Хлеб ржано-пшеничный</v>
      </c>
      <c r="K135" s="74">
        <v>20</v>
      </c>
      <c r="L135" s="758">
        <f>'[1]ГАСТРОНОМИЯ, ВЫПЕЧКА'!$W$75</f>
        <v>1</v>
      </c>
      <c r="M135" s="758">
        <f>'[1]ГАСТРОНОМИЯ, ВЫПЕЧКА'!$Y$75</f>
        <v>0.14000000000000001</v>
      </c>
      <c r="N135" s="758">
        <f>'[1]ГАСТРОНОМИЯ, ВЫПЕЧКА'!$AA$75</f>
        <v>9.8000000000000007</v>
      </c>
      <c r="O135" s="758">
        <f>'[1]ГАСТРОНОМИЯ, ВЫПЕЧКА'!$AC$75</f>
        <v>42.8</v>
      </c>
      <c r="P135" s="759">
        <f>'[1]ГАСТРОНОМИЯ, ВЫПЕЧКА'!$AE$75</f>
        <v>0</v>
      </c>
    </row>
    <row r="136" spans="1:16" s="483" customFormat="1">
      <c r="A136" s="71"/>
      <c r="B136" s="127" t="s">
        <v>49</v>
      </c>
      <c r="C136" s="129">
        <f t="shared" ref="C136:H136" si="34">SUM(C130:C135)</f>
        <v>580</v>
      </c>
      <c r="D136" s="800">
        <f t="shared" si="34"/>
        <v>27.973333333333336</v>
      </c>
      <c r="E136" s="800">
        <f t="shared" si="34"/>
        <v>25.05</v>
      </c>
      <c r="F136" s="800">
        <f t="shared" si="34"/>
        <v>74.7</v>
      </c>
      <c r="G136" s="800">
        <f t="shared" si="34"/>
        <v>635.07333333333327</v>
      </c>
      <c r="H136" s="801">
        <f t="shared" si="34"/>
        <v>51.45</v>
      </c>
      <c r="I136" s="71"/>
      <c r="J136" s="127" t="s">
        <v>49</v>
      </c>
      <c r="K136" s="129">
        <f t="shared" ref="K136:P136" si="35">SUM(K130:K135)</f>
        <v>690</v>
      </c>
      <c r="L136" s="800">
        <f t="shared" si="35"/>
        <v>33.40023529411765</v>
      </c>
      <c r="M136" s="800">
        <f t="shared" si="35"/>
        <v>30.192941176470587</v>
      </c>
      <c r="N136" s="800">
        <f t="shared" si="35"/>
        <v>90.236470588235292</v>
      </c>
      <c r="O136" s="800">
        <f t="shared" si="35"/>
        <v>765.33999999999992</v>
      </c>
      <c r="P136" s="801">
        <f t="shared" si="35"/>
        <v>61.664705882352941</v>
      </c>
    </row>
    <row r="137" spans="1:16" s="483" customFormat="1" ht="15.75" customHeight="1" thickBot="1">
      <c r="A137" s="1214" t="s">
        <v>271</v>
      </c>
      <c r="B137" s="1215"/>
      <c r="C137" s="1215"/>
      <c r="D137" s="1215"/>
      <c r="E137" s="1215"/>
      <c r="F137" s="1215"/>
      <c r="G137" s="1215"/>
      <c r="H137" s="1216"/>
      <c r="I137" s="1214" t="s">
        <v>271</v>
      </c>
      <c r="J137" s="1215"/>
      <c r="K137" s="1215"/>
      <c r="L137" s="1215"/>
      <c r="M137" s="1215"/>
      <c r="N137" s="1215"/>
      <c r="O137" s="1215"/>
      <c r="P137" s="1216"/>
    </row>
    <row r="138" spans="1:16" s="483" customFormat="1" ht="16.5" customHeight="1">
      <c r="A138" s="1094" t="s">
        <v>619</v>
      </c>
      <c r="B138" s="208" t="str">
        <f>'[1]ЯЙЦО, ТВОРОГ, ЗАПЕКАНКИ'!$E$226</f>
        <v>Сырники из творога</v>
      </c>
      <c r="C138" s="109">
        <f>'[1]ЯЙЦО, ТВОРОГ, ЗАПЕКАНКИ'!$E$143</f>
        <v>90</v>
      </c>
      <c r="D138" s="835">
        <f>'[1]ЯЙЦО, ТВОРОГ, ЗАПЕКАНКИ'!$A$248</f>
        <v>14.6</v>
      </c>
      <c r="E138" s="835">
        <f>'[1]ЯЙЦО, ТВОРОГ, ЗАПЕКАНКИ'!$C$248</f>
        <v>3.1</v>
      </c>
      <c r="F138" s="835">
        <f>'[1]ЯЙЦО, ТВОРОГ, ЗАПЕКАНКИ'!$E$248</f>
        <v>21.4</v>
      </c>
      <c r="G138" s="835">
        <f>'[1]ЯЙЦО, ТВОРОГ, ЗАПЕКАНКИ'!$G$248</f>
        <v>172.3</v>
      </c>
      <c r="H138" s="836">
        <f>'[1]ЯЙЦО, ТВОРОГ, ЗАПЕКАНКИ'!$I$248</f>
        <v>0.36</v>
      </c>
      <c r="I138" s="1094" t="s">
        <v>739</v>
      </c>
      <c r="J138" s="208" t="str">
        <f>'[1]ЯЙЦО, ТВОРОГ, ЗАПЕКАНКИ'!$E$226</f>
        <v>Сырники из творога</v>
      </c>
      <c r="K138" s="109">
        <f>'[1]ЯЙЦО, ТВОРОГ, ЗАПЕКАНКИ'!$P$229</f>
        <v>100</v>
      </c>
      <c r="L138" s="835">
        <f>'[1]ЯЙЦО, ТВОРОГ, ЗАПЕКАНКИ'!$L$248</f>
        <v>16.222222222222221</v>
      </c>
      <c r="M138" s="835">
        <f>'[1]ЯЙЦО, ТВОРОГ, ЗАПЕКАНКИ'!$N$248</f>
        <v>3.4444444444444446</v>
      </c>
      <c r="N138" s="835">
        <f>'[1]ЯЙЦО, ТВОРОГ, ЗАПЕКАНКИ'!$P$248</f>
        <v>23.777777777777779</v>
      </c>
      <c r="O138" s="835">
        <f>'[1]ЯЙЦО, ТВОРОГ, ЗАПЕКАНКИ'!$R$248</f>
        <v>191.44444444444446</v>
      </c>
      <c r="P138" s="836">
        <f>'[1]ЯЙЦО, ТВОРОГ, ЗАПЕКАНКИ'!$T$248</f>
        <v>0.4</v>
      </c>
    </row>
    <row r="139" spans="1:16" s="483" customFormat="1" ht="16.5" customHeight="1">
      <c r="A139" s="1083" t="s">
        <v>578</v>
      </c>
      <c r="B139" s="762" t="str">
        <f>[1]СОУСА!$E$55</f>
        <v>Молоко сгущенное</v>
      </c>
      <c r="C139" s="763">
        <f>[1]СОУСА!$E$58</f>
        <v>20</v>
      </c>
      <c r="D139" s="764">
        <f>[1]СОУСА!$A$77</f>
        <v>1.44</v>
      </c>
      <c r="E139" s="764">
        <f>[1]СОУСА!$C$77</f>
        <v>1.7</v>
      </c>
      <c r="F139" s="764">
        <f>[1]СОУСА!$E$77</f>
        <v>11.1</v>
      </c>
      <c r="G139" s="764">
        <f>[1]СОУСА!$G$77</f>
        <v>64</v>
      </c>
      <c r="H139" s="765">
        <f>[1]СОУСА!$I$77</f>
        <v>0.2</v>
      </c>
      <c r="I139" s="1083" t="s">
        <v>720</v>
      </c>
      <c r="J139" s="762" t="str">
        <f>[1]СОУСА!$E$55</f>
        <v>Молоко сгущенное</v>
      </c>
      <c r="K139" s="763">
        <f>[1]СОУСА!$P$58</f>
        <v>25</v>
      </c>
      <c r="L139" s="766">
        <f>[1]СОУСА!$L$77</f>
        <v>1.8</v>
      </c>
      <c r="M139" s="766">
        <f>[1]СОУСА!$N$77</f>
        <v>2.125</v>
      </c>
      <c r="N139" s="766">
        <f>[1]СОУСА!$P$77</f>
        <v>13.875</v>
      </c>
      <c r="O139" s="766">
        <f>[1]СОУСА!$R$77</f>
        <v>80</v>
      </c>
      <c r="P139" s="767">
        <f>[1]СОУСА!$T$77</f>
        <v>0.25</v>
      </c>
    </row>
    <row r="140" spans="1:16" s="483" customFormat="1" ht="16.5" customHeight="1">
      <c r="A140" s="1095" t="s">
        <v>463</v>
      </c>
      <c r="B140" s="840" t="str">
        <f>[1]НАПИТКИ!$E$222</f>
        <v>Сок фруктовый</v>
      </c>
      <c r="C140" s="841">
        <f>[1]НАПИТКИ!$E$225</f>
        <v>150</v>
      </c>
      <c r="D140" s="841">
        <f>[1]НАПИТКИ!$A$243</f>
        <v>1.5</v>
      </c>
      <c r="E140" s="841">
        <f>[1]НАПИТКИ!$C$243</f>
        <v>0.15</v>
      </c>
      <c r="F140" s="841">
        <f>[1]НАПИТКИ!$E$243</f>
        <v>2.8</v>
      </c>
      <c r="G140" s="841">
        <f>[1]НАПИТКИ!$G$243</f>
        <v>18.7</v>
      </c>
      <c r="H140" s="842">
        <f>[1]НАПИТКИ!$I$243</f>
        <v>6</v>
      </c>
      <c r="I140" s="1095" t="s">
        <v>463</v>
      </c>
      <c r="J140" s="840" t="str">
        <f>[1]НАПИТКИ!$E$222</f>
        <v>Сок фруктовый</v>
      </c>
      <c r="K140" s="841">
        <f>[1]НАПИТКИ!$E$225</f>
        <v>150</v>
      </c>
      <c r="L140" s="841">
        <f>[1]НАПИТКИ!$A$243</f>
        <v>1.5</v>
      </c>
      <c r="M140" s="841">
        <f>[1]НАПИТКИ!$C$243</f>
        <v>0.15</v>
      </c>
      <c r="N140" s="841">
        <f>[1]НАПИТКИ!$E$243</f>
        <v>2.8</v>
      </c>
      <c r="O140" s="841">
        <f>[1]НАПИТКИ!$G$243</f>
        <v>18.7</v>
      </c>
      <c r="P140" s="842">
        <f>[1]НАПИТКИ!$I$243</f>
        <v>6</v>
      </c>
    </row>
    <row r="141" spans="1:16" s="483" customFormat="1" ht="16.5" customHeight="1" thickBot="1">
      <c r="A141" s="137"/>
      <c r="B141" s="138" t="s">
        <v>49</v>
      </c>
      <c r="C141" s="140">
        <f t="shared" ref="C141:H141" si="36">SUM(C138:C140)</f>
        <v>260</v>
      </c>
      <c r="D141" s="843">
        <f t="shared" si="36"/>
        <v>17.54</v>
      </c>
      <c r="E141" s="843">
        <f t="shared" si="36"/>
        <v>4.95</v>
      </c>
      <c r="F141" s="843">
        <f t="shared" si="36"/>
        <v>35.299999999999997</v>
      </c>
      <c r="G141" s="843">
        <f t="shared" si="36"/>
        <v>255</v>
      </c>
      <c r="H141" s="844">
        <f t="shared" si="36"/>
        <v>6.5600000000000005</v>
      </c>
      <c r="I141" s="137"/>
      <c r="J141" s="138" t="s">
        <v>49</v>
      </c>
      <c r="K141" s="140">
        <f t="shared" ref="K141:P141" si="37">SUM(K138:K140)</f>
        <v>275</v>
      </c>
      <c r="L141" s="843">
        <f t="shared" si="37"/>
        <v>19.522222222222222</v>
      </c>
      <c r="M141" s="843">
        <f t="shared" si="37"/>
        <v>5.719444444444445</v>
      </c>
      <c r="N141" s="843">
        <f t="shared" si="37"/>
        <v>40.452777777777776</v>
      </c>
      <c r="O141" s="843">
        <f t="shared" si="37"/>
        <v>290.14444444444445</v>
      </c>
      <c r="P141" s="844">
        <f t="shared" si="37"/>
        <v>6.65</v>
      </c>
    </row>
    <row r="142" spans="1:16" s="483" customFormat="1" ht="21.75" customHeight="1" thickBot="1">
      <c r="A142" s="808"/>
      <c r="B142" s="809" t="s">
        <v>74</v>
      </c>
      <c r="C142" s="810">
        <f t="shared" ref="C142:H142" si="38">C125+C128+C136+C141</f>
        <v>1315</v>
      </c>
      <c r="D142" s="811">
        <f t="shared" si="38"/>
        <v>61.451190476190476</v>
      </c>
      <c r="E142" s="811">
        <f t="shared" si="38"/>
        <v>42.27</v>
      </c>
      <c r="F142" s="811">
        <f t="shared" si="38"/>
        <v>169.18071428571432</v>
      </c>
      <c r="G142" s="811">
        <f t="shared" si="38"/>
        <v>1301.0426190476189</v>
      </c>
      <c r="H142" s="812">
        <f t="shared" si="38"/>
        <v>59.812142857142859</v>
      </c>
      <c r="I142" s="808"/>
      <c r="J142" s="809" t="s">
        <v>74</v>
      </c>
      <c r="K142" s="810">
        <f t="shared" ref="K142:P142" si="39">K125+K128+K136+K141</f>
        <v>1585</v>
      </c>
      <c r="L142" s="811">
        <f t="shared" si="39"/>
        <v>73.185314659197019</v>
      </c>
      <c r="M142" s="811">
        <f t="shared" si="39"/>
        <v>51.12238562091504</v>
      </c>
      <c r="N142" s="811">
        <f t="shared" si="39"/>
        <v>212.74496265172735</v>
      </c>
      <c r="O142" s="811">
        <f t="shared" si="39"/>
        <v>1605.6687301587301</v>
      </c>
      <c r="P142" s="812">
        <f t="shared" si="39"/>
        <v>70.521848739495795</v>
      </c>
    </row>
    <row r="143" spans="1:16" s="483" customFormat="1" ht="19.5" customHeight="1" thickBot="1">
      <c r="A143" s="845"/>
      <c r="B143" s="846"/>
      <c r="C143" s="847"/>
      <c r="D143" s="847"/>
      <c r="E143" s="847"/>
      <c r="F143" s="847"/>
      <c r="G143" s="847"/>
      <c r="H143" s="848"/>
      <c r="I143" s="849"/>
      <c r="J143" s="846"/>
      <c r="K143" s="847"/>
      <c r="L143" s="847"/>
      <c r="M143" s="847"/>
      <c r="N143" s="847"/>
      <c r="O143" s="847"/>
      <c r="P143" s="847"/>
    </row>
    <row r="144" spans="1:16" s="483" customFormat="1" ht="14.25" customHeight="1" thickBot="1">
      <c r="A144" s="1192" t="s">
        <v>449</v>
      </c>
      <c r="B144" s="1194" t="s">
        <v>19</v>
      </c>
      <c r="C144" s="1194" t="s">
        <v>20</v>
      </c>
      <c r="D144" s="1196" t="s">
        <v>21</v>
      </c>
      <c r="E144" s="1196"/>
      <c r="F144" s="1196"/>
      <c r="G144" s="1194" t="s">
        <v>634</v>
      </c>
      <c r="H144" s="1197" t="s">
        <v>23</v>
      </c>
      <c r="I144" s="1192" t="s">
        <v>449</v>
      </c>
      <c r="J144" s="1194" t="s">
        <v>19</v>
      </c>
      <c r="K144" s="1194" t="s">
        <v>20</v>
      </c>
      <c r="L144" s="1211" t="s">
        <v>21</v>
      </c>
      <c r="M144" s="1211"/>
      <c r="N144" s="1211"/>
      <c r="O144" s="1194" t="s">
        <v>634</v>
      </c>
      <c r="P144" s="1212" t="s">
        <v>23</v>
      </c>
    </row>
    <row r="145" spans="1:16" s="483" customFormat="1" ht="39.75" customHeight="1" thickBot="1">
      <c r="A145" s="1193"/>
      <c r="B145" s="1195"/>
      <c r="C145" s="1195"/>
      <c r="D145" s="922" t="s">
        <v>24</v>
      </c>
      <c r="E145" s="479" t="s">
        <v>25</v>
      </c>
      <c r="F145" s="922" t="s">
        <v>26</v>
      </c>
      <c r="G145" s="1195"/>
      <c r="H145" s="1198"/>
      <c r="I145" s="1193"/>
      <c r="J145" s="1195"/>
      <c r="K145" s="1195"/>
      <c r="L145" s="922" t="s">
        <v>24</v>
      </c>
      <c r="M145" s="479" t="s">
        <v>25</v>
      </c>
      <c r="N145" s="922" t="s">
        <v>26</v>
      </c>
      <c r="O145" s="1195"/>
      <c r="P145" s="1213"/>
    </row>
    <row r="146" spans="1:16" s="483" customFormat="1" ht="13.5" customHeight="1" thickBot="1">
      <c r="A146" s="1223" t="s">
        <v>136</v>
      </c>
      <c r="B146" s="1224"/>
      <c r="C146" s="1224"/>
      <c r="D146" s="1224"/>
      <c r="E146" s="1224"/>
      <c r="F146" s="1224"/>
      <c r="G146" s="1224"/>
      <c r="H146" s="1225"/>
      <c r="I146" s="1223" t="s">
        <v>136</v>
      </c>
      <c r="J146" s="1224"/>
      <c r="K146" s="1224"/>
      <c r="L146" s="1224"/>
      <c r="M146" s="1224"/>
      <c r="N146" s="1224"/>
      <c r="O146" s="1224"/>
      <c r="P146" s="1225"/>
    </row>
    <row r="147" spans="1:16" s="483" customFormat="1" ht="13.5" customHeight="1" thickBot="1">
      <c r="A147" s="1205" t="s">
        <v>450</v>
      </c>
      <c r="B147" s="1206"/>
      <c r="C147" s="1206"/>
      <c r="D147" s="1206"/>
      <c r="E147" s="1206"/>
      <c r="F147" s="1206"/>
      <c r="G147" s="1206"/>
      <c r="H147" s="1207"/>
      <c r="I147" s="1205" t="s">
        <v>450</v>
      </c>
      <c r="J147" s="1206"/>
      <c r="K147" s="1206"/>
      <c r="L147" s="1206"/>
      <c r="M147" s="1206"/>
      <c r="N147" s="1206"/>
      <c r="O147" s="1206"/>
      <c r="P147" s="1207"/>
    </row>
    <row r="148" spans="1:16" s="483" customFormat="1" ht="16.5" customHeight="1">
      <c r="A148" s="1072" t="s">
        <v>740</v>
      </c>
      <c r="B148" s="182" t="str">
        <f>'[1]КАШИ, СУПЫ МОЛ'!$E$54</f>
        <v>Суп молочный с макаронными изделиями (вермишелью)</v>
      </c>
      <c r="C148" s="184">
        <f>'[1]КАШИ, СУПЫ МОЛ'!$E$57</f>
        <v>130</v>
      </c>
      <c r="D148" s="1047">
        <f>'[1]КАШИ, СУПЫ МОЛ'!$A$75</f>
        <v>3.5750000000000002</v>
      </c>
      <c r="E148" s="1047">
        <f>'[1]КАШИ, СУПЫ МОЛ'!$C$75</f>
        <v>1.105</v>
      </c>
      <c r="F148" s="1047">
        <f>'[1]КАШИ, СУПЫ МОЛ'!$E$75</f>
        <v>12.675000000000001</v>
      </c>
      <c r="G148" s="1047">
        <f>'[1]КАШИ, СУПЫ МОЛ'!$G$75</f>
        <v>75.984999999999999</v>
      </c>
      <c r="H148" s="1048">
        <f>'[1]КАШИ, СУПЫ МОЛ'!$I$75</f>
        <v>0.52</v>
      </c>
      <c r="I148" s="1072" t="s">
        <v>741</v>
      </c>
      <c r="J148" s="182" t="str">
        <f>'[1]КАШИ, СУПЫ МОЛ'!$E$54</f>
        <v>Суп молочный с макаронными изделиями (вермишелью)</v>
      </c>
      <c r="K148" s="49">
        <f>'[1]КАШИ, СУПЫ МОЛ'!$P$57</f>
        <v>200</v>
      </c>
      <c r="L148" s="745">
        <f>'[1]КАШИ, СУПЫ МОЛ'!$L$75</f>
        <v>5.5</v>
      </c>
      <c r="M148" s="745">
        <f>'[1]КАШИ, СУПЫ МОЛ'!$N$75</f>
        <v>1.7</v>
      </c>
      <c r="N148" s="745">
        <f>'[1]КАШИ, СУПЫ МОЛ'!$P$75</f>
        <v>19.5</v>
      </c>
      <c r="O148" s="745">
        <f>'[1]КАШИ, СУПЫ МОЛ'!$R$75</f>
        <v>116.9</v>
      </c>
      <c r="P148" s="746">
        <f>'[1]КАШИ, СУПЫ МОЛ'!$T$75</f>
        <v>0.8</v>
      </c>
    </row>
    <row r="149" spans="1:16" s="483" customFormat="1" ht="16.5" customHeight="1">
      <c r="A149" s="1071" t="s">
        <v>461</v>
      </c>
      <c r="B149" s="112" t="str">
        <f>[1]НАПИТКИ!$E$134</f>
        <v>Кофейный напиток с молоком</v>
      </c>
      <c r="C149" s="74">
        <f>[1]НАПИТКИ!$E$137</f>
        <v>150</v>
      </c>
      <c r="D149" s="726">
        <f>[1]НАПИТКИ!$A$155</f>
        <v>2.09</v>
      </c>
      <c r="E149" s="726">
        <f>[1]НАПИТКИ!$C$155</f>
        <v>0.03</v>
      </c>
      <c r="F149" s="726">
        <f>[1]НАПИТКИ!$E$155</f>
        <v>14.85</v>
      </c>
      <c r="G149" s="726">
        <f>[1]НАПИТКИ!$G$155</f>
        <v>67.92</v>
      </c>
      <c r="H149" s="727">
        <f>[1]НАПИТКИ!$I$155</f>
        <v>0.75</v>
      </c>
      <c r="I149" s="1071" t="s">
        <v>460</v>
      </c>
      <c r="J149" s="112" t="str">
        <f>[1]НАПИТКИ!$P$134</f>
        <v>Кофейный напиток с молоком</v>
      </c>
      <c r="K149" s="74">
        <f>[1]НАПИТКИ!$P$137</f>
        <v>180</v>
      </c>
      <c r="L149" s="728">
        <f>[1]НАПИТКИ!$L$155</f>
        <v>2.508</v>
      </c>
      <c r="M149" s="728">
        <f>[1]НАПИТКИ!$N$155</f>
        <v>3.5999999999999997E-2</v>
      </c>
      <c r="N149" s="728">
        <f>[1]НАПИТКИ!$P$155</f>
        <v>17.82</v>
      </c>
      <c r="O149" s="728">
        <f>[1]НАПИТКИ!$R$155</f>
        <v>81.504000000000005</v>
      </c>
      <c r="P149" s="729">
        <f>[1]НАПИТКИ!$T$155</f>
        <v>0.9</v>
      </c>
    </row>
    <row r="150" spans="1:16" s="483" customFormat="1" ht="16.5" customHeight="1">
      <c r="A150" s="1072" t="s">
        <v>709</v>
      </c>
      <c r="B150" s="25" t="str">
        <f>'[1]ГАСТРОНОМИЯ, ВЫПЕЧКА'!$P$316</f>
        <v>Кондитерское изделие (печенье сахарное)</v>
      </c>
      <c r="C150" s="29">
        <f>'[1]ГАСТРОНОМИЯ, ВЫПЕЧКА'!$P$319</f>
        <v>25</v>
      </c>
      <c r="D150" s="730">
        <f>'[1]ГАСТРОНОМИЯ, ВЫПЕЧКА'!$L$337</f>
        <v>1.6</v>
      </c>
      <c r="E150" s="730">
        <f>'[1]ГАСТРОНОМИЯ, ВЫПЕЧКА'!$N$337</f>
        <v>3.3</v>
      </c>
      <c r="F150" s="730">
        <f>'[1]ГАСТРОНОМИЯ, ВЫПЕЧКА'!$P$337</f>
        <v>17.2</v>
      </c>
      <c r="G150" s="730">
        <f>'[1]ГАСТРОНОМИЯ, ВЫПЕЧКА'!$R$337</f>
        <v>106.2</v>
      </c>
      <c r="H150" s="731">
        <f>'[1]ГАСТРОНОМИЯ, ВЫПЕЧКА'!$T$337</f>
        <v>0</v>
      </c>
      <c r="I150" s="1072" t="s">
        <v>554</v>
      </c>
      <c r="J150" s="25" t="str">
        <f>'[1]ГАСТРОНОМИЯ, ВЫПЕЧКА'!$E$359</f>
        <v>Кондитерское изделие (пряники)</v>
      </c>
      <c r="K150" s="29">
        <f>'[1]ГАСТРОНОМИЯ, ВЫПЕЧКА'!$E$362</f>
        <v>45</v>
      </c>
      <c r="L150" s="732">
        <f>'[1]ГАСТРОНОМИЯ, ВЫПЕЧКА'!$A$380</f>
        <v>2.2000000000000002</v>
      </c>
      <c r="M150" s="732">
        <f>'[1]ГАСТРОНОМИЯ, ВЫПЕЧКА'!$C$380</f>
        <v>2.2000000000000002</v>
      </c>
      <c r="N150" s="732">
        <f>'[1]ГАСТРОНОМИЯ, ВЫПЕЧКА'!$E$380</f>
        <v>30.8</v>
      </c>
      <c r="O150" s="732">
        <f>'[1]ГАСТРОНОМИЯ, ВЫПЕЧКА'!$G$380</f>
        <v>155.69999999999999</v>
      </c>
      <c r="P150" s="733">
        <f>'[1]ГАСТРОНОМИЯ, ВЫПЕЧКА'!$I$380</f>
        <v>0</v>
      </c>
    </row>
    <row r="151" spans="1:16" s="483" customFormat="1" ht="16.5" customHeight="1">
      <c r="A151" s="1072" t="s">
        <v>455</v>
      </c>
      <c r="B151" s="735" t="str">
        <f>'[1]ГАСТРОНОМИЯ, ВЫПЕЧКА'!$AA$11</f>
        <v>Хлеб пшеничный</v>
      </c>
      <c r="C151" s="34">
        <f>'[1]ГАСТРОНОМИЯ, ВЫПЕЧКА'!$AA$14</f>
        <v>20</v>
      </c>
      <c r="D151" s="737">
        <f>'[1]ГАСТРОНОМИЯ, ВЫПЕЧКА'!$W$32</f>
        <v>1.6</v>
      </c>
      <c r="E151" s="737">
        <f>'[1]ГАСТРОНОМИЯ, ВЫПЕЧКА'!$Y$32</f>
        <v>0.2</v>
      </c>
      <c r="F151" s="737">
        <f>'[1]ГАСТРОНОМИЯ, ВЫПЕЧКА'!$AA$32</f>
        <v>10.199999999999999</v>
      </c>
      <c r="G151" s="737">
        <f>'[1]ГАСТРОНОМИЯ, ВЫПЕЧКА'!$AC$32</f>
        <v>49</v>
      </c>
      <c r="H151" s="738">
        <f>'[1]ГАСТРОНОМИЯ, ВЫПЕЧКА'!$AE$32</f>
        <v>0</v>
      </c>
      <c r="I151" s="1072" t="s">
        <v>710</v>
      </c>
      <c r="J151" s="735" t="str">
        <f>'[1]ГАСТРОНОМИЯ, ВЫПЕЧКА'!$AA$11</f>
        <v>Хлеб пшеничный</v>
      </c>
      <c r="K151" s="34">
        <f>'[1]ГАСТРОНОМИЯ, ВЫПЕЧКА'!$AW$14</f>
        <v>25</v>
      </c>
      <c r="L151" s="737">
        <f>'[1]ГАСТРОНОМИЯ, ВЫПЕЧКА'!$AS$32</f>
        <v>2</v>
      </c>
      <c r="M151" s="737">
        <f>'[1]ГАСТРОНОМИЯ, ВЫПЕЧКА'!$AU$32</f>
        <v>0.25</v>
      </c>
      <c r="N151" s="737">
        <f>'[1]ГАСТРОНОМИЯ, ВЫПЕЧКА'!$AA$32</f>
        <v>10.199999999999999</v>
      </c>
      <c r="O151" s="737">
        <f>'[1]ГАСТРОНОМИЯ, ВЫПЕЧКА'!$AC$32</f>
        <v>49</v>
      </c>
      <c r="P151" s="738">
        <f>'[1]ГАСТРОНОМИЯ, ВЫПЕЧКА'!$AE$32</f>
        <v>0</v>
      </c>
    </row>
    <row r="152" spans="1:16" s="483" customFormat="1" ht="16.5" customHeight="1">
      <c r="A152" s="1073" t="s">
        <v>711</v>
      </c>
      <c r="B152" s="760" t="str">
        <f>'[1]ГАСТРОНОМИЯ, ВЫПЕЧКА'!$P$54</f>
        <v>Хлеб ржано-пшеничный</v>
      </c>
      <c r="C152" s="74">
        <f>'[1]ГАСТРОНОМИЯ, ВЫПЕЧКА'!$E$57</f>
        <v>10</v>
      </c>
      <c r="D152" s="761">
        <f>'[1]ГАСТРОНОМИЯ, ВЫПЕЧКА'!$A$75</f>
        <v>0.5</v>
      </c>
      <c r="E152" s="761">
        <f>'[1]ГАСТРОНОМИЯ, ВЫПЕЧКА'!$C$75</f>
        <v>7.0000000000000007E-2</v>
      </c>
      <c r="F152" s="761">
        <f>'[1]ГАСТРОНОМИЯ, ВЫПЕЧКА'!$E$75</f>
        <v>4.9000000000000004</v>
      </c>
      <c r="G152" s="761">
        <f>'[1]ГАСТРОНОМИЯ, ВЫПЕЧКА'!$G$75</f>
        <v>21.4</v>
      </c>
      <c r="H152" s="733">
        <f>'[1]ГАСТРОНОМИЯ, ВЫПЕЧКА'!$I$75</f>
        <v>0</v>
      </c>
      <c r="I152" s="1073" t="s">
        <v>456</v>
      </c>
      <c r="J152" s="760" t="str">
        <f>'[1]ГАСТРОНОМИЯ, ВЫПЕЧКА'!$P$54</f>
        <v>Хлеб ржано-пшеничный</v>
      </c>
      <c r="K152" s="74">
        <v>20</v>
      </c>
      <c r="L152" s="758">
        <f>'[1]ГАСТРОНОМИЯ, ВЫПЕЧКА'!$W$75</f>
        <v>1</v>
      </c>
      <c r="M152" s="758">
        <f>'[1]ГАСТРОНОМИЯ, ВЫПЕЧКА'!$Y$75</f>
        <v>0.14000000000000001</v>
      </c>
      <c r="N152" s="758">
        <f>'[1]ГАСТРОНОМИЯ, ВЫПЕЧКА'!$AW$32</f>
        <v>12.749999999999998</v>
      </c>
      <c r="O152" s="758">
        <f>'[1]ГАСТРОНОМИЯ, ВЫПЕЧКА'!$AY$32</f>
        <v>61.25</v>
      </c>
      <c r="P152" s="759">
        <f>'[1]ГАСТРОНОМИЯ, ВЫПЕЧКА'!$BA$32</f>
        <v>0</v>
      </c>
    </row>
    <row r="153" spans="1:16" s="483" customFormat="1">
      <c r="A153" s="789"/>
      <c r="B153" s="188" t="s">
        <v>49</v>
      </c>
      <c r="C153" s="45">
        <f>SUM(C148:C152)</f>
        <v>335</v>
      </c>
      <c r="D153" s="45">
        <f t="shared" ref="D153:H153" si="40">SUM(D148:D152)</f>
        <v>9.3650000000000002</v>
      </c>
      <c r="E153" s="45">
        <f t="shared" si="40"/>
        <v>4.7050000000000001</v>
      </c>
      <c r="F153" s="45">
        <f t="shared" si="40"/>
        <v>59.824999999999996</v>
      </c>
      <c r="G153" s="45">
        <f t="shared" si="40"/>
        <v>320.505</v>
      </c>
      <c r="H153" s="45">
        <f t="shared" si="40"/>
        <v>1.27</v>
      </c>
      <c r="I153" s="36"/>
      <c r="J153" s="115" t="s">
        <v>49</v>
      </c>
      <c r="K153" s="45">
        <f>SUM(K148:K152)</f>
        <v>470</v>
      </c>
      <c r="L153" s="935">
        <f t="shared" ref="L153:P153" si="41">SUM(L148:L152)</f>
        <v>13.207999999999998</v>
      </c>
      <c r="M153" s="935">
        <f t="shared" si="41"/>
        <v>4.3259999999999996</v>
      </c>
      <c r="N153" s="935">
        <f t="shared" si="41"/>
        <v>91.070000000000007</v>
      </c>
      <c r="O153" s="935">
        <f t="shared" si="41"/>
        <v>464.35399999999998</v>
      </c>
      <c r="P153" s="933">
        <f t="shared" si="41"/>
        <v>1.7000000000000002</v>
      </c>
    </row>
    <row r="154" spans="1:16" s="483" customFormat="1" ht="13.5" customHeight="1" thickBot="1">
      <c r="A154" s="1208" t="s">
        <v>451</v>
      </c>
      <c r="B154" s="1209"/>
      <c r="C154" s="1209"/>
      <c r="D154" s="1209"/>
      <c r="E154" s="1209"/>
      <c r="F154" s="1209"/>
      <c r="G154" s="1209"/>
      <c r="H154" s="1210"/>
      <c r="I154" s="1208" t="s">
        <v>451</v>
      </c>
      <c r="J154" s="1209"/>
      <c r="K154" s="1209"/>
      <c r="L154" s="1209"/>
      <c r="M154" s="1209"/>
      <c r="N154" s="1209"/>
      <c r="O154" s="1209"/>
      <c r="P154" s="1210"/>
    </row>
    <row r="155" spans="1:16" s="483" customFormat="1" ht="16.5" customHeight="1">
      <c r="A155" s="1096" t="s">
        <v>712</v>
      </c>
      <c r="B155" s="736" t="s">
        <v>321</v>
      </c>
      <c r="C155" s="43">
        <f>'[1]ФРУКТЫ, ОВОЩИ'!$P$14</f>
        <v>95</v>
      </c>
      <c r="D155" s="739">
        <f>'[1]ФРУКТЫ, ОВОЩИ'!$L$32</f>
        <v>1.425</v>
      </c>
      <c r="E155" s="739">
        <f>'[1]ФРУКТЫ, ОВОЩИ'!$N$32</f>
        <v>9.5000000000000001E-2</v>
      </c>
      <c r="F155" s="739">
        <f>'[1]ФРУКТЫ, ОВОЩИ'!$P$32</f>
        <v>19.95</v>
      </c>
      <c r="G155" s="739">
        <f>'[1]ФРУКТЫ, ОВОЩИ'!$R$32</f>
        <v>84.55</v>
      </c>
      <c r="H155" s="740">
        <f>'[1]ФРУКТЫ, ОВОЩИ'!$T$32</f>
        <v>9.5</v>
      </c>
      <c r="I155" s="1096" t="s">
        <v>452</v>
      </c>
      <c r="J155" s="736" t="s">
        <v>321</v>
      </c>
      <c r="K155" s="43">
        <f>'[1]ФРУКТЫ, ОВОЩИ'!$E$14</f>
        <v>100</v>
      </c>
      <c r="L155" s="739">
        <f>'[1]ФРУКТЫ, ОВОЩИ'!$A$32</f>
        <v>1.5</v>
      </c>
      <c r="M155" s="739">
        <f>'[1]ФРУКТЫ, ОВОЩИ'!$C$32</f>
        <v>0.1</v>
      </c>
      <c r="N155" s="739">
        <f>'[1]ФРУКТЫ, ОВОЩИ'!$E$32</f>
        <v>21</v>
      </c>
      <c r="O155" s="739">
        <f>'[1]ФРУКТЫ, ОВОЩИ'!$G$32</f>
        <v>89</v>
      </c>
      <c r="P155" s="740">
        <f>'[1]ФРУКТЫ, ОВОЩИ'!$I$32</f>
        <v>10</v>
      </c>
    </row>
    <row r="156" spans="1:16" s="483" customFormat="1">
      <c r="A156" s="36"/>
      <c r="B156" s="37" t="s">
        <v>49</v>
      </c>
      <c r="C156" s="45">
        <f t="shared" ref="C156:H156" si="42">C155</f>
        <v>95</v>
      </c>
      <c r="D156" s="742">
        <f t="shared" si="42"/>
        <v>1.425</v>
      </c>
      <c r="E156" s="742">
        <f t="shared" si="42"/>
        <v>9.5000000000000001E-2</v>
      </c>
      <c r="F156" s="742">
        <f t="shared" si="42"/>
        <v>19.95</v>
      </c>
      <c r="G156" s="742">
        <f t="shared" si="42"/>
        <v>84.55</v>
      </c>
      <c r="H156" s="743">
        <f t="shared" si="42"/>
        <v>9.5</v>
      </c>
      <c r="I156" s="36"/>
      <c r="J156" s="37" t="s">
        <v>49</v>
      </c>
      <c r="K156" s="45">
        <f t="shared" ref="K156:P156" si="43">K155</f>
        <v>100</v>
      </c>
      <c r="L156" s="742">
        <f t="shared" si="43"/>
        <v>1.5</v>
      </c>
      <c r="M156" s="742">
        <f t="shared" si="43"/>
        <v>0.1</v>
      </c>
      <c r="N156" s="742">
        <f t="shared" si="43"/>
        <v>21</v>
      </c>
      <c r="O156" s="742">
        <f t="shared" si="43"/>
        <v>89</v>
      </c>
      <c r="P156" s="743">
        <f t="shared" si="43"/>
        <v>10</v>
      </c>
    </row>
    <row r="157" spans="1:16" s="483" customFormat="1" ht="13.5" customHeight="1" thickBot="1">
      <c r="A157" s="1208" t="s">
        <v>274</v>
      </c>
      <c r="B157" s="1209"/>
      <c r="C157" s="1209"/>
      <c r="D157" s="1209"/>
      <c r="E157" s="1209"/>
      <c r="F157" s="1209"/>
      <c r="G157" s="1209"/>
      <c r="H157" s="1210"/>
      <c r="I157" s="1208" t="s">
        <v>274</v>
      </c>
      <c r="J157" s="1209"/>
      <c r="K157" s="1209"/>
      <c r="L157" s="1209"/>
      <c r="M157" s="1209"/>
      <c r="N157" s="1209"/>
      <c r="O157" s="1209"/>
      <c r="P157" s="1210"/>
    </row>
    <row r="158" spans="1:16" s="483" customFormat="1" ht="16.5" customHeight="1">
      <c r="A158" s="1076" t="s">
        <v>742</v>
      </c>
      <c r="B158" s="830" t="str">
        <f>'[1]ФРУКТЫ, ОВОЩИ'!$E$265</f>
        <v>Салат из соленых огурцов с луком</v>
      </c>
      <c r="C158" s="49">
        <f>'[1]ФРУКТЫ, ОВОЩИ'!$E$268</f>
        <v>40</v>
      </c>
      <c r="D158" s="732">
        <f>'[1]ФРУКТЫ, ОВОЩИ'!$A$286</f>
        <v>0.33333333333333331</v>
      </c>
      <c r="E158" s="732">
        <f>'[1]ФРУКТЫ, ОВОЩИ'!$C$286</f>
        <v>1.8</v>
      </c>
      <c r="F158" s="732">
        <f>'[1]ФРУКТЫ, ОВОЩИ'!$E$286</f>
        <v>1</v>
      </c>
      <c r="G158" s="732">
        <f>'[1]ФРУКТЫ, ОВОЩИ'!$G$286</f>
        <v>22.133333333333333</v>
      </c>
      <c r="H158" s="733">
        <f>'[1]ФРУКТЫ, ОВОЩИ'!$I$286</f>
        <v>1.2</v>
      </c>
      <c r="I158" s="1076" t="s">
        <v>743</v>
      </c>
      <c r="J158" s="830" t="str">
        <f>'[1]ФРУКТЫ, ОВОЩИ'!$E$265</f>
        <v>Салат из соленых огурцов с луком</v>
      </c>
      <c r="K158" s="49">
        <f>'[1]ФРУКТЫ, ОВОЩИ'!$P$268</f>
        <v>60</v>
      </c>
      <c r="L158" s="732">
        <f>'[1]ФРУКТЫ, ОВОЩИ'!$L$286</f>
        <v>0.5</v>
      </c>
      <c r="M158" s="732">
        <f>'[1]ФРУКТЫ, ОВОЩИ'!$N$286</f>
        <v>2.7</v>
      </c>
      <c r="N158" s="732">
        <f>'[1]ФРУКТЫ, ОВОЩИ'!$P$286</f>
        <v>1.5</v>
      </c>
      <c r="O158" s="732">
        <f>'[1]ФРУКТЫ, ОВОЩИ'!$R$286</f>
        <v>33.200000000000003</v>
      </c>
      <c r="P158" s="733">
        <f>'[1]ФРУКТЫ, ОВОЩИ'!$T$286</f>
        <v>1.8</v>
      </c>
    </row>
    <row r="159" spans="1:16" s="483" customFormat="1" ht="16.5" customHeight="1">
      <c r="A159" s="1076" t="s">
        <v>744</v>
      </c>
      <c r="B159" s="799" t="str">
        <f>[1]СУПЫ!$E$221</f>
        <v>Рассольник ленинградский</v>
      </c>
      <c r="C159" s="53">
        <f>[1]СУПЫ!$E$224</f>
        <v>180</v>
      </c>
      <c r="D159" s="774">
        <f>[1]СУПЫ!$A$242</f>
        <v>1.71</v>
      </c>
      <c r="E159" s="774">
        <f>[1]СУПЫ!$C$242</f>
        <v>4.32</v>
      </c>
      <c r="F159" s="774">
        <f>[1]СУПЫ!$E$242</f>
        <v>10.98</v>
      </c>
      <c r="G159" s="774">
        <f>[1]СУПЫ!$G$242</f>
        <v>89.73</v>
      </c>
      <c r="H159" s="775">
        <f>[1]СУПЫ!$I$242</f>
        <v>3.06</v>
      </c>
      <c r="I159" s="1076" t="s">
        <v>594</v>
      </c>
      <c r="J159" s="799" t="str">
        <f>[1]СУПЫ!$E$221</f>
        <v>Рассольник ленинградский</v>
      </c>
      <c r="K159" s="53">
        <f>[1]СУПЫ!$P$224</f>
        <v>200</v>
      </c>
      <c r="L159" s="774">
        <f>[1]СУПЫ!$L$242</f>
        <v>1.9</v>
      </c>
      <c r="M159" s="774">
        <f>[1]СУПЫ!$N$242</f>
        <v>4.8</v>
      </c>
      <c r="N159" s="774">
        <f>[1]СУПЫ!$P$242</f>
        <v>12.2</v>
      </c>
      <c r="O159" s="774">
        <f>[1]СУПЫ!$R$242</f>
        <v>99.7</v>
      </c>
      <c r="P159" s="775">
        <f>[1]СУПЫ!$T$242</f>
        <v>3.4</v>
      </c>
    </row>
    <row r="160" spans="1:16" s="483" customFormat="1" ht="16.5" customHeight="1">
      <c r="A160" s="1087" t="s">
        <v>745</v>
      </c>
      <c r="B160" s="121" t="str">
        <f>'[1]МЯСО, РЫБА'!$E$361</f>
        <v>Печень говяжья по-строгановски</v>
      </c>
      <c r="C160" s="83" t="str">
        <f>'[1]МЯСО, РЫБА'!$E$364</f>
        <v>60/40</v>
      </c>
      <c r="D160" s="792">
        <f>'[1]МЯСО, РЫБА'!$A$384</f>
        <v>15.35</v>
      </c>
      <c r="E160" s="792">
        <f>'[1]МЯСО, РЫБА'!$C$384</f>
        <v>14.15</v>
      </c>
      <c r="F160" s="792">
        <f>'[1]МЯСО, РЫБА'!$E$384</f>
        <v>4.92</v>
      </c>
      <c r="G160" s="792">
        <f>'[1]МЯСО, РЫБА'!$G$384</f>
        <v>208.48</v>
      </c>
      <c r="H160" s="793">
        <f>'[1]МЯСО, РЫБА'!$I$384</f>
        <v>10.199999999999999</v>
      </c>
      <c r="I160" s="1087" t="s">
        <v>746</v>
      </c>
      <c r="J160" s="121" t="str">
        <f>'[1]МЯСО, РЫБА'!$E$361</f>
        <v>Печень говяжья по-строгановски</v>
      </c>
      <c r="K160" s="83" t="str">
        <f>'[1]МЯСО, РЫБА'!$P$364</f>
        <v>80/50</v>
      </c>
      <c r="L160" s="792">
        <f>'[1]МЯСО, РЫБА'!$L$384</f>
        <v>16.745454545454546</v>
      </c>
      <c r="M160" s="792">
        <f>'[1]МЯСО, РЫБА'!$N$384</f>
        <v>15.436363636363636</v>
      </c>
      <c r="N160" s="792">
        <f>'[1]МЯСО, РЫБА'!$P$384</f>
        <v>5.3672727272727272</v>
      </c>
      <c r="O160" s="792">
        <f>'[1]МЯСО, РЫБА'!$R$384</f>
        <v>227.43272727272725</v>
      </c>
      <c r="P160" s="793">
        <f>'[1]МЯСО, РЫБА'!$T$384</f>
        <v>11.127272727272727</v>
      </c>
    </row>
    <row r="161" spans="1:16" s="483" customFormat="1" ht="16.5" customHeight="1">
      <c r="A161" s="1088" t="s">
        <v>581</v>
      </c>
      <c r="B161" s="795" t="str">
        <f>[1]ГАРНИРЫ!$E$97</f>
        <v>Картофельное пюре</v>
      </c>
      <c r="C161" s="796">
        <f>[1]ГАРНИРЫ!$E$100</f>
        <v>120</v>
      </c>
      <c r="D161" s="83">
        <f>[1]ГАРНИРЫ!$A$118</f>
        <v>1.6</v>
      </c>
      <c r="E161" s="83">
        <f>[1]ГАРНИРЫ!$C$118</f>
        <v>4</v>
      </c>
      <c r="F161" s="83">
        <f>[1]ГАРНИРЫ!$E$118</f>
        <v>16.8</v>
      </c>
      <c r="G161" s="83">
        <f>[1]ГАРНИРЫ!$G$118</f>
        <v>109.76</v>
      </c>
      <c r="H161" s="84">
        <f>[1]ГАРНИРЫ!$I$118</f>
        <v>4.16</v>
      </c>
      <c r="I161" s="1097" t="s">
        <v>747</v>
      </c>
      <c r="J161" s="795" t="str">
        <f>[1]ГАРНИРЫ!$E$97</f>
        <v>Картофельное пюре</v>
      </c>
      <c r="K161" s="1067">
        <f>[1]ГАРНИРЫ!$P$100</f>
        <v>150</v>
      </c>
      <c r="L161" s="797">
        <f>[1]ГАРНИРЫ!$L$118</f>
        <v>2</v>
      </c>
      <c r="M161" s="797">
        <f>[1]ГАРНИРЫ!$N$118</f>
        <v>5</v>
      </c>
      <c r="N161" s="797">
        <f>[1]ГАРНИРЫ!$P$118</f>
        <v>21</v>
      </c>
      <c r="O161" s="797">
        <f>[1]ГАРНИРЫ!$R$118</f>
        <v>137.19999999999999</v>
      </c>
      <c r="P161" s="798">
        <f>[1]ГАРНИРЫ!$T$118</f>
        <v>5.2</v>
      </c>
    </row>
    <row r="162" spans="1:16" s="483" customFormat="1" ht="16.5" customHeight="1">
      <c r="A162" s="1080" t="s">
        <v>477</v>
      </c>
      <c r="B162" s="860" t="str">
        <f>[1]НАПИТКИ!$E$356</f>
        <v>Кисель из повидла</v>
      </c>
      <c r="C162" s="29">
        <f>[1]НАПИТКИ!$E$359</f>
        <v>150</v>
      </c>
      <c r="D162" s="732">
        <f>[1]НАПИТКИ!$A$379</f>
        <v>0.1</v>
      </c>
      <c r="E162" s="732">
        <f>[1]НАПИТКИ!$C$379</f>
        <v>0</v>
      </c>
      <c r="F162" s="732">
        <f>[1]НАПИТКИ!$E$379</f>
        <v>29</v>
      </c>
      <c r="G162" s="732">
        <f>[1]НАПИТКИ!$G$379</f>
        <v>116.5</v>
      </c>
      <c r="H162" s="733">
        <f>[1]НАПИТКИ!$I$379</f>
        <v>0.04</v>
      </c>
      <c r="I162" s="1080" t="s">
        <v>478</v>
      </c>
      <c r="J162" s="860" t="str">
        <f>[1]НАПИТКИ!$E$356</f>
        <v>Кисель из повидла</v>
      </c>
      <c r="K162" s="29">
        <f>[1]НАПИТКИ!$P$359</f>
        <v>180</v>
      </c>
      <c r="L162" s="732">
        <f>[1]НАПИТКИ!$L$379</f>
        <v>0.12</v>
      </c>
      <c r="M162" s="732">
        <f>[1]НАПИТКИ!$N$379</f>
        <v>0</v>
      </c>
      <c r="N162" s="732">
        <f>[1]НАПИТКИ!$P$379</f>
        <v>34.799999999999997</v>
      </c>
      <c r="O162" s="732">
        <f>[1]НАПИТКИ!$R$379</f>
        <v>139.80000000000001</v>
      </c>
      <c r="P162" s="733">
        <f>[1]НАПИТКИ!$T$379</f>
        <v>4.8000000000000001E-2</v>
      </c>
    </row>
    <row r="163" spans="1:16" s="483" customFormat="1" ht="16.5" customHeight="1">
      <c r="A163" s="1072" t="s">
        <v>455</v>
      </c>
      <c r="B163" s="735" t="str">
        <f>'[1]ГАСТРОНОМИЯ, ВЫПЕЧКА'!$AA$11</f>
        <v>Хлеб пшеничный</v>
      </c>
      <c r="C163" s="34">
        <f>'[1]ГАСТРОНОМИЯ, ВЫПЕЧКА'!$AA$14</f>
        <v>20</v>
      </c>
      <c r="D163" s="737">
        <f>'[1]ГАСТРОНОМИЯ, ВЫПЕЧКА'!$W$32</f>
        <v>1.6</v>
      </c>
      <c r="E163" s="737">
        <f>'[1]ГАСТРОНОМИЯ, ВЫПЕЧКА'!$Y$32</f>
        <v>0.2</v>
      </c>
      <c r="F163" s="737">
        <f>'[1]ГАСТРОНОМИЯ, ВЫПЕЧКА'!$AA$32</f>
        <v>10.199999999999999</v>
      </c>
      <c r="G163" s="737">
        <f>'[1]ГАСТРОНОМИЯ, ВЫПЕЧКА'!$AC$32</f>
        <v>49</v>
      </c>
      <c r="H163" s="738">
        <f>'[1]ГАСТРОНОМИЯ, ВЫПЕЧКА'!$AE$32</f>
        <v>0</v>
      </c>
      <c r="I163" s="1082" t="s">
        <v>575</v>
      </c>
      <c r="J163" s="735" t="str">
        <f>'[1]ГАСТРОНОМИЯ, ВЫПЕЧКА'!$AA$11</f>
        <v>Хлеб пшеничный</v>
      </c>
      <c r="K163" s="34">
        <f>'[1]ГАСТРОНОМИЯ, ВЫПЕЧКА'!$AL$14</f>
        <v>30</v>
      </c>
      <c r="L163" s="737">
        <f>'[1]ГАСТРОНОМИЯ, ВЫПЕЧКА'!$AH$32</f>
        <v>2.4</v>
      </c>
      <c r="M163" s="737">
        <f>'[1]ГАСТРОНОМИЯ, ВЫПЕЧКА'!$AJ$32</f>
        <v>0.3</v>
      </c>
      <c r="N163" s="737">
        <f>'[1]ГАСТРОНОМИЯ, ВЫПЕЧКА'!$AL$32</f>
        <v>15.3</v>
      </c>
      <c r="O163" s="737">
        <f>'[1]ГАСТРОНОМИЯ, ВЫПЕЧКА'!$AN$32</f>
        <v>73.5</v>
      </c>
      <c r="P163" s="738">
        <f>'[1]ГАСТРОНОМИЯ, ВЫПЕЧКА'!$AP$32</f>
        <v>0</v>
      </c>
    </row>
    <row r="164" spans="1:16" s="483" customFormat="1" ht="16.5" customHeight="1">
      <c r="A164" s="1073" t="s">
        <v>456</v>
      </c>
      <c r="B164" s="760" t="str">
        <f>'[1]ГАСТРОНОМИЯ, ВЫПЕЧКА'!$P$54</f>
        <v>Хлеб ржано-пшеничный</v>
      </c>
      <c r="C164" s="74">
        <v>20</v>
      </c>
      <c r="D164" s="758">
        <f>'[1]ГАСТРОНОМИЯ, ВЫПЕЧКА'!$W$75</f>
        <v>1</v>
      </c>
      <c r="E164" s="758">
        <f>'[1]ГАСТРОНОМИЯ, ВЫПЕЧКА'!$Y$75</f>
        <v>0.14000000000000001</v>
      </c>
      <c r="F164" s="758">
        <f>'[1]ГАСТРОНОМИЯ, ВЫПЕЧКА'!$AA$75</f>
        <v>9.8000000000000007</v>
      </c>
      <c r="G164" s="758">
        <f>'[1]ГАСТРОНОМИЯ, ВЫПЕЧКА'!$AC$75</f>
        <v>42.8</v>
      </c>
      <c r="H164" s="759">
        <f>'[1]ГАСТРОНОМИЯ, ВЫПЕЧКА'!$AE$75</f>
        <v>0</v>
      </c>
      <c r="I164" s="1073" t="s">
        <v>456</v>
      </c>
      <c r="J164" s="760" t="str">
        <f>'[1]ГАСТРОНОМИЯ, ВЫПЕЧКА'!$P$54</f>
        <v>Хлеб ржано-пшеничный</v>
      </c>
      <c r="K164" s="74">
        <v>20</v>
      </c>
      <c r="L164" s="758">
        <f>'[1]ГАСТРОНОМИЯ, ВЫПЕЧКА'!$W$75</f>
        <v>1</v>
      </c>
      <c r="M164" s="758">
        <f>'[1]ГАСТРОНОМИЯ, ВЫПЕЧКА'!$Y$75</f>
        <v>0.14000000000000001</v>
      </c>
      <c r="N164" s="758">
        <f>'[1]ГАСТРОНОМИЯ, ВЫПЕЧКА'!$AA$75</f>
        <v>9.8000000000000007</v>
      </c>
      <c r="O164" s="758">
        <f>'[1]ГАСТРОНОМИЯ, ВЫПЕЧКА'!$AC$75</f>
        <v>42.8</v>
      </c>
      <c r="P164" s="759">
        <f>'[1]ГАСТРОНОМИЯ, ВЫПЕЧКА'!$AE$75</f>
        <v>0</v>
      </c>
    </row>
    <row r="165" spans="1:16" s="483" customFormat="1">
      <c r="A165" s="71"/>
      <c r="B165" s="127" t="s">
        <v>49</v>
      </c>
      <c r="C165" s="129">
        <f t="shared" ref="C165:H165" si="44">SUM(C158:C164)</f>
        <v>530</v>
      </c>
      <c r="D165" s="800">
        <f t="shared" si="44"/>
        <v>21.693333333333339</v>
      </c>
      <c r="E165" s="800">
        <f t="shared" si="44"/>
        <v>24.61</v>
      </c>
      <c r="F165" s="800">
        <f t="shared" si="44"/>
        <v>82.7</v>
      </c>
      <c r="G165" s="800">
        <f t="shared" si="44"/>
        <v>638.40333333333331</v>
      </c>
      <c r="H165" s="801">
        <f t="shared" si="44"/>
        <v>18.659999999999997</v>
      </c>
      <c r="I165" s="71"/>
      <c r="J165" s="127" t="s">
        <v>49</v>
      </c>
      <c r="K165" s="129">
        <f t="shared" ref="K165:P165" si="45">SUM(K158:K164)</f>
        <v>640</v>
      </c>
      <c r="L165" s="800">
        <f t="shared" si="45"/>
        <v>24.665454545454544</v>
      </c>
      <c r="M165" s="800">
        <f t="shared" si="45"/>
        <v>28.376363636363639</v>
      </c>
      <c r="N165" s="800">
        <f t="shared" si="45"/>
        <v>99.967272727272714</v>
      </c>
      <c r="O165" s="800">
        <f t="shared" si="45"/>
        <v>753.63272727272715</v>
      </c>
      <c r="P165" s="801">
        <f t="shared" si="45"/>
        <v>21.575272727272726</v>
      </c>
    </row>
    <row r="166" spans="1:16" s="483" customFormat="1" ht="14.25" customHeight="1" thickBot="1">
      <c r="A166" s="1214" t="s">
        <v>271</v>
      </c>
      <c r="B166" s="1215"/>
      <c r="C166" s="1215"/>
      <c r="D166" s="1215"/>
      <c r="E166" s="1215"/>
      <c r="F166" s="1215"/>
      <c r="G166" s="1215"/>
      <c r="H166" s="1216"/>
      <c r="I166" s="1214" t="s">
        <v>271</v>
      </c>
      <c r="J166" s="1215"/>
      <c r="K166" s="1215"/>
      <c r="L166" s="1215"/>
      <c r="M166" s="1215"/>
      <c r="N166" s="1215"/>
      <c r="O166" s="1215"/>
      <c r="P166" s="1216"/>
    </row>
    <row r="167" spans="1:16" s="483" customFormat="1" ht="16.5" customHeight="1">
      <c r="A167" s="1080" t="s">
        <v>479</v>
      </c>
      <c r="B167" s="195" t="str">
        <f>'[1]ГАСТРОНОМИЯ, ВЫПЕЧКА'!$E$140</f>
        <v>Пирожки, печенные из сдобного теста</v>
      </c>
      <c r="C167" s="74">
        <f>'[1]ГАСТРОНОМИЯ, ВЫПЕЧКА'!$E$143</f>
        <v>60</v>
      </c>
      <c r="D167" s="74">
        <f>'[1]ГАСТРОНОМИЯ, ВЫПЕЧКА'!$A$163</f>
        <v>3.2</v>
      </c>
      <c r="E167" s="74">
        <f>'[1]ГАСТРОНОМИЯ, ВЫПЕЧКА'!$C$163</f>
        <v>3.9</v>
      </c>
      <c r="F167" s="74">
        <f>'[1]ГАСТРОНОМИЯ, ВЫПЕЧКА'!$E$163</f>
        <v>33.5</v>
      </c>
      <c r="G167" s="74">
        <f>'[1]ГАСТРОНОМИЯ, ВЫПЕЧКА'!$G$163</f>
        <v>181.8</v>
      </c>
      <c r="H167" s="773">
        <f>'[1]ГАСТРОНОМИЯ, ВЫПЕЧКА'!$I$163</f>
        <v>0</v>
      </c>
      <c r="I167" s="1080" t="s">
        <v>479</v>
      </c>
      <c r="J167" s="861" t="str">
        <f>'[1]ГАСТРОНОМИЯ, ВЫПЕЧКА'!$E$140</f>
        <v>Пирожки, печенные из сдобного теста</v>
      </c>
      <c r="K167" s="74">
        <f>'[1]ГАСТРОНОМИЯ, ВЫПЕЧКА'!$E$143</f>
        <v>60</v>
      </c>
      <c r="L167" s="74">
        <f>'[1]ГАСТРОНОМИЯ, ВЫПЕЧКА'!$A$163</f>
        <v>3.2</v>
      </c>
      <c r="M167" s="74">
        <f>'[1]ГАСТРОНОМИЯ, ВЫПЕЧКА'!$C$163</f>
        <v>3.9</v>
      </c>
      <c r="N167" s="74">
        <f>'[1]ГАСТРОНОМИЯ, ВЫПЕЧКА'!$E$163</f>
        <v>33.5</v>
      </c>
      <c r="O167" s="74">
        <f>'[1]ГАСТРОНОМИЯ, ВЫПЕЧКА'!$G$163</f>
        <v>181.8</v>
      </c>
      <c r="P167" s="773">
        <f>'[1]ГАСТРОНОМИЯ, ВЫПЕЧКА'!$I$163</f>
        <v>0</v>
      </c>
    </row>
    <row r="168" spans="1:16" s="483" customFormat="1" ht="16.5" customHeight="1">
      <c r="A168" s="1076" t="s">
        <v>458</v>
      </c>
      <c r="B168" s="772" t="s">
        <v>411</v>
      </c>
      <c r="C168" s="83">
        <f>[1]НАПИТКИ!$E$449</f>
        <v>150</v>
      </c>
      <c r="D168" s="74">
        <f>[1]НАПИТКИ!$A$469</f>
        <v>4.2</v>
      </c>
      <c r="E168" s="74">
        <f>[1]НАПИТКИ!$C$469</f>
        <v>3.3</v>
      </c>
      <c r="F168" s="74">
        <f>[1]НАПИТКИ!$E$469</f>
        <v>6.1</v>
      </c>
      <c r="G168" s="74">
        <f>[1]НАПИТКИ!$G$469</f>
        <v>70.900000000000006</v>
      </c>
      <c r="H168" s="773">
        <f>[1]НАПИТКИ!$I$469</f>
        <v>1</v>
      </c>
      <c r="I168" s="1076" t="s">
        <v>457</v>
      </c>
      <c r="J168" s="772" t="s">
        <v>411</v>
      </c>
      <c r="K168" s="53">
        <f>[1]НАПИТКИ!$P$449</f>
        <v>180</v>
      </c>
      <c r="L168" s="774">
        <f>[1]НАПИТКИ!$L$469</f>
        <v>5.04</v>
      </c>
      <c r="M168" s="774">
        <f>[1]НАПИТКИ!$N$469</f>
        <v>3.96</v>
      </c>
      <c r="N168" s="774">
        <f>[1]НАПИТКИ!$P$469</f>
        <v>7.32</v>
      </c>
      <c r="O168" s="774">
        <f>[1]НАПИТКИ!$R$469</f>
        <v>85.080000000000013</v>
      </c>
      <c r="P168" s="775">
        <f>[1]НАПИТКИ!$T$469</f>
        <v>1.2</v>
      </c>
    </row>
    <row r="169" spans="1:16" s="483" customFormat="1" ht="15" customHeight="1" thickBot="1">
      <c r="A169" s="197"/>
      <c r="B169" s="198" t="s">
        <v>49</v>
      </c>
      <c r="C169" s="200">
        <f t="shared" ref="C169:H169" si="46">SUM(C167:C168)</f>
        <v>210</v>
      </c>
      <c r="D169" s="862">
        <f t="shared" si="46"/>
        <v>7.4</v>
      </c>
      <c r="E169" s="862">
        <f t="shared" si="46"/>
        <v>7.1999999999999993</v>
      </c>
      <c r="F169" s="862">
        <f t="shared" si="46"/>
        <v>39.6</v>
      </c>
      <c r="G169" s="862">
        <f t="shared" si="46"/>
        <v>252.70000000000002</v>
      </c>
      <c r="H169" s="863">
        <f t="shared" si="46"/>
        <v>1</v>
      </c>
      <c r="I169" s="197"/>
      <c r="J169" s="198" t="s">
        <v>49</v>
      </c>
      <c r="K169" s="200">
        <f t="shared" ref="K169:P169" si="47">SUM(K167:K168)</f>
        <v>240</v>
      </c>
      <c r="L169" s="862">
        <f t="shared" si="47"/>
        <v>8.24</v>
      </c>
      <c r="M169" s="862">
        <f t="shared" si="47"/>
        <v>7.8599999999999994</v>
      </c>
      <c r="N169" s="862">
        <f t="shared" si="47"/>
        <v>40.82</v>
      </c>
      <c r="O169" s="862">
        <f t="shared" si="47"/>
        <v>266.88</v>
      </c>
      <c r="P169" s="863">
        <f t="shared" si="47"/>
        <v>1.2</v>
      </c>
    </row>
    <row r="170" spans="1:16" s="483" customFormat="1" ht="22.5" customHeight="1" thickBot="1">
      <c r="A170" s="202"/>
      <c r="B170" s="163" t="s">
        <v>74</v>
      </c>
      <c r="C170" s="165">
        <f t="shared" ref="C170:H170" si="48">C153+C156+C165+C169</f>
        <v>1170</v>
      </c>
      <c r="D170" s="824">
        <f t="shared" si="48"/>
        <v>39.88333333333334</v>
      </c>
      <c r="E170" s="824">
        <f t="shared" si="48"/>
        <v>36.61</v>
      </c>
      <c r="F170" s="824">
        <f t="shared" si="48"/>
        <v>202.07499999999999</v>
      </c>
      <c r="G170" s="824">
        <f t="shared" si="48"/>
        <v>1296.1583333333333</v>
      </c>
      <c r="H170" s="825">
        <f t="shared" si="48"/>
        <v>30.429999999999996</v>
      </c>
      <c r="I170" s="202"/>
      <c r="J170" s="163" t="s">
        <v>74</v>
      </c>
      <c r="K170" s="165">
        <f t="shared" ref="K170:P170" si="49">K153+K156+K165+K169</f>
        <v>1450</v>
      </c>
      <c r="L170" s="824">
        <f t="shared" si="49"/>
        <v>47.613454545454545</v>
      </c>
      <c r="M170" s="824">
        <f t="shared" si="49"/>
        <v>40.662363636363636</v>
      </c>
      <c r="N170" s="824">
        <f t="shared" si="49"/>
        <v>252.85727272727271</v>
      </c>
      <c r="O170" s="824">
        <f t="shared" si="49"/>
        <v>1573.8667272727271</v>
      </c>
      <c r="P170" s="825">
        <f t="shared" si="49"/>
        <v>34.475272727272724</v>
      </c>
    </row>
    <row r="171" spans="1:16" s="483" customFormat="1" ht="23.25" customHeight="1" thickBot="1">
      <c r="A171" s="203"/>
      <c r="B171" s="204" t="s">
        <v>149</v>
      </c>
      <c r="C171" s="864">
        <f t="shared" ref="C171:H171" si="50">C59+C86+C115+C142+C170</f>
        <v>6405</v>
      </c>
      <c r="D171" s="864">
        <f t="shared" si="50"/>
        <v>237.86652380952381</v>
      </c>
      <c r="E171" s="864">
        <f t="shared" si="50"/>
        <v>202.99933333333331</v>
      </c>
      <c r="F171" s="864">
        <f t="shared" si="50"/>
        <v>940.61971428571428</v>
      </c>
      <c r="G171" s="864">
        <f t="shared" si="50"/>
        <v>6532.2332857142865</v>
      </c>
      <c r="H171" s="940">
        <f t="shared" si="50"/>
        <v>165.65547619047621</v>
      </c>
      <c r="I171" s="203"/>
      <c r="J171" s="204" t="s">
        <v>149</v>
      </c>
      <c r="K171" s="864">
        <f t="shared" ref="K171:P171" si="51">K59+K86+K115+K142+K170</f>
        <v>7725</v>
      </c>
      <c r="L171" s="864">
        <f t="shared" si="51"/>
        <v>292.99010253798485</v>
      </c>
      <c r="M171" s="864">
        <f t="shared" si="51"/>
        <v>238.712082590612</v>
      </c>
      <c r="N171" s="864">
        <f t="shared" si="51"/>
        <v>1184.1509020456667</v>
      </c>
      <c r="O171" s="864">
        <f t="shared" si="51"/>
        <v>8074.8161240981244</v>
      </c>
      <c r="P171" s="940">
        <f t="shared" si="51"/>
        <v>186.94678813343518</v>
      </c>
    </row>
    <row r="172" spans="1:16" s="483" customFormat="1" ht="14.25" customHeight="1" thickBot="1">
      <c r="A172" s="1192" t="s">
        <v>449</v>
      </c>
      <c r="B172" s="1194" t="s">
        <v>19</v>
      </c>
      <c r="C172" s="1194" t="s">
        <v>20</v>
      </c>
      <c r="D172" s="1196" t="s">
        <v>21</v>
      </c>
      <c r="E172" s="1196"/>
      <c r="F172" s="1196"/>
      <c r="G172" s="1194" t="s">
        <v>634</v>
      </c>
      <c r="H172" s="1197" t="s">
        <v>23</v>
      </c>
      <c r="I172" s="1192" t="s">
        <v>449</v>
      </c>
      <c r="J172" s="1194" t="s">
        <v>19</v>
      </c>
      <c r="K172" s="1194" t="s">
        <v>20</v>
      </c>
      <c r="L172" s="1211" t="s">
        <v>21</v>
      </c>
      <c r="M172" s="1211"/>
      <c r="N172" s="1211"/>
      <c r="O172" s="1194" t="s">
        <v>634</v>
      </c>
      <c r="P172" s="1212" t="s">
        <v>23</v>
      </c>
    </row>
    <row r="173" spans="1:16" s="483" customFormat="1" ht="39.75" customHeight="1" thickBot="1">
      <c r="A173" s="1193"/>
      <c r="B173" s="1195"/>
      <c r="C173" s="1195"/>
      <c r="D173" s="922" t="s">
        <v>24</v>
      </c>
      <c r="E173" s="479" t="s">
        <v>25</v>
      </c>
      <c r="F173" s="922" t="s">
        <v>26</v>
      </c>
      <c r="G173" s="1195"/>
      <c r="H173" s="1198"/>
      <c r="I173" s="1193"/>
      <c r="J173" s="1195"/>
      <c r="K173" s="1195"/>
      <c r="L173" s="922" t="s">
        <v>24</v>
      </c>
      <c r="M173" s="479" t="s">
        <v>25</v>
      </c>
      <c r="N173" s="922" t="s">
        <v>26</v>
      </c>
      <c r="O173" s="1195"/>
      <c r="P173" s="1213"/>
    </row>
    <row r="174" spans="1:16" s="483" customFormat="1" ht="15.75" thickBot="1">
      <c r="A174" s="1220" t="s">
        <v>150</v>
      </c>
      <c r="B174" s="1233"/>
      <c r="C174" s="1233"/>
      <c r="D174" s="1233"/>
      <c r="E174" s="1233"/>
      <c r="F174" s="1233"/>
      <c r="G174" s="1233"/>
      <c r="H174" s="1234"/>
      <c r="I174" s="1220" t="s">
        <v>150</v>
      </c>
      <c r="J174" s="1233"/>
      <c r="K174" s="1233"/>
      <c r="L174" s="1233"/>
      <c r="M174" s="1233"/>
      <c r="N174" s="1233"/>
      <c r="O174" s="1233"/>
      <c r="P174" s="1234"/>
    </row>
    <row r="175" spans="1:16" s="483" customFormat="1" ht="15.75" customHeight="1" thickBot="1">
      <c r="A175" s="1205" t="s">
        <v>450</v>
      </c>
      <c r="B175" s="1206"/>
      <c r="C175" s="1206"/>
      <c r="D175" s="1206"/>
      <c r="E175" s="1206"/>
      <c r="F175" s="1206"/>
      <c r="G175" s="1206"/>
      <c r="H175" s="1207"/>
      <c r="I175" s="1205" t="s">
        <v>450</v>
      </c>
      <c r="J175" s="1206"/>
      <c r="K175" s="1206"/>
      <c r="L175" s="1206"/>
      <c r="M175" s="1206"/>
      <c r="N175" s="1206"/>
      <c r="O175" s="1206"/>
      <c r="P175" s="1207"/>
    </row>
    <row r="176" spans="1:16" ht="16.5" customHeight="1">
      <c r="A176" s="1099" t="s">
        <v>708</v>
      </c>
      <c r="B176" s="1100" t="str">
        <f>'[1]КАШИ, СУПЫ МОЛ'!$E$97</f>
        <v>Каша манная молочная жидкая</v>
      </c>
      <c r="C176" s="1101">
        <f>'[1]КАШИ, СУПЫ МОЛ'!$E$100</f>
        <v>130</v>
      </c>
      <c r="D176" s="1102">
        <f>'[1]КАШИ, СУПЫ МОЛ'!$A$118</f>
        <v>4.0949999999999998</v>
      </c>
      <c r="E176" s="1102">
        <f>'[1]КАШИ, СУПЫ МОЛ'!$C$118</f>
        <v>2.9249999999999998</v>
      </c>
      <c r="F176" s="1102">
        <f>'[1]КАШИ, СУПЫ МОЛ'!$E$118</f>
        <v>20.54</v>
      </c>
      <c r="G176" s="1102">
        <f>'[1]КАШИ, СУПЫ МОЛ'!$G$118</f>
        <v>124.605</v>
      </c>
      <c r="H176" s="1102">
        <f>'[1]КАШИ, СУПЫ МОЛ'!$I$118</f>
        <v>0.19500000000000001</v>
      </c>
      <c r="I176" s="1101" t="s">
        <v>579</v>
      </c>
      <c r="J176" s="1100" t="str">
        <f>'[1]КАШИ, СУПЫ МОЛ'!$P$97</f>
        <v>Каша манная молочная жидкая</v>
      </c>
      <c r="K176" s="1101">
        <f>'[1]КАШИ, СУПЫ МОЛ'!$P$100</f>
        <v>200</v>
      </c>
      <c r="L176" s="1102">
        <f>'[1]КАШИ, СУПЫ МОЛ'!$L$118:$M$118</f>
        <v>6.3</v>
      </c>
      <c r="M176" s="1102">
        <f>'[1]КАШИ, СУПЫ МОЛ'!$N$118</f>
        <v>4.5</v>
      </c>
      <c r="N176" s="1102">
        <f>'[1]КАШИ, СУПЫ МОЛ'!$P$118</f>
        <v>31.6</v>
      </c>
      <c r="O176" s="1102">
        <f>'[1]КАШИ, СУПЫ МОЛ'!$R$118</f>
        <v>191.7</v>
      </c>
      <c r="P176" s="941">
        <f>'[1]КАШИ, СУПЫ МОЛ'!$T$118</f>
        <v>0.3</v>
      </c>
    </row>
    <row r="177" spans="1:16" s="483" customFormat="1" ht="16.5" customHeight="1">
      <c r="A177" s="1071" t="s">
        <v>461</v>
      </c>
      <c r="B177" s="112" t="str">
        <f>[1]НАПИТКИ!$E$134</f>
        <v>Кофейный напиток с молоком</v>
      </c>
      <c r="C177" s="74">
        <f>[1]НАПИТКИ!$E$137</f>
        <v>150</v>
      </c>
      <c r="D177" s="726">
        <f>[1]НАПИТКИ!$A$155</f>
        <v>2.09</v>
      </c>
      <c r="E177" s="726">
        <f>[1]НАПИТКИ!$C$155</f>
        <v>0.03</v>
      </c>
      <c r="F177" s="726">
        <f>[1]НАПИТКИ!$E$155</f>
        <v>14.85</v>
      </c>
      <c r="G177" s="726">
        <f>[1]НАПИТКИ!$G$155</f>
        <v>67.92</v>
      </c>
      <c r="H177" s="727">
        <f>[1]НАПИТКИ!$I$155</f>
        <v>0.75</v>
      </c>
      <c r="I177" s="1071" t="s">
        <v>460</v>
      </c>
      <c r="J177" s="112" t="str">
        <f>[1]НАПИТКИ!$P$134</f>
        <v>Кофейный напиток с молоком</v>
      </c>
      <c r="K177" s="74">
        <f>[1]НАПИТКИ!$P$137</f>
        <v>180</v>
      </c>
      <c r="L177" s="728">
        <f>[1]НАПИТКИ!$L$155</f>
        <v>2.508</v>
      </c>
      <c r="M177" s="728">
        <f>[1]НАПИТКИ!$N$155</f>
        <v>3.5999999999999997E-2</v>
      </c>
      <c r="N177" s="728">
        <f>[1]НАПИТКИ!$P$155</f>
        <v>17.82</v>
      </c>
      <c r="O177" s="728">
        <f>[1]НАПИТКИ!$R$155</f>
        <v>81.504000000000005</v>
      </c>
      <c r="P177" s="729">
        <f>[1]НАПИТКИ!$T$155</f>
        <v>0.9</v>
      </c>
    </row>
    <row r="178" spans="1:16" s="483" customFormat="1" ht="16.5" customHeight="1">
      <c r="A178" s="1076" t="s">
        <v>462</v>
      </c>
      <c r="B178" s="112" t="str">
        <f>'[1]ГАСТРОНОМИЯ, ВЫПЕЧКА'!$P$273</f>
        <v>Сыр порционный</v>
      </c>
      <c r="C178" s="74">
        <f>'[1]ГАСТРОНОМИЯ, ВЫПЕЧКА'!$AA$276</f>
        <v>15</v>
      </c>
      <c r="D178" s="774">
        <f>'[1]ГАСТРОНОМИЯ, ВЫПЕЧКА'!$W$294</f>
        <v>3.6428571428571428</v>
      </c>
      <c r="E178" s="774">
        <f>'[1]ГАСТРОНОМИЯ, ВЫПЕЧКА'!$Y$294</f>
        <v>4.5</v>
      </c>
      <c r="F178" s="774">
        <f>'[1]ГАСТРОНОМИЯ, ВЫПЕЧКА'!$AA$294</f>
        <v>8.5714285714285715E-2</v>
      </c>
      <c r="G178" s="774">
        <f>'[1]ГАСТРОНОМИЯ, ВЫПЕЧКА'!$AC$294</f>
        <v>55.714285714285715</v>
      </c>
      <c r="H178" s="775">
        <f>'[1]ГАСТРОНОМИЯ, ВЫПЕЧКА'!$AE$294</f>
        <v>0.10714285714285714</v>
      </c>
      <c r="I178" s="1076" t="s">
        <v>462</v>
      </c>
      <c r="J178" s="112" t="str">
        <f>'[1]ГАСТРОНОМИЯ, ВЫПЕЧКА'!$P$273</f>
        <v>Сыр порционный</v>
      </c>
      <c r="K178" s="74">
        <f>'[1]ГАСТРОНОМИЯ, ВЫПЕЧКА'!$AA$276</f>
        <v>15</v>
      </c>
      <c r="L178" s="774">
        <f>'[1]ГАСТРОНОМИЯ, ВЫПЕЧКА'!$W$294</f>
        <v>3.6428571428571428</v>
      </c>
      <c r="M178" s="774">
        <f>'[1]ГАСТРОНОМИЯ, ВЫПЕЧКА'!$Y$294</f>
        <v>4.5</v>
      </c>
      <c r="N178" s="774">
        <f>'[1]ГАСТРОНОМИЯ, ВЫПЕЧКА'!$AA$294</f>
        <v>8.5714285714285715E-2</v>
      </c>
      <c r="O178" s="774">
        <f>'[1]ГАСТРОНОМИЯ, ВЫПЕЧКА'!$AC$294</f>
        <v>55.714285714285715</v>
      </c>
      <c r="P178" s="775">
        <f>'[1]ГАСТРОНОМИЯ, ВЫПЕЧКА'!$AE$294</f>
        <v>0.10714285714285714</v>
      </c>
    </row>
    <row r="179" spans="1:16" s="483" customFormat="1" ht="16.5" customHeight="1">
      <c r="A179" s="1072" t="s">
        <v>455</v>
      </c>
      <c r="B179" s="735" t="str">
        <f>'[1]ГАСТРОНОМИЯ, ВЫПЕЧКА'!$AA$11</f>
        <v>Хлеб пшеничный</v>
      </c>
      <c r="C179" s="34">
        <f>'[1]ГАСТРОНОМИЯ, ВЫПЕЧКА'!$AA$14</f>
        <v>20</v>
      </c>
      <c r="D179" s="737">
        <f>'[1]ГАСТРОНОМИЯ, ВЫПЕЧКА'!$W$32</f>
        <v>1.6</v>
      </c>
      <c r="E179" s="737">
        <f>'[1]ГАСТРОНОМИЯ, ВЫПЕЧКА'!$Y$32</f>
        <v>0.2</v>
      </c>
      <c r="F179" s="737">
        <f>'[1]ГАСТРОНОМИЯ, ВЫПЕЧКА'!$AA$32</f>
        <v>10.199999999999999</v>
      </c>
      <c r="G179" s="737">
        <f>'[1]ГАСТРОНОМИЯ, ВЫПЕЧКА'!$AC$32</f>
        <v>49</v>
      </c>
      <c r="H179" s="738">
        <f>'[1]ГАСТРОНОМИЯ, ВЫПЕЧКА'!$AE$32</f>
        <v>0</v>
      </c>
      <c r="I179" s="1072" t="s">
        <v>710</v>
      </c>
      <c r="J179" s="735" t="str">
        <f>'[1]ГАСТРОНОМИЯ, ВЫПЕЧКА'!$AA$11</f>
        <v>Хлеб пшеничный</v>
      </c>
      <c r="K179" s="34">
        <f>'[1]ГАСТРОНОМИЯ, ВЫПЕЧКА'!$AW$14</f>
        <v>25</v>
      </c>
      <c r="L179" s="737">
        <f>'[1]ГАСТРОНОМИЯ, ВЫПЕЧКА'!$AS$32</f>
        <v>2</v>
      </c>
      <c r="M179" s="737">
        <f>'[1]ГАСТРОНОМИЯ, ВЫПЕЧКА'!$AU$32</f>
        <v>0.25</v>
      </c>
      <c r="N179" s="737">
        <f>'[1]ГАСТРОНОМИЯ, ВЫПЕЧКА'!$AA$32</f>
        <v>10.199999999999999</v>
      </c>
      <c r="O179" s="737">
        <f>'[1]ГАСТРОНОМИЯ, ВЫПЕЧКА'!$AC$32</f>
        <v>49</v>
      </c>
      <c r="P179" s="738">
        <f>'[1]ГАСТРОНОМИЯ, ВЫПЕЧКА'!$AE$32</f>
        <v>0</v>
      </c>
    </row>
    <row r="180" spans="1:16" s="483" customFormat="1" ht="16.5" customHeight="1">
      <c r="A180" s="1073" t="s">
        <v>711</v>
      </c>
      <c r="B180" s="760" t="str">
        <f>'[1]ГАСТРОНОМИЯ, ВЫПЕЧКА'!$P$54</f>
        <v>Хлеб ржано-пшеничный</v>
      </c>
      <c r="C180" s="74">
        <f>'[1]ГАСТРОНОМИЯ, ВЫПЕЧКА'!$E$57</f>
        <v>10</v>
      </c>
      <c r="D180" s="761">
        <f>'[1]ГАСТРОНОМИЯ, ВЫПЕЧКА'!$A$75</f>
        <v>0.5</v>
      </c>
      <c r="E180" s="761">
        <f>'[1]ГАСТРОНОМИЯ, ВЫПЕЧКА'!$C$75</f>
        <v>7.0000000000000007E-2</v>
      </c>
      <c r="F180" s="761">
        <f>'[1]ГАСТРОНОМИЯ, ВЫПЕЧКА'!$E$75</f>
        <v>4.9000000000000004</v>
      </c>
      <c r="G180" s="761">
        <f>'[1]ГАСТРОНОМИЯ, ВЫПЕЧКА'!$G$75</f>
        <v>21.4</v>
      </c>
      <c r="H180" s="733">
        <f>'[1]ГАСТРОНОМИЯ, ВЫПЕЧКА'!$I$75</f>
        <v>0</v>
      </c>
      <c r="I180" s="1073" t="s">
        <v>456</v>
      </c>
      <c r="J180" s="760" t="str">
        <f>'[1]ГАСТРОНОМИЯ, ВЫПЕЧКА'!$P$54</f>
        <v>Хлеб ржано-пшеничный</v>
      </c>
      <c r="K180" s="74">
        <v>20</v>
      </c>
      <c r="L180" s="758">
        <f>'[1]ГАСТРОНОМИЯ, ВЫПЕЧКА'!$W$75</f>
        <v>1</v>
      </c>
      <c r="M180" s="758">
        <f>'[1]ГАСТРОНОМИЯ, ВЫПЕЧКА'!$Y$75</f>
        <v>0.14000000000000001</v>
      </c>
      <c r="N180" s="758">
        <f>'[1]ГАСТРОНОМИЯ, ВЫПЕЧКА'!$AW$32</f>
        <v>12.749999999999998</v>
      </c>
      <c r="O180" s="758">
        <f>'[1]ГАСТРОНОМИЯ, ВЫПЕЧКА'!$AY$32</f>
        <v>61.25</v>
      </c>
      <c r="P180" s="759">
        <f>'[1]ГАСТРОНОМИЯ, ВЫПЕЧКА'!$BA$32</f>
        <v>0</v>
      </c>
    </row>
    <row r="181" spans="1:16" s="483" customFormat="1">
      <c r="A181" s="789"/>
      <c r="B181" s="115" t="s">
        <v>49</v>
      </c>
      <c r="C181" s="45">
        <f>SUM(C176:C180)</f>
        <v>325</v>
      </c>
      <c r="D181" s="935">
        <f t="shared" ref="D181:H181" si="52">SUM(D176:D180)</f>
        <v>11.927857142857142</v>
      </c>
      <c r="E181" s="935">
        <f t="shared" si="52"/>
        <v>7.7250000000000005</v>
      </c>
      <c r="F181" s="935">
        <f t="shared" si="52"/>
        <v>50.575714285714291</v>
      </c>
      <c r="G181" s="935">
        <f t="shared" si="52"/>
        <v>318.63928571428573</v>
      </c>
      <c r="H181" s="930">
        <f t="shared" si="52"/>
        <v>1.0521428571428573</v>
      </c>
      <c r="I181" s="865"/>
      <c r="J181" s="115" t="s">
        <v>49</v>
      </c>
      <c r="K181" s="45">
        <f>SUM(K176:K180)</f>
        <v>440</v>
      </c>
      <c r="L181" s="935">
        <f t="shared" ref="L181:P181" si="53">SUM(L176:L180)</f>
        <v>15.450857142857142</v>
      </c>
      <c r="M181" s="935">
        <f t="shared" si="53"/>
        <v>9.4260000000000002</v>
      </c>
      <c r="N181" s="935">
        <f t="shared" si="53"/>
        <v>72.455714285714294</v>
      </c>
      <c r="O181" s="935">
        <f t="shared" si="53"/>
        <v>439.16828571428573</v>
      </c>
      <c r="P181" s="933">
        <f t="shared" si="53"/>
        <v>1.3071428571428572</v>
      </c>
    </row>
    <row r="182" spans="1:16" s="483" customFormat="1" ht="15.75" customHeight="1" thickBot="1">
      <c r="A182" s="1208" t="s">
        <v>451</v>
      </c>
      <c r="B182" s="1209"/>
      <c r="C182" s="1209"/>
      <c r="D182" s="1209"/>
      <c r="E182" s="1209"/>
      <c r="F182" s="1209"/>
      <c r="G182" s="1209"/>
      <c r="H182" s="1210"/>
      <c r="I182" s="1208" t="s">
        <v>451</v>
      </c>
      <c r="J182" s="1209"/>
      <c r="K182" s="1209"/>
      <c r="L182" s="1209"/>
      <c r="M182" s="1209"/>
      <c r="N182" s="1209"/>
      <c r="O182" s="1209"/>
      <c r="P182" s="1210"/>
    </row>
    <row r="183" spans="1:16" s="483" customFormat="1" ht="16.5" customHeight="1">
      <c r="A183" s="1073" t="s">
        <v>712</v>
      </c>
      <c r="B183" s="736" t="s">
        <v>518</v>
      </c>
      <c r="C183" s="43">
        <f>'[1]ФРУКТЫ, ОВОЩИ'!$P$14</f>
        <v>95</v>
      </c>
      <c r="D183" s="739">
        <f>'[1]ФРУКТЫ, ОВОЩИ'!$L$28</f>
        <v>0.38</v>
      </c>
      <c r="E183" s="739">
        <f>'[1]ФРУКТЫ, ОВОЩИ'!$N$28</f>
        <v>0.38</v>
      </c>
      <c r="F183" s="739">
        <f>'[1]ФРУКТЫ, ОВОЩИ'!$P$28</f>
        <v>9.8800000000000008</v>
      </c>
      <c r="G183" s="739">
        <f>'[1]ФРУКТЫ, ОВОЩИ'!$R$28</f>
        <v>42.75</v>
      </c>
      <c r="H183" s="740">
        <f>'[1]ФРУКТЫ, ОВОЩИ'!$T$28</f>
        <v>9.5</v>
      </c>
      <c r="I183" s="1075" t="s">
        <v>452</v>
      </c>
      <c r="J183" s="736" t="s">
        <v>518</v>
      </c>
      <c r="K183" s="43">
        <f>'[1]ФРУКТЫ, ОВОЩИ'!$E$14</f>
        <v>100</v>
      </c>
      <c r="L183" s="739">
        <f>'[1]ФРУКТЫ, ОВОЩИ'!$A$28</f>
        <v>0.4</v>
      </c>
      <c r="M183" s="739">
        <f>'[1]ФРУКТЫ, ОВОЩИ'!$C$28</f>
        <v>0.4</v>
      </c>
      <c r="N183" s="739">
        <f>'[1]ФРУКТЫ, ОВОЩИ'!$E$28</f>
        <v>10.4</v>
      </c>
      <c r="O183" s="739">
        <f>'[1]ФРУКТЫ, ОВОЩИ'!$G$28</f>
        <v>45</v>
      </c>
      <c r="P183" s="740">
        <f>'[1]ФРУКТЫ, ОВОЩИ'!$I$28</f>
        <v>10</v>
      </c>
    </row>
    <row r="184" spans="1:16" s="483" customFormat="1">
      <c r="A184" s="36"/>
      <c r="B184" s="115" t="s">
        <v>49</v>
      </c>
      <c r="C184" s="45">
        <f t="shared" ref="C184:H184" si="54">C183</f>
        <v>95</v>
      </c>
      <c r="D184" s="742">
        <f t="shared" si="54"/>
        <v>0.38</v>
      </c>
      <c r="E184" s="742">
        <f t="shared" si="54"/>
        <v>0.38</v>
      </c>
      <c r="F184" s="742">
        <f t="shared" si="54"/>
        <v>9.8800000000000008</v>
      </c>
      <c r="G184" s="742">
        <f t="shared" si="54"/>
        <v>42.75</v>
      </c>
      <c r="H184" s="743">
        <f t="shared" si="54"/>
        <v>9.5</v>
      </c>
      <c r="I184" s="36"/>
      <c r="J184" s="115" t="s">
        <v>49</v>
      </c>
      <c r="K184" s="45">
        <f t="shared" ref="K184:P184" si="55">K183</f>
        <v>100</v>
      </c>
      <c r="L184" s="742">
        <f t="shared" si="55"/>
        <v>0.4</v>
      </c>
      <c r="M184" s="742">
        <f t="shared" si="55"/>
        <v>0.4</v>
      </c>
      <c r="N184" s="742">
        <f t="shared" si="55"/>
        <v>10.4</v>
      </c>
      <c r="O184" s="742">
        <f t="shared" si="55"/>
        <v>45</v>
      </c>
      <c r="P184" s="743">
        <f t="shared" si="55"/>
        <v>10</v>
      </c>
    </row>
    <row r="185" spans="1:16" s="483" customFormat="1" ht="15.75" customHeight="1" thickBot="1">
      <c r="A185" s="1208" t="s">
        <v>274</v>
      </c>
      <c r="B185" s="1209"/>
      <c r="C185" s="1209"/>
      <c r="D185" s="1209"/>
      <c r="E185" s="1209"/>
      <c r="F185" s="1209"/>
      <c r="G185" s="1209"/>
      <c r="H185" s="1210"/>
      <c r="I185" s="1208" t="s">
        <v>274</v>
      </c>
      <c r="J185" s="1209"/>
      <c r="K185" s="1209"/>
      <c r="L185" s="1209"/>
      <c r="M185" s="1209"/>
      <c r="N185" s="1209"/>
      <c r="O185" s="1209"/>
      <c r="P185" s="1210"/>
    </row>
    <row r="186" spans="1:16" s="483" customFormat="1" ht="16.5" customHeight="1">
      <c r="A186" s="1076" t="s">
        <v>713</v>
      </c>
      <c r="B186" s="744" t="s">
        <v>295</v>
      </c>
      <c r="C186" s="49">
        <f>'[1]ФРУКТЫ, ОВОЩИ'!$E$352</f>
        <v>40</v>
      </c>
      <c r="D186" s="745">
        <f>'[1]ФРУКТЫ, ОВОЩИ'!$A$370</f>
        <v>0.73333333333333328</v>
      </c>
      <c r="E186" s="745">
        <f>'[1]ФРУКТЫ, ОВОЩИ'!$C$370</f>
        <v>3</v>
      </c>
      <c r="F186" s="745">
        <f>'[1]ФРУКТЫ, ОВОЩИ'!$E$370</f>
        <v>2.8</v>
      </c>
      <c r="G186" s="745">
        <f>'[1]ФРУКТЫ, ОВОЩИ'!$G$370</f>
        <v>41.333333333333336</v>
      </c>
      <c r="H186" s="746">
        <f>'[1]ФРУКТЫ, ОВОЩИ'!$I$370</f>
        <v>1</v>
      </c>
      <c r="I186" s="1076" t="s">
        <v>714</v>
      </c>
      <c r="J186" s="744" t="s">
        <v>295</v>
      </c>
      <c r="K186" s="49">
        <f>'[1]ФРУКТЫ, ОВОЩИ'!$P$352</f>
        <v>60</v>
      </c>
      <c r="L186" s="745">
        <f>'[1]ФРУКТЫ, ОВОЩИ'!$L$370</f>
        <v>1.1000000000000001</v>
      </c>
      <c r="M186" s="745">
        <f>'[1]ФРУКТЫ, ОВОЩИ'!$N$370</f>
        <v>4.5</v>
      </c>
      <c r="N186" s="745">
        <f>'[1]ФРУКТЫ, ОВОЩИ'!$P$370</f>
        <v>4.2</v>
      </c>
      <c r="O186" s="745">
        <f>'[1]ФРУКТЫ, ОВОЩИ'!$R$370</f>
        <v>62</v>
      </c>
      <c r="P186" s="746">
        <f>'[1]ФРУКТЫ, ОВОЩИ'!$T$370</f>
        <v>1.5</v>
      </c>
    </row>
    <row r="187" spans="1:16" s="483" customFormat="1" ht="16.5" customHeight="1">
      <c r="A187" s="1079" t="s">
        <v>748</v>
      </c>
      <c r="B187" s="866" t="s">
        <v>356</v>
      </c>
      <c r="C187" s="747">
        <f>[1]СУПЫ!$E$310</f>
        <v>180</v>
      </c>
      <c r="D187" s="750">
        <f>[1]СУПЫ!$A$329</f>
        <v>1.62</v>
      </c>
      <c r="E187" s="750">
        <f>[1]СУПЫ!$C$329</f>
        <v>4.32</v>
      </c>
      <c r="F187" s="750">
        <f>[1]СУПЫ!$E$329</f>
        <v>9.2700000000000014</v>
      </c>
      <c r="G187" s="750">
        <f>[1]СУПЫ!$G$329</f>
        <v>82.08</v>
      </c>
      <c r="H187" s="751">
        <f>[1]СУПЫ!$I$329</f>
        <v>3.6</v>
      </c>
      <c r="I187" s="1079" t="s">
        <v>476</v>
      </c>
      <c r="J187" s="866" t="s">
        <v>356</v>
      </c>
      <c r="K187" s="747">
        <f>[1]СУПЫ!$P$310</f>
        <v>200</v>
      </c>
      <c r="L187" s="750">
        <f>[1]СУПЫ!$L$329</f>
        <v>1.8</v>
      </c>
      <c r="M187" s="750">
        <f>[1]СУПЫ!$N$329</f>
        <v>4.8</v>
      </c>
      <c r="N187" s="750">
        <f>[1]СУПЫ!$P$329</f>
        <v>10.3</v>
      </c>
      <c r="O187" s="750">
        <f>[1]СУПЫ!$R$329</f>
        <v>91.2</v>
      </c>
      <c r="P187" s="751">
        <f>[1]СУПЫ!$T$329</f>
        <v>4</v>
      </c>
    </row>
    <row r="188" spans="1:16" s="483" customFormat="1" ht="16.5" customHeight="1">
      <c r="A188" s="1087" t="s">
        <v>726</v>
      </c>
      <c r="B188" s="121" t="str">
        <f>'[1]МЯСО, РЫБА'!$E$183</f>
        <v>Пудинг из говядины</v>
      </c>
      <c r="C188" s="83">
        <f>'[1]МЯСО, РЫБА'!$E$186</f>
        <v>60</v>
      </c>
      <c r="D188" s="792">
        <f>'[1]МЯСО, РЫБА'!$A$205</f>
        <v>11.5</v>
      </c>
      <c r="E188" s="792">
        <f>'[1]МЯСО, РЫБА'!$C$205</f>
        <v>14.5</v>
      </c>
      <c r="F188" s="792">
        <f>'[1]МЯСО, РЫБА'!$E$205</f>
        <v>0.6</v>
      </c>
      <c r="G188" s="792">
        <f>'[1]МЯСО, РЫБА'!$G$205</f>
        <v>179.3</v>
      </c>
      <c r="H188" s="793">
        <f>'[1]МЯСО, РЫБА'!$I$205</f>
        <v>0.06</v>
      </c>
      <c r="I188" s="1080" t="s">
        <v>749</v>
      </c>
      <c r="J188" s="867" t="str">
        <f>'[1]МЯСО, РЫБА'!$P$140</f>
        <v>Гуляш из говядины</v>
      </c>
      <c r="K188" s="83">
        <f>'[1]МЯСО, РЫБА'!$P$143</f>
        <v>70</v>
      </c>
      <c r="L188" s="792">
        <f>'[1]МЯСО, РЫБА'!$L$161</f>
        <v>11.3</v>
      </c>
      <c r="M188" s="792">
        <f>'[1]МЯСО, РЫБА'!$N$161</f>
        <v>12.1</v>
      </c>
      <c r="N188" s="792">
        <f>'[1]МЯСО, РЫБА'!$P$161</f>
        <v>2.2000000000000002</v>
      </c>
      <c r="O188" s="792">
        <f>'[1]МЯСО, РЫБА'!$R$161</f>
        <v>163.6</v>
      </c>
      <c r="P188" s="793">
        <f>'[1]МЯСО, РЫБА'!$T$161</f>
        <v>0.38</v>
      </c>
    </row>
    <row r="189" spans="1:16" s="483" customFormat="1" ht="16.5" customHeight="1">
      <c r="A189" s="1088" t="s">
        <v>750</v>
      </c>
      <c r="B189" s="795" t="str">
        <f>[1]ГАРНИРЫ!$E$54</f>
        <v>Макаронные изделия отварные</v>
      </c>
      <c r="C189" s="796">
        <f>[1]ГАРНИРЫ!$E$57</f>
        <v>110</v>
      </c>
      <c r="D189" s="792">
        <f>[1]ГАРНИРЫ!$A$75</f>
        <v>4.0333333333333332</v>
      </c>
      <c r="E189" s="792">
        <f>[1]ГАРНИРЫ!$C$75</f>
        <v>3.8866666666666667</v>
      </c>
      <c r="F189" s="792">
        <f>[1]ГАРНИРЫ!$E$75</f>
        <v>22.953333333333333</v>
      </c>
      <c r="G189" s="792">
        <f>[1]ГАРНИРЫ!$G$75</f>
        <v>137.79333333333332</v>
      </c>
      <c r="H189" s="793">
        <f>[1]ГАРНИРЫ!$I$75</f>
        <v>0</v>
      </c>
      <c r="I189" s="1088" t="s">
        <v>751</v>
      </c>
      <c r="J189" s="795" t="str">
        <f>[1]ГАРНИРЫ!$E$54</f>
        <v>Макаронные изделия отварные</v>
      </c>
      <c r="K189" s="757">
        <f>[1]ГАРНИРЫ!$P$57</f>
        <v>150</v>
      </c>
      <c r="L189" s="792">
        <f>[1]ГАРНИРЫ!$L$75</f>
        <v>5.5</v>
      </c>
      <c r="M189" s="792">
        <f>[1]ГАРНИРЫ!$N$75</f>
        <v>5.3</v>
      </c>
      <c r="N189" s="792">
        <f>[1]ГАРНИРЫ!$P$75</f>
        <v>31.3</v>
      </c>
      <c r="O189" s="792">
        <f>[1]ГАРНИРЫ!$R$75</f>
        <v>187.9</v>
      </c>
      <c r="P189" s="793">
        <f>[1]ГАРНИРЫ!$T$75</f>
        <v>0</v>
      </c>
    </row>
    <row r="190" spans="1:16" s="483" customFormat="1" ht="16.5" customHeight="1">
      <c r="A190" s="1086" t="s">
        <v>466</v>
      </c>
      <c r="B190" s="799" t="str">
        <f>[1]НАПИТКИ!$E$311</f>
        <v>Компот из смеси сухофруктов</v>
      </c>
      <c r="C190" s="53">
        <f>[1]НАПИТКИ!$E$314</f>
        <v>150</v>
      </c>
      <c r="D190" s="774">
        <f>[1]НАПИТКИ!$A$334</f>
        <v>0.36</v>
      </c>
      <c r="E190" s="774">
        <f>[1]НАПИТКИ!$C$334</f>
        <v>0</v>
      </c>
      <c r="F190" s="774">
        <f>[1]НАПИТКИ!$E$334</f>
        <v>20.5</v>
      </c>
      <c r="G190" s="774">
        <f>[1]НАПИТКИ!$G$334</f>
        <v>83.8</v>
      </c>
      <c r="H190" s="775">
        <f>[1]НАПИТКИ!$I$334</f>
        <v>0.11</v>
      </c>
      <c r="I190" s="1086" t="s">
        <v>465</v>
      </c>
      <c r="J190" s="799" t="s">
        <v>98</v>
      </c>
      <c r="K190" s="53">
        <f>[1]НАПИТКИ!$P$314</f>
        <v>180</v>
      </c>
      <c r="L190" s="774">
        <f>[1]НАПИТКИ!$L$334</f>
        <v>0.432</v>
      </c>
      <c r="M190" s="774">
        <f>[1]НАПИТКИ!$N$334</f>
        <v>0</v>
      </c>
      <c r="N190" s="774">
        <f>[1]НАПИТКИ!$P$334</f>
        <v>24.6</v>
      </c>
      <c r="O190" s="774">
        <f>[1]НАПИТКИ!$R$334</f>
        <v>100.56</v>
      </c>
      <c r="P190" s="775">
        <f>[1]НАПИТКИ!$T$334</f>
        <v>0.13200000000000001</v>
      </c>
    </row>
    <row r="191" spans="1:16" s="483" customFormat="1" ht="16.5" customHeight="1">
      <c r="A191" s="1072" t="s">
        <v>455</v>
      </c>
      <c r="B191" s="735" t="str">
        <f>'[1]ГАСТРОНОМИЯ, ВЫПЕЧКА'!$AA$11</f>
        <v>Хлеб пшеничный</v>
      </c>
      <c r="C191" s="34">
        <f>'[1]ГАСТРОНОМИЯ, ВЫПЕЧКА'!$AA$14</f>
        <v>20</v>
      </c>
      <c r="D191" s="737">
        <f>'[1]ГАСТРОНОМИЯ, ВЫПЕЧКА'!$W$32</f>
        <v>1.6</v>
      </c>
      <c r="E191" s="737">
        <f>'[1]ГАСТРОНОМИЯ, ВЫПЕЧКА'!$Y$32</f>
        <v>0.2</v>
      </c>
      <c r="F191" s="737">
        <f>'[1]ГАСТРОНОМИЯ, ВЫПЕЧКА'!$AA$32</f>
        <v>10.199999999999999</v>
      </c>
      <c r="G191" s="737">
        <f>'[1]ГАСТРОНОМИЯ, ВЫПЕЧКА'!$AC$32</f>
        <v>49</v>
      </c>
      <c r="H191" s="738">
        <f>'[1]ГАСТРОНОМИЯ, ВЫПЕЧКА'!$AE$32</f>
        <v>0</v>
      </c>
      <c r="I191" s="1082" t="s">
        <v>575</v>
      </c>
      <c r="J191" s="735" t="str">
        <f>'[1]ГАСТРОНОМИЯ, ВЫПЕЧКА'!$AA$11</f>
        <v>Хлеб пшеничный</v>
      </c>
      <c r="K191" s="34">
        <f>'[1]ГАСТРОНОМИЯ, ВЫПЕЧКА'!$AL$14</f>
        <v>30</v>
      </c>
      <c r="L191" s="737">
        <f>'[1]ГАСТРОНОМИЯ, ВЫПЕЧКА'!$AH$32</f>
        <v>2.4</v>
      </c>
      <c r="M191" s="737">
        <f>'[1]ГАСТРОНОМИЯ, ВЫПЕЧКА'!$AJ$32</f>
        <v>0.3</v>
      </c>
      <c r="N191" s="737">
        <f>'[1]ГАСТРОНОМИЯ, ВЫПЕЧКА'!$AL$32</f>
        <v>15.3</v>
      </c>
      <c r="O191" s="737">
        <f>'[1]ГАСТРОНОМИЯ, ВЫПЕЧКА'!$AN$32</f>
        <v>73.5</v>
      </c>
      <c r="P191" s="738">
        <f>'[1]ГАСТРОНОМИЯ, ВЫПЕЧКА'!$AP$32</f>
        <v>0</v>
      </c>
    </row>
    <row r="192" spans="1:16" s="483" customFormat="1" ht="16.5" customHeight="1">
      <c r="A192" s="1073" t="s">
        <v>456</v>
      </c>
      <c r="B192" s="760" t="str">
        <f>'[1]ГАСТРОНОМИЯ, ВЫПЕЧКА'!$P$54</f>
        <v>Хлеб ржано-пшеничный</v>
      </c>
      <c r="C192" s="74">
        <v>20</v>
      </c>
      <c r="D192" s="758">
        <f>'[1]ГАСТРОНОМИЯ, ВЫПЕЧКА'!$W$75</f>
        <v>1</v>
      </c>
      <c r="E192" s="758">
        <f>'[1]ГАСТРОНОМИЯ, ВЫПЕЧКА'!$Y$75</f>
        <v>0.14000000000000001</v>
      </c>
      <c r="F192" s="758">
        <f>'[1]ГАСТРОНОМИЯ, ВЫПЕЧКА'!$AA$75</f>
        <v>9.8000000000000007</v>
      </c>
      <c r="G192" s="758">
        <f>'[1]ГАСТРОНОМИЯ, ВЫПЕЧКА'!$AC$75</f>
        <v>42.8</v>
      </c>
      <c r="H192" s="759">
        <f>'[1]ГАСТРОНОМИЯ, ВЫПЕЧКА'!$AE$75</f>
        <v>0</v>
      </c>
      <c r="I192" s="1073" t="s">
        <v>456</v>
      </c>
      <c r="J192" s="760" t="str">
        <f>'[1]ГАСТРОНОМИЯ, ВЫПЕЧКА'!$P$54</f>
        <v>Хлеб ржано-пшеничный</v>
      </c>
      <c r="K192" s="74">
        <v>20</v>
      </c>
      <c r="L192" s="758">
        <f>'[1]ГАСТРОНОМИЯ, ВЫПЕЧКА'!$W$75</f>
        <v>1</v>
      </c>
      <c r="M192" s="758">
        <f>'[1]ГАСТРОНОМИЯ, ВЫПЕЧКА'!$Y$75</f>
        <v>0.14000000000000001</v>
      </c>
      <c r="N192" s="758">
        <f>'[1]ГАСТРОНОМИЯ, ВЫПЕЧКА'!$AA$75</f>
        <v>9.8000000000000007</v>
      </c>
      <c r="O192" s="758">
        <f>'[1]ГАСТРОНОМИЯ, ВЫПЕЧКА'!$AC$75</f>
        <v>42.8</v>
      </c>
      <c r="P192" s="759">
        <f>'[1]ГАСТРОНОМИЯ, ВЫПЕЧКА'!$AE$75</f>
        <v>0</v>
      </c>
    </row>
    <row r="193" spans="1:16" s="483" customFormat="1">
      <c r="A193" s="71"/>
      <c r="B193" s="127" t="s">
        <v>49</v>
      </c>
      <c r="C193" s="129">
        <f t="shared" ref="C193:H193" si="56">SUM(C186:C192)</f>
        <v>580</v>
      </c>
      <c r="D193" s="800">
        <f t="shared" si="56"/>
        <v>20.846666666666668</v>
      </c>
      <c r="E193" s="800">
        <f t="shared" si="56"/>
        <v>26.046666666666667</v>
      </c>
      <c r="F193" s="800">
        <f t="shared" si="56"/>
        <v>76.123333333333335</v>
      </c>
      <c r="G193" s="800">
        <f t="shared" si="56"/>
        <v>616.10666666666657</v>
      </c>
      <c r="H193" s="801">
        <f t="shared" si="56"/>
        <v>4.7699999999999996</v>
      </c>
      <c r="I193" s="71"/>
      <c r="J193" s="127" t="s">
        <v>49</v>
      </c>
      <c r="K193" s="129">
        <f t="shared" ref="K193:P193" si="57">SUM(K186:K192)</f>
        <v>710</v>
      </c>
      <c r="L193" s="800">
        <f t="shared" si="57"/>
        <v>23.532</v>
      </c>
      <c r="M193" s="800">
        <f t="shared" si="57"/>
        <v>27.14</v>
      </c>
      <c r="N193" s="800">
        <f t="shared" si="57"/>
        <v>97.699999999999989</v>
      </c>
      <c r="O193" s="800">
        <f t="shared" si="57"/>
        <v>721.56</v>
      </c>
      <c r="P193" s="801">
        <f t="shared" si="57"/>
        <v>6.0119999999999996</v>
      </c>
    </row>
    <row r="194" spans="1:16" s="483" customFormat="1" ht="15.75" customHeight="1" thickBot="1">
      <c r="A194" s="1214" t="s">
        <v>271</v>
      </c>
      <c r="B194" s="1215"/>
      <c r="C194" s="1215"/>
      <c r="D194" s="1215"/>
      <c r="E194" s="1215"/>
      <c r="F194" s="1215"/>
      <c r="G194" s="1215"/>
      <c r="H194" s="1216"/>
      <c r="I194" s="1214" t="s">
        <v>271</v>
      </c>
      <c r="J194" s="1215"/>
      <c r="K194" s="1215"/>
      <c r="L194" s="1215"/>
      <c r="M194" s="1215"/>
      <c r="N194" s="1215"/>
      <c r="O194" s="1215"/>
      <c r="P194" s="1216"/>
    </row>
    <row r="195" spans="1:16" s="483" customFormat="1" ht="16.5" customHeight="1">
      <c r="A195" s="1072" t="s">
        <v>765</v>
      </c>
      <c r="B195" s="182" t="str">
        <f>'[1]КАШИ, СУПЫ МОЛ'!$E$54</f>
        <v>Суп молочный с макаронными изделиями (вермишелью)</v>
      </c>
      <c r="C195" s="184">
        <f>'[1]КАШИ, СУПЫ МОЛ'!$AA$57</f>
        <v>90</v>
      </c>
      <c r="D195" s="1047">
        <f>'[1]КАШИ, СУПЫ МОЛ'!$W$75</f>
        <v>2.4750000000000001</v>
      </c>
      <c r="E195" s="1047">
        <f>'[1]КАШИ, СУПЫ МОЛ'!$Y$75</f>
        <v>0.76500000000000001</v>
      </c>
      <c r="F195" s="1047">
        <f>'[1]КАШИ, СУПЫ МОЛ'!$AA$75</f>
        <v>8.7750000000000004</v>
      </c>
      <c r="G195" s="1047">
        <f>'[1]КАШИ, СУПЫ МОЛ'!$AC$75</f>
        <v>52.604999999999997</v>
      </c>
      <c r="H195" s="1048">
        <f>'[1]КАШИ, СУПЫ МОЛ'!$AE$75</f>
        <v>0.36</v>
      </c>
      <c r="I195" s="1072" t="s">
        <v>766</v>
      </c>
      <c r="J195" s="182" t="str">
        <f>'[1]КАШИ, СУПЫ МОЛ'!$E$54</f>
        <v>Суп молочный с макаронными изделиями (вермишелью)</v>
      </c>
      <c r="K195" s="49">
        <f>'[1]КАШИ, СУПЫ МОЛ'!$AL$57</f>
        <v>170</v>
      </c>
      <c r="L195" s="745">
        <f>'[1]КАШИ, СУПЫ МОЛ'!$AH$75</f>
        <v>4.6749999999999998</v>
      </c>
      <c r="M195" s="745">
        <f>'[1]КАШИ, СУПЫ МОЛ'!$AJ$75</f>
        <v>1.4450000000000001</v>
      </c>
      <c r="N195" s="745">
        <f>'[1]КАШИ, СУПЫ МОЛ'!$AL$75</f>
        <v>16.574999999999999</v>
      </c>
      <c r="O195" s="745">
        <f>'[1]КАШИ, СУПЫ МОЛ'!$AN$75</f>
        <v>99.364999999999995</v>
      </c>
      <c r="P195" s="746">
        <f>'[1]КАШИ, СУПЫ МОЛ'!$AP$75</f>
        <v>0.68</v>
      </c>
    </row>
    <row r="196" spans="1:16" s="483" customFormat="1" ht="16.5" customHeight="1">
      <c r="A196" s="1072" t="s">
        <v>455</v>
      </c>
      <c r="B196" s="838" t="str">
        <f>'[1]ГАСТРОНОМИЯ, ВЫПЕЧКА'!$AA$11</f>
        <v>Хлеб пшеничный</v>
      </c>
      <c r="C196" s="839">
        <f>'[1]ГАСТРОНОМИЯ, ВЫПЕЧКА'!$AA$14</f>
        <v>20</v>
      </c>
      <c r="D196" s="797">
        <f>'[1]ГАСТРОНОМИЯ, ВЫПЕЧКА'!$W$32</f>
        <v>1.6</v>
      </c>
      <c r="E196" s="797">
        <f>'[1]ГАСТРОНОМИЯ, ВЫПЕЧКА'!$Y$32</f>
        <v>0.2</v>
      </c>
      <c r="F196" s="797">
        <f>'[1]ГАСТРОНОМИЯ, ВЫПЕЧКА'!$AA$32</f>
        <v>10.199999999999999</v>
      </c>
      <c r="G196" s="797">
        <f>'[1]ГАСТРОНОМИЯ, ВЫПЕЧКА'!$AC$32</f>
        <v>49</v>
      </c>
      <c r="H196" s="798">
        <f>'[1]ГАСТРОНОМИЯ, ВЫПЕЧКА'!$AE$32</f>
        <v>0</v>
      </c>
      <c r="I196" s="1144" t="s">
        <v>710</v>
      </c>
      <c r="J196" s="838" t="str">
        <f>'[1]ГАСТРОНОМИЯ, ВЫПЕЧКА'!$AA$11</f>
        <v>Хлеб пшеничный</v>
      </c>
      <c r="K196" s="839">
        <f>'[1]ГАСТРОНОМИЯ, ВЫПЕЧКА'!$AW$14</f>
        <v>25</v>
      </c>
      <c r="L196" s="797">
        <f>'[1]ГАСТРОНОМИЯ, ВЫПЕЧКА'!$AS$32</f>
        <v>2</v>
      </c>
      <c r="M196" s="797">
        <f>'[1]ГАСТРОНОМИЯ, ВЫПЕЧКА'!$AU$32</f>
        <v>0.25</v>
      </c>
      <c r="N196" s="797">
        <f>'[1]ГАСТРОНОМИЯ, ВЫПЕЧКА'!$AA$32</f>
        <v>10.199999999999999</v>
      </c>
      <c r="O196" s="797">
        <f>'[1]ГАСТРОНОМИЯ, ВЫПЕЧКА'!$AC$32</f>
        <v>49</v>
      </c>
      <c r="P196" s="798">
        <f>'[1]ГАСТРОНОМИЯ, ВЫПЕЧКА'!$AE$32</f>
        <v>0</v>
      </c>
    </row>
    <row r="197" spans="1:16" s="483" customFormat="1" ht="16.5" customHeight="1">
      <c r="A197" s="1098" t="s">
        <v>580</v>
      </c>
      <c r="B197" s="1145" t="str">
        <f>[1]НАПИТКИ!$E$51</f>
        <v>Чай с лимоном</v>
      </c>
      <c r="C197" s="1146">
        <f>[1]НАПИТКИ!$E$54</f>
        <v>150</v>
      </c>
      <c r="D197" s="1147">
        <f>[1]НАПИТКИ!$A$69</f>
        <v>0.22</v>
      </c>
      <c r="E197" s="1147">
        <f>[1]НАПИТКИ!$C$69</f>
        <v>0</v>
      </c>
      <c r="F197" s="1147">
        <f>[1]НАПИТКИ!$E$69</f>
        <v>11.78</v>
      </c>
      <c r="G197" s="1147">
        <f>[1]НАПИТКИ!$G$69</f>
        <v>47.7</v>
      </c>
      <c r="H197" s="1148">
        <f>[1]НАПИТКИ!$I$69</f>
        <v>0.87</v>
      </c>
      <c r="I197" s="1104" t="s">
        <v>723</v>
      </c>
      <c r="J197" s="1149" t="str">
        <f>[1]НАПИТКИ!$E$51</f>
        <v>Чай с лимоном</v>
      </c>
      <c r="K197" s="1146">
        <f>[1]НАПИТКИ!$P$54</f>
        <v>180</v>
      </c>
      <c r="L197" s="1147">
        <f>[1]НАПИТКИ!$L$69</f>
        <v>0.26400000000000001</v>
      </c>
      <c r="M197" s="1147">
        <f>[1]НАПИТКИ!$N$69</f>
        <v>0</v>
      </c>
      <c r="N197" s="1147">
        <f>[1]НАПИТКИ!$P$69</f>
        <v>14.136000000000001</v>
      </c>
      <c r="O197" s="1147">
        <f>[1]НАПИТКИ!$R$69</f>
        <v>57.24</v>
      </c>
      <c r="P197" s="1148">
        <f>[1]НАПИТКИ!$T$69</f>
        <v>1.044</v>
      </c>
    </row>
    <row r="198" spans="1:16" s="483" customFormat="1" ht="15.75" thickBot="1">
      <c r="A198" s="804"/>
      <c r="B198" s="805" t="s">
        <v>49</v>
      </c>
      <c r="C198" s="806">
        <f t="shared" ref="C198:H198" si="58">SUM(C281:C283)</f>
        <v>300</v>
      </c>
      <c r="D198" s="813">
        <f t="shared" si="58"/>
        <v>13.98</v>
      </c>
      <c r="E198" s="813">
        <f t="shared" si="58"/>
        <v>15.559999999999999</v>
      </c>
      <c r="F198" s="813">
        <f t="shared" si="58"/>
        <v>29.019999999999996</v>
      </c>
      <c r="G198" s="813">
        <f t="shared" si="58"/>
        <v>310.52</v>
      </c>
      <c r="H198" s="868">
        <f t="shared" si="58"/>
        <v>1.6439999999999999</v>
      </c>
      <c r="I198" s="804"/>
      <c r="J198" s="805" t="s">
        <v>49</v>
      </c>
      <c r="K198" s="806">
        <f t="shared" ref="K198:P198" si="59">SUM(K281:K283)</f>
        <v>315</v>
      </c>
      <c r="L198" s="813">
        <f t="shared" si="59"/>
        <v>15.09</v>
      </c>
      <c r="M198" s="813">
        <f t="shared" si="59"/>
        <v>16.795000000000002</v>
      </c>
      <c r="N198" s="813">
        <f t="shared" si="59"/>
        <v>32.674999999999997</v>
      </c>
      <c r="O198" s="813">
        <f t="shared" si="59"/>
        <v>340.36</v>
      </c>
      <c r="P198" s="868">
        <f t="shared" si="59"/>
        <v>1.794</v>
      </c>
    </row>
    <row r="199" spans="1:16" s="483" customFormat="1" ht="25.5" customHeight="1" thickBot="1">
      <c r="A199" s="808"/>
      <c r="B199" s="809" t="s">
        <v>74</v>
      </c>
      <c r="C199" s="810">
        <f t="shared" ref="C199:H199" si="60">C181+C184+C193+C198</f>
        <v>1300</v>
      </c>
      <c r="D199" s="811">
        <f t="shared" si="60"/>
        <v>47.134523809523813</v>
      </c>
      <c r="E199" s="811">
        <f t="shared" si="60"/>
        <v>49.711666666666673</v>
      </c>
      <c r="F199" s="811">
        <f t="shared" si="60"/>
        <v>165.59904761904761</v>
      </c>
      <c r="G199" s="811">
        <f t="shared" si="60"/>
        <v>1288.0159523809523</v>
      </c>
      <c r="H199" s="812">
        <f t="shared" si="60"/>
        <v>16.966142857142856</v>
      </c>
      <c r="I199" s="808"/>
      <c r="J199" s="809" t="s">
        <v>74</v>
      </c>
      <c r="K199" s="810">
        <f t="shared" ref="K199:P199" si="61">K181+K184+K193+K198</f>
        <v>1565</v>
      </c>
      <c r="L199" s="811">
        <f t="shared" si="61"/>
        <v>54.472857142857137</v>
      </c>
      <c r="M199" s="811">
        <f t="shared" si="61"/>
        <v>53.761000000000003</v>
      </c>
      <c r="N199" s="811">
        <f t="shared" si="61"/>
        <v>213.23071428571427</v>
      </c>
      <c r="O199" s="811">
        <f t="shared" si="61"/>
        <v>1546.0882857142856</v>
      </c>
      <c r="P199" s="812">
        <f t="shared" si="61"/>
        <v>19.113142857142858</v>
      </c>
    </row>
    <row r="200" spans="1:16" s="483" customFormat="1" ht="14.25" customHeight="1" thickBot="1">
      <c r="A200" s="1192" t="s">
        <v>449</v>
      </c>
      <c r="B200" s="1194" t="s">
        <v>19</v>
      </c>
      <c r="C200" s="1194" t="s">
        <v>20</v>
      </c>
      <c r="D200" s="1196" t="s">
        <v>21</v>
      </c>
      <c r="E200" s="1196"/>
      <c r="F200" s="1196"/>
      <c r="G200" s="1194" t="s">
        <v>634</v>
      </c>
      <c r="H200" s="1197" t="s">
        <v>23</v>
      </c>
      <c r="I200" s="1192" t="s">
        <v>449</v>
      </c>
      <c r="J200" s="1194" t="s">
        <v>19</v>
      </c>
      <c r="K200" s="1194" t="s">
        <v>20</v>
      </c>
      <c r="L200" s="1211" t="s">
        <v>21</v>
      </c>
      <c r="M200" s="1211"/>
      <c r="N200" s="1211"/>
      <c r="O200" s="1194" t="s">
        <v>634</v>
      </c>
      <c r="P200" s="1212" t="s">
        <v>23</v>
      </c>
    </row>
    <row r="201" spans="1:16" s="483" customFormat="1" ht="39.75" customHeight="1" thickBot="1">
      <c r="A201" s="1193"/>
      <c r="B201" s="1195"/>
      <c r="C201" s="1195"/>
      <c r="D201" s="922" t="s">
        <v>24</v>
      </c>
      <c r="E201" s="479" t="s">
        <v>25</v>
      </c>
      <c r="F201" s="922" t="s">
        <v>26</v>
      </c>
      <c r="G201" s="1195"/>
      <c r="H201" s="1198"/>
      <c r="I201" s="1193"/>
      <c r="J201" s="1195"/>
      <c r="K201" s="1195"/>
      <c r="L201" s="922" t="s">
        <v>24</v>
      </c>
      <c r="M201" s="479" t="s">
        <v>25</v>
      </c>
      <c r="N201" s="922" t="s">
        <v>26</v>
      </c>
      <c r="O201" s="1195"/>
      <c r="P201" s="1213"/>
    </row>
    <row r="202" spans="1:16" s="483" customFormat="1" ht="13.5" customHeight="1" thickBot="1">
      <c r="A202" s="1223" t="s">
        <v>160</v>
      </c>
      <c r="B202" s="1224"/>
      <c r="C202" s="1224"/>
      <c r="D202" s="1224"/>
      <c r="E202" s="1224"/>
      <c r="F202" s="1224"/>
      <c r="G202" s="1224"/>
      <c r="H202" s="1225"/>
      <c r="I202" s="1223" t="s">
        <v>160</v>
      </c>
      <c r="J202" s="1224"/>
      <c r="K202" s="1224"/>
      <c r="L202" s="1224"/>
      <c r="M202" s="1224"/>
      <c r="N202" s="1224"/>
      <c r="O202" s="1224"/>
      <c r="P202" s="1225"/>
    </row>
    <row r="203" spans="1:16" s="483" customFormat="1" ht="14.25" customHeight="1" thickBot="1">
      <c r="A203" s="1205" t="s">
        <v>450</v>
      </c>
      <c r="B203" s="1206"/>
      <c r="C203" s="1206"/>
      <c r="D203" s="1206"/>
      <c r="E203" s="1206"/>
      <c r="F203" s="1206"/>
      <c r="G203" s="1206"/>
      <c r="H203" s="1207"/>
      <c r="I203" s="1205" t="s">
        <v>450</v>
      </c>
      <c r="J203" s="1206"/>
      <c r="K203" s="1206"/>
      <c r="L203" s="1206"/>
      <c r="M203" s="1206"/>
      <c r="N203" s="1206"/>
      <c r="O203" s="1206"/>
      <c r="P203" s="1207"/>
    </row>
    <row r="204" spans="1:16" s="483" customFormat="1" ht="16.5" customHeight="1">
      <c r="A204" s="1072" t="s">
        <v>754</v>
      </c>
      <c r="B204" s="869" t="str">
        <f>'[1]КАШИ, СУПЫ МОЛ'!$E$183</f>
        <v>Каша рисовая молочная жидкая</v>
      </c>
      <c r="C204" s="870">
        <f>'[1]КАШИ, СУПЫ МОЛ'!$E$186</f>
        <v>130</v>
      </c>
      <c r="D204" s="774">
        <f>'[1]КАШИ, СУПЫ МОЛ'!$A$204</f>
        <v>3.3149999999999999</v>
      </c>
      <c r="E204" s="774">
        <f>'[1]КАШИ, СУПЫ МОЛ'!$C$204</f>
        <v>2.9249999999999998</v>
      </c>
      <c r="F204" s="774">
        <f>'[1]КАШИ, СУПЫ МОЛ'!$E$204</f>
        <v>18.914999999999999</v>
      </c>
      <c r="G204" s="774">
        <f>'[1]КАШИ, СУПЫ МОЛ'!$G$204</f>
        <v>114.465</v>
      </c>
      <c r="H204" s="775">
        <f>'[1]КАШИ, СУПЫ МОЛ'!$I$204</f>
        <v>0.78</v>
      </c>
      <c r="I204" s="1072" t="s">
        <v>596</v>
      </c>
      <c r="J204" s="869" t="str">
        <f>'[1]КАШИ, СУПЫ МОЛ'!$E$183</f>
        <v>Каша рисовая молочная жидкая</v>
      </c>
      <c r="K204" s="53">
        <f>'[1]КАШИ, СУПЫ МОЛ'!$P$186</f>
        <v>200</v>
      </c>
      <c r="L204" s="774">
        <f>'[1]КАШИ, СУПЫ МОЛ'!$L$204</f>
        <v>5.0999999999999996</v>
      </c>
      <c r="M204" s="774">
        <f>'[1]КАШИ, СУПЫ МОЛ'!$N$204</f>
        <v>4.5</v>
      </c>
      <c r="N204" s="774">
        <f>'[1]КАШИ, СУПЫ МОЛ'!$P$204</f>
        <v>29.1</v>
      </c>
      <c r="O204" s="774">
        <f>'[1]КАШИ, СУПЫ МОЛ'!$R$204</f>
        <v>176.1</v>
      </c>
      <c r="P204" s="775">
        <f>'[1]КАШИ, СУПЫ МОЛ'!$T$204</f>
        <v>1.2</v>
      </c>
    </row>
    <row r="205" spans="1:16" s="483" customFormat="1" ht="16.5" customHeight="1">
      <c r="A205" s="1072" t="s">
        <v>473</v>
      </c>
      <c r="B205" s="121" t="str">
        <f>[1]НАПИТКИ!$E$91</f>
        <v>Какао с молоком</v>
      </c>
      <c r="C205" s="829">
        <f>[1]НАПИТКИ!$E$94</f>
        <v>150</v>
      </c>
      <c r="D205" s="83">
        <f>[1]НАПИТКИ!$A$112</f>
        <v>1.9</v>
      </c>
      <c r="E205" s="83">
        <f>[1]НАПИТКИ!$C$112</f>
        <v>0.3</v>
      </c>
      <c r="F205" s="83">
        <f>[1]НАПИТКИ!$E$112</f>
        <v>19.5</v>
      </c>
      <c r="G205" s="83">
        <f>[1]НАПИТКИ!$G$112</f>
        <v>88.7</v>
      </c>
      <c r="H205" s="84">
        <f>[1]НАПИТКИ!$I$112</f>
        <v>0.5</v>
      </c>
      <c r="I205" s="1072" t="s">
        <v>472</v>
      </c>
      <c r="J205" s="121" t="str">
        <f>[1]НАПИТКИ!$E$91</f>
        <v>Какао с молоком</v>
      </c>
      <c r="K205" s="83">
        <f>[1]НАПИТКИ!$P$94</f>
        <v>180</v>
      </c>
      <c r="L205" s="792">
        <f>[1]НАПИТКИ!$L$112</f>
        <v>2.2799999999999998</v>
      </c>
      <c r="M205" s="792">
        <f>[1]НАПИТКИ!$N$112</f>
        <v>0.36</v>
      </c>
      <c r="N205" s="792">
        <f>[1]НАПИТКИ!$P$112</f>
        <v>23.4</v>
      </c>
      <c r="O205" s="792">
        <f>[1]НАПИТКИ!$R$112</f>
        <v>106.44</v>
      </c>
      <c r="P205" s="793">
        <f>[1]НАПИТКИ!$T$112</f>
        <v>0.6</v>
      </c>
    </row>
    <row r="206" spans="1:16" s="483" customFormat="1" ht="16.5" customHeight="1">
      <c r="A206" s="1072" t="s">
        <v>734</v>
      </c>
      <c r="B206" s="762" t="str">
        <f>'[1]ГАСТРОНОМИЯ, ВЫПЕЧКА'!$E$316</f>
        <v>Кондитерское изделие (печенье сахарное)</v>
      </c>
      <c r="C206" s="763">
        <f>'[1]ГАСТРОНОМИЯ, ВЫПЕЧКА'!$E$319</f>
        <v>20</v>
      </c>
      <c r="D206" s="1068">
        <f>'[1]ГАСТРОНОМИЯ, ВЫПЕЧКА'!$A$337</f>
        <v>1.28</v>
      </c>
      <c r="E206" s="1068">
        <f>'[1]ГАСТРОНОМИЯ, ВЫПЕЧКА'!$C$337</f>
        <v>2.64</v>
      </c>
      <c r="F206" s="1068">
        <f>'[1]ГАСТРОНОМИЯ, ВЫПЕЧКА'!$E$337</f>
        <v>13.76</v>
      </c>
      <c r="G206" s="1068">
        <f>'[1]ГАСТРОНОМИЯ, ВЫПЕЧКА'!$G$337</f>
        <v>84.96</v>
      </c>
      <c r="H206" s="1069">
        <f>'[1]ГАСТРОНОМИЯ, ВЫПЕЧКА'!$I$337</f>
        <v>0</v>
      </c>
      <c r="I206" s="1072" t="s">
        <v>589</v>
      </c>
      <c r="J206" s="762" t="str">
        <f>'[1]ГАСТРОНОМИЯ, ВЫПЕЧКА'!$E$316</f>
        <v>Кондитерское изделие (печенье сахарное)</v>
      </c>
      <c r="K206" s="763">
        <f>'[1]ГАСТРОНОМИЯ, ВЫПЕЧКА'!$AA$319</f>
        <v>30</v>
      </c>
      <c r="L206" s="1068">
        <f>'[1]ГАСТРОНОМИЯ, ВЫПЕЧКА'!$W$337</f>
        <v>1.92</v>
      </c>
      <c r="M206" s="1068">
        <f>'[1]ГАСТРОНОМИЯ, ВЫПЕЧКА'!$Y$337</f>
        <v>3.96</v>
      </c>
      <c r="N206" s="1068">
        <f>'[1]ГАСТРОНОМИЯ, ВЫПЕЧКА'!$AA$337</f>
        <v>20.64</v>
      </c>
      <c r="O206" s="1068">
        <f>'[1]ГАСТРОНОМИЯ, ВЫПЕЧКА'!$AC$337</f>
        <v>127.44</v>
      </c>
      <c r="P206" s="1069">
        <f>'[1]ГАСТРОНОМИЯ, ВЫПЕЧКА'!$AE$337</f>
        <v>0</v>
      </c>
    </row>
    <row r="207" spans="1:16" s="483" customFormat="1" ht="16.5" customHeight="1">
      <c r="A207" s="1072" t="s">
        <v>455</v>
      </c>
      <c r="B207" s="735" t="str">
        <f>'[1]ГАСТРОНОМИЯ, ВЫПЕЧКА'!$AA$11</f>
        <v>Хлеб пшеничный</v>
      </c>
      <c r="C207" s="34">
        <f>'[1]ГАСТРОНОМИЯ, ВЫПЕЧКА'!$AA$14</f>
        <v>20</v>
      </c>
      <c r="D207" s="737">
        <f>'[1]ГАСТРОНОМИЯ, ВЫПЕЧКА'!$W$32</f>
        <v>1.6</v>
      </c>
      <c r="E207" s="737">
        <f>'[1]ГАСТРОНОМИЯ, ВЫПЕЧКА'!$Y$32</f>
        <v>0.2</v>
      </c>
      <c r="F207" s="737">
        <f>'[1]ГАСТРОНОМИЯ, ВЫПЕЧКА'!$AA$32</f>
        <v>10.199999999999999</v>
      </c>
      <c r="G207" s="737">
        <f>'[1]ГАСТРОНОМИЯ, ВЫПЕЧКА'!$AC$32</f>
        <v>49</v>
      </c>
      <c r="H207" s="738">
        <f>'[1]ГАСТРОНОМИЯ, ВЫПЕЧКА'!$AE$32</f>
        <v>0</v>
      </c>
      <c r="I207" s="1072" t="s">
        <v>710</v>
      </c>
      <c r="J207" s="735" t="str">
        <f>'[1]ГАСТРОНОМИЯ, ВЫПЕЧКА'!$AA$11</f>
        <v>Хлеб пшеничный</v>
      </c>
      <c r="K207" s="34">
        <f>'[1]ГАСТРОНОМИЯ, ВЫПЕЧКА'!$AW$14</f>
        <v>25</v>
      </c>
      <c r="L207" s="737">
        <f>'[1]ГАСТРОНОМИЯ, ВЫПЕЧКА'!$AS$32</f>
        <v>2</v>
      </c>
      <c r="M207" s="737">
        <f>'[1]ГАСТРОНОМИЯ, ВЫПЕЧКА'!$AU$32</f>
        <v>0.25</v>
      </c>
      <c r="N207" s="737">
        <f>'[1]ГАСТРОНОМИЯ, ВЫПЕЧКА'!$AA$32</f>
        <v>10.199999999999999</v>
      </c>
      <c r="O207" s="737">
        <f>'[1]ГАСТРОНОМИЯ, ВЫПЕЧКА'!$AC$32</f>
        <v>49</v>
      </c>
      <c r="P207" s="738">
        <f>'[1]ГАСТРОНОМИЯ, ВЫПЕЧКА'!$AE$32</f>
        <v>0</v>
      </c>
    </row>
    <row r="208" spans="1:16" s="483" customFormat="1" ht="16.5" customHeight="1">
      <c r="A208" s="1073" t="s">
        <v>711</v>
      </c>
      <c r="B208" s="760" t="str">
        <f>'[1]ГАСТРОНОМИЯ, ВЫПЕЧКА'!$P$54</f>
        <v>Хлеб ржано-пшеничный</v>
      </c>
      <c r="C208" s="74">
        <f>'[1]ГАСТРОНОМИЯ, ВЫПЕЧКА'!$E$57</f>
        <v>10</v>
      </c>
      <c r="D208" s="761">
        <f>'[1]ГАСТРОНОМИЯ, ВЫПЕЧКА'!$A$75</f>
        <v>0.5</v>
      </c>
      <c r="E208" s="761">
        <f>'[1]ГАСТРОНОМИЯ, ВЫПЕЧКА'!$C$75</f>
        <v>7.0000000000000007E-2</v>
      </c>
      <c r="F208" s="761">
        <f>'[1]ГАСТРОНОМИЯ, ВЫПЕЧКА'!$E$75</f>
        <v>4.9000000000000004</v>
      </c>
      <c r="G208" s="761">
        <f>'[1]ГАСТРОНОМИЯ, ВЫПЕЧКА'!$G$75</f>
        <v>21.4</v>
      </c>
      <c r="H208" s="733">
        <f>'[1]ГАСТРОНОМИЯ, ВЫПЕЧКА'!$I$75</f>
        <v>0</v>
      </c>
      <c r="I208" s="1073" t="s">
        <v>456</v>
      </c>
      <c r="J208" s="760" t="str">
        <f>'[1]ГАСТРОНОМИЯ, ВЫПЕЧКА'!$P$54</f>
        <v>Хлеб ржано-пшеничный</v>
      </c>
      <c r="K208" s="74">
        <v>20</v>
      </c>
      <c r="L208" s="758">
        <f>'[1]ГАСТРОНОМИЯ, ВЫПЕЧКА'!$W$75</f>
        <v>1</v>
      </c>
      <c r="M208" s="758">
        <f>'[1]ГАСТРОНОМИЯ, ВЫПЕЧКА'!$Y$75</f>
        <v>0.14000000000000001</v>
      </c>
      <c r="N208" s="758">
        <f>'[1]ГАСТРОНОМИЯ, ВЫПЕЧКА'!$AW$32</f>
        <v>12.749999999999998</v>
      </c>
      <c r="O208" s="758">
        <f>'[1]ГАСТРОНОМИЯ, ВЫПЕЧКА'!$AY$32</f>
        <v>61.25</v>
      </c>
      <c r="P208" s="759">
        <f>'[1]ГАСТРОНОМИЯ, ВЫПЕЧКА'!$BA$32</f>
        <v>0</v>
      </c>
    </row>
    <row r="209" spans="1:16" s="483" customFormat="1">
      <c r="A209" s="80"/>
      <c r="B209" s="219" t="s">
        <v>49</v>
      </c>
      <c r="C209" s="45">
        <f>SUM(C204:C208)</f>
        <v>330</v>
      </c>
      <c r="D209" s="935">
        <f t="shared" ref="D209:H209" si="62">SUM(D204:D208)</f>
        <v>8.5950000000000006</v>
      </c>
      <c r="E209" s="935">
        <f t="shared" si="62"/>
        <v>6.1350000000000007</v>
      </c>
      <c r="F209" s="935">
        <f t="shared" si="62"/>
        <v>67.275000000000006</v>
      </c>
      <c r="G209" s="935">
        <f t="shared" si="62"/>
        <v>358.52499999999998</v>
      </c>
      <c r="H209" s="933">
        <f t="shared" si="62"/>
        <v>1.28</v>
      </c>
      <c r="I209" s="942"/>
      <c r="J209" s="115" t="s">
        <v>49</v>
      </c>
      <c r="K209" s="45">
        <f>SUM(K204:K208)</f>
        <v>455</v>
      </c>
      <c r="L209" s="935">
        <f t="shared" ref="L209:P209" si="63">SUM(L204:L208)</f>
        <v>12.299999999999999</v>
      </c>
      <c r="M209" s="935">
        <f t="shared" si="63"/>
        <v>9.2100000000000009</v>
      </c>
      <c r="N209" s="935">
        <f t="shared" si="63"/>
        <v>96.09</v>
      </c>
      <c r="O209" s="935">
        <f t="shared" si="63"/>
        <v>520.23</v>
      </c>
      <c r="P209" s="933">
        <f t="shared" si="63"/>
        <v>1.7999999999999998</v>
      </c>
    </row>
    <row r="210" spans="1:16" s="483" customFormat="1" ht="14.25" customHeight="1" thickBot="1">
      <c r="A210" s="1208" t="s">
        <v>451</v>
      </c>
      <c r="B210" s="1209"/>
      <c r="C210" s="1209"/>
      <c r="D210" s="1209"/>
      <c r="E210" s="1209"/>
      <c r="F210" s="1209"/>
      <c r="G210" s="1209"/>
      <c r="H210" s="1210"/>
      <c r="I210" s="1208" t="s">
        <v>451</v>
      </c>
      <c r="J210" s="1209"/>
      <c r="K210" s="1209"/>
      <c r="L210" s="1209"/>
      <c r="M210" s="1209"/>
      <c r="N210" s="1209"/>
      <c r="O210" s="1209"/>
      <c r="P210" s="1210"/>
    </row>
    <row r="211" spans="1:16" s="483" customFormat="1" ht="16.5" customHeight="1">
      <c r="A211" s="1085" t="s">
        <v>463</v>
      </c>
      <c r="B211" s="736" t="str">
        <f>[1]НАПИТКИ!$E$222</f>
        <v>Сок фруктовый</v>
      </c>
      <c r="C211" s="43">
        <f>[1]НАПИТКИ!$E$225</f>
        <v>150</v>
      </c>
      <c r="D211" s="739">
        <f>[1]НАПИТКИ!$A$243</f>
        <v>1.5</v>
      </c>
      <c r="E211" s="739">
        <f>[1]НАПИТКИ!$C$243</f>
        <v>0.15</v>
      </c>
      <c r="F211" s="739">
        <f>[1]НАПИТКИ!$E$243</f>
        <v>2.8</v>
      </c>
      <c r="G211" s="739">
        <f>[1]НАПИТКИ!$G$243</f>
        <v>18.7</v>
      </c>
      <c r="H211" s="740">
        <f>[1]НАПИТКИ!$I$243</f>
        <v>6</v>
      </c>
      <c r="I211" s="1085" t="s">
        <v>463</v>
      </c>
      <c r="J211" s="736" t="str">
        <f>[1]НАПИТКИ!$E$222</f>
        <v>Сок фруктовый</v>
      </c>
      <c r="K211" s="43">
        <f>[1]НАПИТКИ!$E$225</f>
        <v>150</v>
      </c>
      <c r="L211" s="739">
        <f>[1]НАПИТКИ!$A$243</f>
        <v>1.5</v>
      </c>
      <c r="M211" s="739">
        <f>[1]НАПИТКИ!$C$243</f>
        <v>0.15</v>
      </c>
      <c r="N211" s="739">
        <f>[1]НАПИТКИ!$E$243</f>
        <v>2.8</v>
      </c>
      <c r="O211" s="739">
        <f>[1]НАПИТКИ!$G$243</f>
        <v>18.7</v>
      </c>
      <c r="P211" s="740">
        <f>[1]НАПИТКИ!$I$243</f>
        <v>6</v>
      </c>
    </row>
    <row r="212" spans="1:16" s="483" customFormat="1">
      <c r="A212" s="71"/>
      <c r="B212" s="127" t="s">
        <v>49</v>
      </c>
      <c r="C212" s="129">
        <f t="shared" ref="C212:H212" si="64">C211</f>
        <v>150</v>
      </c>
      <c r="D212" s="800">
        <f t="shared" si="64"/>
        <v>1.5</v>
      </c>
      <c r="E212" s="800">
        <f t="shared" si="64"/>
        <v>0.15</v>
      </c>
      <c r="F212" s="800">
        <f t="shared" si="64"/>
        <v>2.8</v>
      </c>
      <c r="G212" s="800">
        <f t="shared" si="64"/>
        <v>18.7</v>
      </c>
      <c r="H212" s="801">
        <f t="shared" si="64"/>
        <v>6</v>
      </c>
      <c r="I212" s="71"/>
      <c r="J212" s="127" t="s">
        <v>49</v>
      </c>
      <c r="K212" s="129">
        <f t="shared" ref="K212:P212" si="65">K211</f>
        <v>150</v>
      </c>
      <c r="L212" s="800">
        <f t="shared" si="65"/>
        <v>1.5</v>
      </c>
      <c r="M212" s="800">
        <f t="shared" si="65"/>
        <v>0.15</v>
      </c>
      <c r="N212" s="800">
        <f t="shared" si="65"/>
        <v>2.8</v>
      </c>
      <c r="O212" s="800">
        <f t="shared" si="65"/>
        <v>18.7</v>
      </c>
      <c r="P212" s="801">
        <f t="shared" si="65"/>
        <v>6</v>
      </c>
    </row>
    <row r="213" spans="1:16" s="483" customFormat="1" ht="13.5" customHeight="1" thickBot="1">
      <c r="A213" s="1208" t="s">
        <v>274</v>
      </c>
      <c r="B213" s="1209"/>
      <c r="C213" s="1209"/>
      <c r="D213" s="1209"/>
      <c r="E213" s="1209"/>
      <c r="F213" s="1209"/>
      <c r="G213" s="1209"/>
      <c r="H213" s="1210"/>
      <c r="I213" s="1208" t="s">
        <v>274</v>
      </c>
      <c r="J213" s="1209"/>
      <c r="K213" s="1209"/>
      <c r="L213" s="1209"/>
      <c r="M213" s="1209"/>
      <c r="N213" s="1209"/>
      <c r="O213" s="1209"/>
      <c r="P213" s="1210"/>
    </row>
    <row r="214" spans="1:16" s="483" customFormat="1" ht="16.5" customHeight="1">
      <c r="A214" s="1076" t="s">
        <v>713</v>
      </c>
      <c r="B214" s="744" t="s">
        <v>508</v>
      </c>
      <c r="C214" s="49">
        <f>'[1]ФРУКТЫ, ОВОЩИ'!$E$352</f>
        <v>40</v>
      </c>
      <c r="D214" s="745">
        <f>'[1]ФРУКТЫ, ОВОЩИ'!$A$370</f>
        <v>0.73333333333333328</v>
      </c>
      <c r="E214" s="745">
        <f>'[1]ФРУКТЫ, ОВОЩИ'!$C$370</f>
        <v>3</v>
      </c>
      <c r="F214" s="745">
        <f>'[1]ФРУКТЫ, ОВОЩИ'!$E$370</f>
        <v>2.8</v>
      </c>
      <c r="G214" s="745">
        <f>'[1]ФРУКТЫ, ОВОЩИ'!$G$370</f>
        <v>41.333333333333336</v>
      </c>
      <c r="H214" s="746">
        <f>'[1]ФРУКТЫ, ОВОЩИ'!$I$370</f>
        <v>1</v>
      </c>
      <c r="I214" s="1076" t="s">
        <v>714</v>
      </c>
      <c r="J214" s="744" t="s">
        <v>508</v>
      </c>
      <c r="K214" s="49">
        <f>'[1]ФРУКТЫ, ОВОЩИ'!$P$352</f>
        <v>60</v>
      </c>
      <c r="L214" s="745">
        <f>'[1]ФРУКТЫ, ОВОЩИ'!$L$370</f>
        <v>1.1000000000000001</v>
      </c>
      <c r="M214" s="745">
        <f>'[1]ФРУКТЫ, ОВОЩИ'!$N$370</f>
        <v>4.5</v>
      </c>
      <c r="N214" s="745">
        <f>'[1]ФРУКТЫ, ОВОЩИ'!$P$370</f>
        <v>4.2</v>
      </c>
      <c r="O214" s="745">
        <f>'[1]ФРУКТЫ, ОВОЩИ'!$R$370</f>
        <v>62</v>
      </c>
      <c r="P214" s="746">
        <f>'[1]ФРУКТЫ, ОВОЩИ'!$T$370</f>
        <v>1.5</v>
      </c>
    </row>
    <row r="215" spans="1:16" s="483" customFormat="1" ht="16.5" customHeight="1">
      <c r="A215" s="1086" t="s">
        <v>730</v>
      </c>
      <c r="B215" s="176" t="str">
        <f>[1]СУПЫ!$E$51</f>
        <v>Борщ с капустой и картофелем</v>
      </c>
      <c r="C215" s="83">
        <f>[1]СУПЫ!$E$54</f>
        <v>180</v>
      </c>
      <c r="D215" s="792">
        <f>[1]СУПЫ!$A$72</f>
        <v>1.2599999999999998</v>
      </c>
      <c r="E215" s="792">
        <f>[1]СУПЫ!$C$72</f>
        <v>2.79</v>
      </c>
      <c r="F215" s="792">
        <f>[1]СУПЫ!$E$72</f>
        <v>5.58</v>
      </c>
      <c r="G215" s="792">
        <f>[1]СУПЫ!$G$72</f>
        <v>53.1</v>
      </c>
      <c r="H215" s="793">
        <f>[1]СУПЫ!$I$72</f>
        <v>3.9600000000000004</v>
      </c>
      <c r="I215" s="1086" t="s">
        <v>471</v>
      </c>
      <c r="J215" s="176" t="str">
        <f>[1]СУПЫ!$E$51</f>
        <v>Борщ с капустой и картофелем</v>
      </c>
      <c r="K215" s="83">
        <f>[1]СУПЫ!$P$54</f>
        <v>200</v>
      </c>
      <c r="L215" s="83">
        <f>[1]СУПЫ!$L$72</f>
        <v>1.4</v>
      </c>
      <c r="M215" s="83">
        <f>[1]СУПЫ!$N$72</f>
        <v>3.1</v>
      </c>
      <c r="N215" s="83">
        <f>[1]СУПЫ!$P$72</f>
        <v>6.2</v>
      </c>
      <c r="O215" s="83">
        <f>[1]СУПЫ!$R$72</f>
        <v>59</v>
      </c>
      <c r="P215" s="84">
        <f>[1]СУПЫ!$T$72</f>
        <v>4.4000000000000004</v>
      </c>
    </row>
    <row r="216" spans="1:16" s="483" customFormat="1" ht="16.5" customHeight="1">
      <c r="A216" s="1103" t="s">
        <v>595</v>
      </c>
      <c r="B216" s="802" t="str">
        <f>'[1]МЯСО, РЫБА'!$E$406</f>
        <v>Тефтели из говядины с рисом ("ёжики")</v>
      </c>
      <c r="C216" s="29">
        <f>'[1]МЯСО, РЫБА'!$E$409</f>
        <v>60</v>
      </c>
      <c r="D216" s="774">
        <f>'[1]МЯСО, РЫБА'!$A$428</f>
        <v>6.8</v>
      </c>
      <c r="E216" s="774">
        <f>'[1]МЯСО, РЫБА'!$C$428</f>
        <v>9.1999999999999993</v>
      </c>
      <c r="F216" s="774">
        <f>'[1]МЯСО, РЫБА'!$E$428</f>
        <v>7.3</v>
      </c>
      <c r="G216" s="774">
        <f>'[1]МЯСО, РЫБА'!$G$428</f>
        <v>139.1</v>
      </c>
      <c r="H216" s="775">
        <f>'[1]МЯСО, РЫБА'!$I$428</f>
        <v>0.03</v>
      </c>
      <c r="I216" s="1103" t="s">
        <v>755</v>
      </c>
      <c r="J216" s="802" t="str">
        <f>'[1]МЯСО, РЫБА'!$E$406</f>
        <v>Тефтели из говядины с рисом ("ёжики")</v>
      </c>
      <c r="K216" s="83">
        <f>'[1]МЯСО, РЫБА'!$P$409</f>
        <v>80</v>
      </c>
      <c r="L216" s="774">
        <f>'[1]МЯСО, РЫБА'!$L$428</f>
        <v>9.0666666666666664</v>
      </c>
      <c r="M216" s="774">
        <f>'[1]МЯСО, РЫБА'!$N$428</f>
        <v>12.266666666666667</v>
      </c>
      <c r="N216" s="774">
        <f>'[1]МЯСО, РЫБА'!$P$428</f>
        <v>9.7333333333333325</v>
      </c>
      <c r="O216" s="774">
        <f>'[1]МЯСО, РЫБА'!$R$428</f>
        <v>185.46666666666667</v>
      </c>
      <c r="P216" s="775">
        <f>'[1]МЯСО, РЫБА'!$T$428</f>
        <v>0.04</v>
      </c>
    </row>
    <row r="217" spans="1:16" s="483" customFormat="1" ht="16.5" customHeight="1">
      <c r="A217" s="1079" t="s">
        <v>584</v>
      </c>
      <c r="B217" s="819" t="str">
        <f>[1]СОУСА!$E$11</f>
        <v xml:space="preserve">Соус красный основной </v>
      </c>
      <c r="C217" s="747">
        <f>[1]СОУСА!$E$14</f>
        <v>25</v>
      </c>
      <c r="D217" s="792">
        <f>[1]СОУСА!$A$33</f>
        <v>0.3</v>
      </c>
      <c r="E217" s="792">
        <f>[1]СОУСА!$C$33</f>
        <v>0.6</v>
      </c>
      <c r="F217" s="792">
        <f>[1]СОУСА!$E$33</f>
        <v>2.4</v>
      </c>
      <c r="G217" s="792">
        <f>[1]СОУСА!$G$33</f>
        <v>16.600000000000001</v>
      </c>
      <c r="H217" s="793">
        <f>[1]СОУСА!$I$33</f>
        <v>0.17</v>
      </c>
      <c r="I217" s="1079" t="s">
        <v>585</v>
      </c>
      <c r="J217" s="819" t="str">
        <f>[1]СОУСА!$E$11</f>
        <v xml:space="preserve">Соус красный основной </v>
      </c>
      <c r="K217" s="748">
        <f>[1]СОУСА!$P$14</f>
        <v>30</v>
      </c>
      <c r="L217" s="792">
        <f>[1]СОУСА!$L$33</f>
        <v>0.36</v>
      </c>
      <c r="M217" s="792">
        <f>[1]СОУСА!$N$33</f>
        <v>0.72</v>
      </c>
      <c r="N217" s="792">
        <f>[1]СОУСА!$P$33</f>
        <v>2.88</v>
      </c>
      <c r="O217" s="792">
        <f>[1]СОУСА!$R$33</f>
        <v>19.920000000000002</v>
      </c>
      <c r="P217" s="793">
        <f>[1]СОУСА!$T$33</f>
        <v>0.20400000000000001</v>
      </c>
    </row>
    <row r="218" spans="1:16" s="483" customFormat="1" ht="16.5" customHeight="1">
      <c r="A218" s="1088" t="s">
        <v>581</v>
      </c>
      <c r="B218" s="795" t="str">
        <f>[1]ГАРНИРЫ!$E$97</f>
        <v>Картофельное пюре</v>
      </c>
      <c r="C218" s="796">
        <f>[1]ГАРНИРЫ!$E$100</f>
        <v>120</v>
      </c>
      <c r="D218" s="83">
        <f>[1]ГАРНИРЫ!$A$118</f>
        <v>1.6</v>
      </c>
      <c r="E218" s="83">
        <f>[1]ГАРНИРЫ!$C$118</f>
        <v>4</v>
      </c>
      <c r="F218" s="83">
        <f>[1]ГАРНИРЫ!$E$118</f>
        <v>16.8</v>
      </c>
      <c r="G218" s="83">
        <f>[1]ГАРНИРЫ!$G$118</f>
        <v>109.76</v>
      </c>
      <c r="H218" s="84">
        <f>[1]ГАРНИРЫ!$I$118</f>
        <v>4.16</v>
      </c>
      <c r="I218" s="1097" t="s">
        <v>747</v>
      </c>
      <c r="J218" s="795" t="str">
        <f>[1]ГАРНИРЫ!$E$97</f>
        <v>Картофельное пюре</v>
      </c>
      <c r="K218" s="1067">
        <f>[1]ГАРНИРЫ!$P$100</f>
        <v>150</v>
      </c>
      <c r="L218" s="797">
        <f>[1]ГАРНИРЫ!$L$118</f>
        <v>2</v>
      </c>
      <c r="M218" s="797">
        <f>[1]ГАРНИРЫ!$N$118</f>
        <v>5</v>
      </c>
      <c r="N218" s="797">
        <f>[1]ГАРНИРЫ!$P$118</f>
        <v>21</v>
      </c>
      <c r="O218" s="797">
        <f>[1]ГАРНИРЫ!$R$118</f>
        <v>137.19999999999999</v>
      </c>
      <c r="P218" s="798">
        <f>[1]ГАРНИРЫ!$T$118</f>
        <v>5.2</v>
      </c>
    </row>
    <row r="219" spans="1:16" s="483" customFormat="1" ht="16.5" customHeight="1">
      <c r="A219" s="1080" t="s">
        <v>454</v>
      </c>
      <c r="B219" s="756" t="str">
        <f>[1]НАПИТКИ!$E$266</f>
        <v>Компот из свежих плодов</v>
      </c>
      <c r="C219" s="29">
        <f>[1]НАПИТКИ!$E$269</f>
        <v>150</v>
      </c>
      <c r="D219" s="732">
        <f>[1]НАПИТКИ!$A$289</f>
        <v>0.36</v>
      </c>
      <c r="E219" s="732">
        <f>[1]НАПИТКИ!$C$289</f>
        <v>0.21</v>
      </c>
      <c r="F219" s="732">
        <f>[1]НАПИТКИ!$E$289</f>
        <v>10.5</v>
      </c>
      <c r="G219" s="732">
        <f>[1]НАПИТКИ!$G$289</f>
        <v>45.5</v>
      </c>
      <c r="H219" s="733">
        <f>[1]НАПИТКИ!$I$289</f>
        <v>1.9</v>
      </c>
      <c r="I219" s="1081" t="s">
        <v>453</v>
      </c>
      <c r="J219" s="756" t="str">
        <f>[1]НАПИТКИ!$E$266</f>
        <v>Компот из свежих плодов</v>
      </c>
      <c r="K219" s="757">
        <f>[1]НАПИТКИ!$P$269</f>
        <v>180</v>
      </c>
      <c r="L219" s="758">
        <f>[1]НАПИТКИ!$L$289</f>
        <v>0.432</v>
      </c>
      <c r="M219" s="758">
        <f>[1]НАПИТКИ!$N$289</f>
        <v>0.252</v>
      </c>
      <c r="N219" s="758">
        <f>[1]НАПИТКИ!$P$289</f>
        <v>12.6</v>
      </c>
      <c r="O219" s="758">
        <f>[1]НАПИТКИ!$R$289</f>
        <v>54.6</v>
      </c>
      <c r="P219" s="759">
        <f>[1]НАПИТКИ!$T$289</f>
        <v>2.2799999999999998</v>
      </c>
    </row>
    <row r="220" spans="1:16" s="483" customFormat="1" ht="16.5" customHeight="1">
      <c r="A220" s="1072" t="s">
        <v>455</v>
      </c>
      <c r="B220" s="735" t="str">
        <f>'[1]ГАСТРОНОМИЯ, ВЫПЕЧКА'!$AA$11</f>
        <v>Хлеб пшеничный</v>
      </c>
      <c r="C220" s="34">
        <f>'[1]ГАСТРОНОМИЯ, ВЫПЕЧКА'!$AA$14</f>
        <v>20</v>
      </c>
      <c r="D220" s="737">
        <f>'[1]ГАСТРОНОМИЯ, ВЫПЕЧКА'!$W$32</f>
        <v>1.6</v>
      </c>
      <c r="E220" s="737">
        <f>'[1]ГАСТРОНОМИЯ, ВЫПЕЧКА'!$Y$32</f>
        <v>0.2</v>
      </c>
      <c r="F220" s="737">
        <f>'[1]ГАСТРОНОМИЯ, ВЫПЕЧКА'!$AA$32</f>
        <v>10.199999999999999</v>
      </c>
      <c r="G220" s="737">
        <f>'[1]ГАСТРОНОМИЯ, ВЫПЕЧКА'!$AC$32</f>
        <v>49</v>
      </c>
      <c r="H220" s="738">
        <f>'[1]ГАСТРОНОМИЯ, ВЫПЕЧКА'!$AE$32</f>
        <v>0</v>
      </c>
      <c r="I220" s="1082" t="s">
        <v>575</v>
      </c>
      <c r="J220" s="735" t="str">
        <f>'[1]ГАСТРОНОМИЯ, ВЫПЕЧКА'!$AA$11</f>
        <v>Хлеб пшеничный</v>
      </c>
      <c r="K220" s="34">
        <f>'[1]ГАСТРОНОМИЯ, ВЫПЕЧКА'!$AL$14</f>
        <v>30</v>
      </c>
      <c r="L220" s="737">
        <f>'[1]ГАСТРОНОМИЯ, ВЫПЕЧКА'!$AH$32</f>
        <v>2.4</v>
      </c>
      <c r="M220" s="737">
        <f>'[1]ГАСТРОНОМИЯ, ВЫПЕЧКА'!$AJ$32</f>
        <v>0.3</v>
      </c>
      <c r="N220" s="737">
        <f>'[1]ГАСТРОНОМИЯ, ВЫПЕЧКА'!$AL$32</f>
        <v>15.3</v>
      </c>
      <c r="O220" s="737">
        <f>'[1]ГАСТРОНОМИЯ, ВЫПЕЧКА'!$AN$32</f>
        <v>73.5</v>
      </c>
      <c r="P220" s="738">
        <f>'[1]ГАСТРОНОМИЯ, ВЫПЕЧКА'!$AP$32</f>
        <v>0</v>
      </c>
    </row>
    <row r="221" spans="1:16" s="483" customFormat="1" ht="16.5" customHeight="1">
      <c r="A221" s="1073" t="s">
        <v>456</v>
      </c>
      <c r="B221" s="760" t="str">
        <f>'[1]ГАСТРОНОМИЯ, ВЫПЕЧКА'!$P$54</f>
        <v>Хлеб ржано-пшеничный</v>
      </c>
      <c r="C221" s="74">
        <v>20</v>
      </c>
      <c r="D221" s="758">
        <f>'[1]ГАСТРОНОМИЯ, ВЫПЕЧКА'!$W$75</f>
        <v>1</v>
      </c>
      <c r="E221" s="758">
        <f>'[1]ГАСТРОНОМИЯ, ВЫПЕЧКА'!$Y$75</f>
        <v>0.14000000000000001</v>
      </c>
      <c r="F221" s="758">
        <f>'[1]ГАСТРОНОМИЯ, ВЫПЕЧКА'!$AA$75</f>
        <v>9.8000000000000007</v>
      </c>
      <c r="G221" s="758">
        <f>'[1]ГАСТРОНОМИЯ, ВЫПЕЧКА'!$AC$75</f>
        <v>42.8</v>
      </c>
      <c r="H221" s="759">
        <f>'[1]ГАСТРОНОМИЯ, ВЫПЕЧКА'!$AE$75</f>
        <v>0</v>
      </c>
      <c r="I221" s="1073" t="s">
        <v>456</v>
      </c>
      <c r="J221" s="760" t="str">
        <f>'[1]ГАСТРОНОМИЯ, ВЫПЕЧКА'!$P$54</f>
        <v>Хлеб ржано-пшеничный</v>
      </c>
      <c r="K221" s="74">
        <v>20</v>
      </c>
      <c r="L221" s="758">
        <f>'[1]ГАСТРОНОМИЯ, ВЫПЕЧКА'!$W$75</f>
        <v>1</v>
      </c>
      <c r="M221" s="758">
        <f>'[1]ГАСТРОНОМИЯ, ВЫПЕЧКА'!$Y$75</f>
        <v>0.14000000000000001</v>
      </c>
      <c r="N221" s="758">
        <f>'[1]ГАСТРОНОМИЯ, ВЫПЕЧКА'!$AA$75</f>
        <v>9.8000000000000007</v>
      </c>
      <c r="O221" s="758">
        <f>'[1]ГАСТРОНОМИЯ, ВЫПЕЧКА'!$AC$75</f>
        <v>42.8</v>
      </c>
      <c r="P221" s="759">
        <f>'[1]ГАСТРОНОМИЯ, ВЫПЕЧКА'!$AE$75</f>
        <v>0</v>
      </c>
    </row>
    <row r="222" spans="1:16" s="483" customFormat="1" ht="15.75" thickBot="1">
      <c r="A222" s="137"/>
      <c r="B222" s="138" t="s">
        <v>49</v>
      </c>
      <c r="C222" s="140">
        <f t="shared" ref="C222:H222" si="66">SUM(C214:C221)</f>
        <v>615</v>
      </c>
      <c r="D222" s="843">
        <f t="shared" si="66"/>
        <v>13.653333333333332</v>
      </c>
      <c r="E222" s="843">
        <f t="shared" si="66"/>
        <v>20.139999999999997</v>
      </c>
      <c r="F222" s="843">
        <f t="shared" si="66"/>
        <v>65.38</v>
      </c>
      <c r="G222" s="843">
        <f t="shared" si="66"/>
        <v>497.19333333333333</v>
      </c>
      <c r="H222" s="844">
        <f t="shared" si="66"/>
        <v>11.22</v>
      </c>
      <c r="I222" s="197"/>
      <c r="J222" s="198" t="s">
        <v>49</v>
      </c>
      <c r="K222" s="200">
        <f t="shared" ref="K222:P222" si="67">SUM(K214:K221)</f>
        <v>750</v>
      </c>
      <c r="L222" s="862">
        <f t="shared" si="67"/>
        <v>17.758666666666667</v>
      </c>
      <c r="M222" s="862">
        <f t="shared" si="67"/>
        <v>26.278666666666666</v>
      </c>
      <c r="N222" s="862">
        <f t="shared" si="67"/>
        <v>81.713333333333338</v>
      </c>
      <c r="O222" s="862">
        <f t="shared" si="67"/>
        <v>634.48666666666668</v>
      </c>
      <c r="P222" s="863">
        <f t="shared" si="67"/>
        <v>13.624000000000001</v>
      </c>
    </row>
    <row r="223" spans="1:16" s="483" customFormat="1" ht="15.75" customHeight="1" thickBot="1">
      <c r="A223" s="1214" t="s">
        <v>271</v>
      </c>
      <c r="B223" s="1215"/>
      <c r="C223" s="1215"/>
      <c r="D223" s="1215"/>
      <c r="E223" s="1215"/>
      <c r="F223" s="1215"/>
      <c r="G223" s="1215"/>
      <c r="H223" s="1216"/>
      <c r="I223" s="1214" t="s">
        <v>271</v>
      </c>
      <c r="J223" s="1215"/>
      <c r="K223" s="1215"/>
      <c r="L223" s="1215"/>
      <c r="M223" s="1215"/>
      <c r="N223" s="1215"/>
      <c r="O223" s="1215"/>
      <c r="P223" s="1216"/>
    </row>
    <row r="224" spans="1:16" s="483" customFormat="1" ht="16.5" customHeight="1">
      <c r="A224" s="1086" t="s">
        <v>597</v>
      </c>
      <c r="B224" s="112" t="str">
        <f>'[1]ЯЙЦО, ТВОРОГ, ЗАПЕКАНКИ'!$E$183</f>
        <v>Вареники ленивые</v>
      </c>
      <c r="C224" s="74">
        <f>'[1]ЯЙЦО, ТВОРОГ, ЗАПЕКАНКИ'!$E$186</f>
        <v>90</v>
      </c>
      <c r="D224" s="761">
        <f>'[1]ЯЙЦО, ТВОРОГ, ЗАПЕКАНКИ'!$A$204</f>
        <v>12.66</v>
      </c>
      <c r="E224" s="761">
        <f>'[1]ЯЙЦО, ТВОРОГ, ЗАПЕКАНКИ'!$C$204</f>
        <v>4.37</v>
      </c>
      <c r="F224" s="761">
        <f>'[1]ЯЙЦО, ТВОРОГ, ЗАПЕКАНКИ'!$E$204</f>
        <v>13.06</v>
      </c>
      <c r="G224" s="761">
        <f>'[1]ЯЙЦО, ТВОРОГ, ЗАПЕКАНКИ'!$G$204</f>
        <v>142.19999999999999</v>
      </c>
      <c r="H224" s="815">
        <f>'[1]ЯЙЦО, ТВОРОГ, ЗАПЕКАНКИ'!$I$204</f>
        <v>0.16</v>
      </c>
      <c r="I224" s="1086" t="s">
        <v>598</v>
      </c>
      <c r="J224" s="112" t="str">
        <f>'[1]ЯЙЦО, ТВОРОГ, ЗАПЕКАНКИ'!$E$183</f>
        <v>Вареники ленивые</v>
      </c>
      <c r="K224" s="49">
        <f>'[1]ЯЙЦО, ТВОРОГ, ЗАПЕКАНКИ'!$P$186</f>
        <v>100</v>
      </c>
      <c r="L224" s="745">
        <f>'[1]ЯЙЦО, ТВОРОГ, ЗАПЕКАНКИ'!$L$204</f>
        <v>14.066666666666666</v>
      </c>
      <c r="M224" s="745">
        <f>'[1]ЯЙЦО, ТВОРОГ, ЗАПЕКАНКИ'!$N$204</f>
        <v>4.8555555555555552</v>
      </c>
      <c r="N224" s="745">
        <f>'[1]ЯЙЦО, ТВОРОГ, ЗАПЕКАНКИ'!$P$204</f>
        <v>14.511111111111111</v>
      </c>
      <c r="O224" s="745">
        <f>'[1]ЯЙЦО, ТВОРОГ, ЗАПЕКАНКИ'!$R$204</f>
        <v>157.99999999999997</v>
      </c>
      <c r="P224" s="746">
        <f>'[1]ЯЙЦО, ТВОРОГ, ЗАПЕКАНКИ'!$T$204</f>
        <v>0.17777777777777778</v>
      </c>
    </row>
    <row r="225" spans="1:16" s="483" customFormat="1" ht="16.5" customHeight="1">
      <c r="A225" s="1076" t="s">
        <v>458</v>
      </c>
      <c r="B225" s="772" t="s">
        <v>360</v>
      </c>
      <c r="C225" s="83">
        <f>[1]НАПИТКИ!$E$449</f>
        <v>150</v>
      </c>
      <c r="D225" s="74">
        <f>[1]НАПИТКИ!$A$469</f>
        <v>4.2</v>
      </c>
      <c r="E225" s="74">
        <f>[1]НАПИТКИ!$C$469</f>
        <v>3.3</v>
      </c>
      <c r="F225" s="74">
        <f>[1]НАПИТКИ!$E$469</f>
        <v>6.1</v>
      </c>
      <c r="G225" s="74">
        <f>[1]НАПИТКИ!$G$469</f>
        <v>70.900000000000006</v>
      </c>
      <c r="H225" s="815">
        <f>[1]НАПИТКИ!$I$469</f>
        <v>1</v>
      </c>
      <c r="I225" s="1104" t="s">
        <v>457</v>
      </c>
      <c r="J225" s="971" t="s">
        <v>360</v>
      </c>
      <c r="K225" s="972">
        <f>[1]НАПИТКИ!$P$449</f>
        <v>180</v>
      </c>
      <c r="L225" s="973">
        <f>[1]НАПИТКИ!$L$469</f>
        <v>5.04</v>
      </c>
      <c r="M225" s="973">
        <f>[1]НАПИТКИ!$N$469</f>
        <v>3.96</v>
      </c>
      <c r="N225" s="973">
        <f>[1]НАПИТКИ!$P$469</f>
        <v>7.32</v>
      </c>
      <c r="O225" s="973">
        <f>[1]НАПИТКИ!$R$469</f>
        <v>85.080000000000013</v>
      </c>
      <c r="P225" s="974">
        <f>[1]НАПИТКИ!$T$469</f>
        <v>1.2</v>
      </c>
    </row>
    <row r="226" spans="1:16" s="483" customFormat="1" ht="16.5" customHeight="1">
      <c r="A226" s="1105" t="s">
        <v>776</v>
      </c>
      <c r="B226" s="970" t="str">
        <f>'[1]ЯЙЦО, ТВОРОГ, ЗАПЕКАНКИ'!$E$445</f>
        <v>Яйцо вареное</v>
      </c>
      <c r="C226" s="1151">
        <f>'[1]ЯЙЦО, ТВОРОГ, ЗАПЕКАНКИ'!$E$448</f>
        <v>48.4</v>
      </c>
      <c r="D226" s="968">
        <f>'[1]ЯЙЦО, ТВОРОГ, ЗАПЕКАНКИ'!$A$466</f>
        <v>6.1</v>
      </c>
      <c r="E226" s="968">
        <f>'[1]ЯЙЦО, ТВОРОГ, ЗАПЕКАНКИ'!$C$466</f>
        <v>5.2</v>
      </c>
      <c r="F226" s="968">
        <f>'[1]ЯЙЦО, ТВОРОГ, ЗАПЕКАНКИ'!$E$466</f>
        <v>0.3</v>
      </c>
      <c r="G226" s="968">
        <f>'[1]ЯЙЦО, ТВОРОГ, ЗАПЕКАНКИ'!$G$466</f>
        <v>76</v>
      </c>
      <c r="H226" s="969">
        <f>'[1]ЯЙЦО, ТВОРОГ, ЗАПЕКАНКИ'!$I$466</f>
        <v>0</v>
      </c>
      <c r="I226" s="1105" t="s">
        <v>776</v>
      </c>
      <c r="J226" s="970" t="str">
        <f>'[1]ЯЙЦО, ТВОРОГ, ЗАПЕКАНКИ'!$E$445</f>
        <v>Яйцо вареное</v>
      </c>
      <c r="K226" s="1151">
        <f>'[1]ЯЙЦО, ТВОРОГ, ЗАПЕКАНКИ'!$E$448</f>
        <v>48.4</v>
      </c>
      <c r="L226" s="968">
        <f>'[1]ЯЙЦО, ТВОРОГ, ЗАПЕКАНКИ'!$A$466</f>
        <v>6.1</v>
      </c>
      <c r="M226" s="968">
        <f>'[1]ЯЙЦО, ТВОРОГ, ЗАПЕКАНКИ'!$C$466</f>
        <v>5.2</v>
      </c>
      <c r="N226" s="968">
        <f>'[1]ЯЙЦО, ТВОРОГ, ЗАПЕКАНКИ'!$E$466</f>
        <v>0.3</v>
      </c>
      <c r="O226" s="968">
        <f>'[1]ЯЙЦО, ТВОРОГ, ЗАПЕКАНКИ'!$G$466</f>
        <v>76</v>
      </c>
      <c r="P226" s="969">
        <f>'[1]ЯЙЦО, ТВОРОГ, ЗАПЕКАНКИ'!$I$466</f>
        <v>0</v>
      </c>
    </row>
    <row r="227" spans="1:16" s="483" customFormat="1" ht="14.25" customHeight="1" thickBot="1">
      <c r="A227" s="804"/>
      <c r="B227" s="805" t="s">
        <v>49</v>
      </c>
      <c r="C227" s="806">
        <f>SUM(C224:C226)</f>
        <v>288.39999999999998</v>
      </c>
      <c r="D227" s="813">
        <f t="shared" ref="D227:H227" si="68">SUM(D224:D226)</f>
        <v>22.96</v>
      </c>
      <c r="E227" s="813">
        <f t="shared" si="68"/>
        <v>12.870000000000001</v>
      </c>
      <c r="F227" s="813">
        <f t="shared" si="68"/>
        <v>19.46</v>
      </c>
      <c r="G227" s="813">
        <f t="shared" si="68"/>
        <v>289.10000000000002</v>
      </c>
      <c r="H227" s="981">
        <f t="shared" si="68"/>
        <v>1.1599999999999999</v>
      </c>
      <c r="I227" s="804"/>
      <c r="J227" s="805" t="s">
        <v>49</v>
      </c>
      <c r="K227" s="806">
        <f t="shared" ref="K227:P227" si="69">SUM(K224:K225)</f>
        <v>280</v>
      </c>
      <c r="L227" s="813">
        <f t="shared" si="69"/>
        <v>19.106666666666666</v>
      </c>
      <c r="M227" s="813">
        <f t="shared" si="69"/>
        <v>8.8155555555555551</v>
      </c>
      <c r="N227" s="813">
        <f t="shared" si="69"/>
        <v>21.831111111111113</v>
      </c>
      <c r="O227" s="813">
        <f t="shared" si="69"/>
        <v>243.07999999999998</v>
      </c>
      <c r="P227" s="868">
        <f t="shared" si="69"/>
        <v>1.3777777777777778</v>
      </c>
    </row>
    <row r="228" spans="1:16" s="483" customFormat="1" ht="14.25" customHeight="1" thickBot="1">
      <c r="A228" s="808"/>
      <c r="B228" s="871" t="s">
        <v>74</v>
      </c>
      <c r="C228" s="872">
        <f t="shared" ref="C228:H228" si="70">C209+C212+C222+C227</f>
        <v>1383.4</v>
      </c>
      <c r="D228" s="873">
        <f t="shared" si="70"/>
        <v>46.708333333333336</v>
      </c>
      <c r="E228" s="873">
        <f t="shared" si="70"/>
        <v>39.295000000000002</v>
      </c>
      <c r="F228" s="873">
        <f t="shared" si="70"/>
        <v>154.91499999999999</v>
      </c>
      <c r="G228" s="873">
        <f t="shared" si="70"/>
        <v>1163.5183333333334</v>
      </c>
      <c r="H228" s="874">
        <f t="shared" si="70"/>
        <v>19.66</v>
      </c>
      <c r="I228" s="808"/>
      <c r="J228" s="871" t="s">
        <v>74</v>
      </c>
      <c r="K228" s="872">
        <f t="shared" ref="K228:P228" si="71">K209+K212+K222+K227</f>
        <v>1635</v>
      </c>
      <c r="L228" s="873">
        <f t="shared" si="71"/>
        <v>50.665333333333336</v>
      </c>
      <c r="M228" s="873">
        <f t="shared" si="71"/>
        <v>44.454222222222221</v>
      </c>
      <c r="N228" s="873">
        <f t="shared" si="71"/>
        <v>202.43444444444447</v>
      </c>
      <c r="O228" s="873">
        <f t="shared" si="71"/>
        <v>1416.4966666666667</v>
      </c>
      <c r="P228" s="874">
        <f t="shared" si="71"/>
        <v>22.801777777777776</v>
      </c>
    </row>
    <row r="229" spans="1:16" s="483" customFormat="1" ht="14.25" customHeight="1" thickBot="1">
      <c r="A229" s="1192" t="s">
        <v>449</v>
      </c>
      <c r="B229" s="1194" t="s">
        <v>19</v>
      </c>
      <c r="C229" s="1194" t="s">
        <v>20</v>
      </c>
      <c r="D229" s="1196" t="s">
        <v>21</v>
      </c>
      <c r="E229" s="1196"/>
      <c r="F229" s="1196"/>
      <c r="G229" s="1194" t="s">
        <v>634</v>
      </c>
      <c r="H229" s="1197" t="s">
        <v>23</v>
      </c>
      <c r="I229" s="1192" t="s">
        <v>449</v>
      </c>
      <c r="J229" s="1194" t="s">
        <v>19</v>
      </c>
      <c r="K229" s="1194" t="s">
        <v>20</v>
      </c>
      <c r="L229" s="1211" t="s">
        <v>21</v>
      </c>
      <c r="M229" s="1211"/>
      <c r="N229" s="1211"/>
      <c r="O229" s="1194" t="s">
        <v>634</v>
      </c>
      <c r="P229" s="1212" t="s">
        <v>23</v>
      </c>
    </row>
    <row r="230" spans="1:16" s="483" customFormat="1" ht="39.75" customHeight="1" thickBot="1">
      <c r="A230" s="1193"/>
      <c r="B230" s="1195"/>
      <c r="C230" s="1195"/>
      <c r="D230" s="922" t="s">
        <v>24</v>
      </c>
      <c r="E230" s="479" t="s">
        <v>25</v>
      </c>
      <c r="F230" s="922" t="s">
        <v>26</v>
      </c>
      <c r="G230" s="1195"/>
      <c r="H230" s="1198"/>
      <c r="I230" s="1193"/>
      <c r="J230" s="1195"/>
      <c r="K230" s="1195"/>
      <c r="L230" s="922" t="s">
        <v>24</v>
      </c>
      <c r="M230" s="479" t="s">
        <v>25</v>
      </c>
      <c r="N230" s="922" t="s">
        <v>26</v>
      </c>
      <c r="O230" s="1195"/>
      <c r="P230" s="1213"/>
    </row>
    <row r="231" spans="1:16" s="483" customFormat="1" ht="15.75" thickBot="1">
      <c r="A231" s="1232" t="s">
        <v>170</v>
      </c>
      <c r="B231" s="1218"/>
      <c r="C231" s="1218"/>
      <c r="D231" s="1218"/>
      <c r="E231" s="1218"/>
      <c r="F231" s="1218"/>
      <c r="G231" s="1218"/>
      <c r="H231" s="1219"/>
      <c r="I231" s="1232" t="s">
        <v>170</v>
      </c>
      <c r="J231" s="1218"/>
      <c r="K231" s="1218"/>
      <c r="L231" s="1218"/>
      <c r="M231" s="1218"/>
      <c r="N231" s="1218"/>
      <c r="O231" s="1218"/>
      <c r="P231" s="1219"/>
    </row>
    <row r="232" spans="1:16" s="483" customFormat="1" ht="15.75" customHeight="1" thickBot="1">
      <c r="A232" s="1205" t="s">
        <v>450</v>
      </c>
      <c r="B232" s="1206"/>
      <c r="C232" s="1206"/>
      <c r="D232" s="1206"/>
      <c r="E232" s="1206"/>
      <c r="F232" s="1206"/>
      <c r="G232" s="1206"/>
      <c r="H232" s="1207"/>
      <c r="I232" s="1205" t="s">
        <v>450</v>
      </c>
      <c r="J232" s="1206"/>
      <c r="K232" s="1206"/>
      <c r="L232" s="1206"/>
      <c r="M232" s="1206"/>
      <c r="N232" s="1206"/>
      <c r="O232" s="1206"/>
      <c r="P232" s="1207"/>
    </row>
    <row r="233" spans="1:16" s="483" customFormat="1" ht="17.25" customHeight="1">
      <c r="A233" s="1079" t="s">
        <v>756</v>
      </c>
      <c r="B233" s="755" t="str">
        <f>'[1]ЯЙЦО, ТВОРОГ, ЗАПЕКАНКИ'!$E$55</f>
        <v>Пудинг творожный запеченный</v>
      </c>
      <c r="C233" s="747">
        <f>'[1]ЯЙЦО, ТВОРОГ, ЗАПЕКАНКИ'!$E$58</f>
        <v>150</v>
      </c>
      <c r="D233" s="750">
        <f>'[1]ЯЙЦО, ТВОРОГ, ЗАПЕКАНКИ'!$A$75</f>
        <v>20.9</v>
      </c>
      <c r="E233" s="750">
        <f>'[1]ЯЙЦО, ТВОРОГ, ЗАПЕКАНКИ'!$C$75</f>
        <v>5.3</v>
      </c>
      <c r="F233" s="750">
        <f>'[1]ЯЙЦО, ТВОРОГ, ЗАПЕКАНКИ'!$E$75</f>
        <v>39.5</v>
      </c>
      <c r="G233" s="750">
        <f>'[1]ЯЙЦО, ТВОРОГ, ЗАПЕКАНКИ'!$G$75</f>
        <v>289.60000000000002</v>
      </c>
      <c r="H233" s="751">
        <f>'[1]ЯЙЦО, ТВОРОГ, ЗАПЕКАНКИ'!$I$75</f>
        <v>0.3</v>
      </c>
      <c r="I233" s="1079" t="s">
        <v>757</v>
      </c>
      <c r="J233" s="755" t="str">
        <f>'[1]ЯЙЦО, ТВОРОГ, ЗАПЕКАНКИ'!$E$55</f>
        <v>Пудинг творожный запеченный</v>
      </c>
      <c r="K233" s="748">
        <f>'[1]ЯЙЦО, ТВОРОГ, ЗАПЕКАНКИ'!$P$58</f>
        <v>170</v>
      </c>
      <c r="L233" s="753">
        <f>'[1]ЯЙЦО, ТВОРОГ, ЗАПЕКАНКИ'!$L$75</f>
        <v>23.686666666666664</v>
      </c>
      <c r="M233" s="753">
        <f>'[1]ЯЙЦО, ТВОРОГ, ЗАПЕКАНКИ'!$N$75</f>
        <v>6.0066666666666668</v>
      </c>
      <c r="N233" s="753">
        <f>'[1]ЯЙЦО, ТВОРОГ, ЗАПЕКАНКИ'!$P$75</f>
        <v>44.766666666666666</v>
      </c>
      <c r="O233" s="753">
        <f>'[1]ЯЙЦО, ТВОРОГ, ЗАПЕКАНКИ'!$R$75</f>
        <v>328.21333333333337</v>
      </c>
      <c r="P233" s="754">
        <f>'[1]ЯЙЦО, ТВОРОГ, ЗАПЕКАНКИ'!$T$75</f>
        <v>0.34</v>
      </c>
    </row>
    <row r="234" spans="1:16" s="483" customFormat="1" ht="16.5" customHeight="1">
      <c r="A234" s="1083" t="s">
        <v>578</v>
      </c>
      <c r="B234" s="762" t="str">
        <f>[1]СОУСА!$E$55</f>
        <v>Молоко сгущенное</v>
      </c>
      <c r="C234" s="763">
        <f>[1]СОУСА!$E$58</f>
        <v>20</v>
      </c>
      <c r="D234" s="764">
        <f>[1]СОУСА!$A$77</f>
        <v>1.44</v>
      </c>
      <c r="E234" s="764">
        <f>[1]СОУСА!$C$77</f>
        <v>1.7</v>
      </c>
      <c r="F234" s="764">
        <f>[1]СОУСА!$E$77</f>
        <v>11.1</v>
      </c>
      <c r="G234" s="764">
        <f>[1]СОУСА!$G$77</f>
        <v>64</v>
      </c>
      <c r="H234" s="765">
        <f>[1]СОУСА!$I$77</f>
        <v>0.2</v>
      </c>
      <c r="I234" s="1083" t="s">
        <v>720</v>
      </c>
      <c r="J234" s="762" t="str">
        <f>[1]СОУСА!$E$55</f>
        <v>Молоко сгущенное</v>
      </c>
      <c r="K234" s="763">
        <f>[1]СОУСА!$P$58</f>
        <v>25</v>
      </c>
      <c r="L234" s="766">
        <f>[1]СОУСА!$L$77</f>
        <v>1.8</v>
      </c>
      <c r="M234" s="766">
        <f>[1]СОУСА!$N$77</f>
        <v>2.125</v>
      </c>
      <c r="N234" s="766">
        <f>[1]СОУСА!$P$77</f>
        <v>13.875</v>
      </c>
      <c r="O234" s="766">
        <f>[1]СОУСА!$R$77</f>
        <v>80</v>
      </c>
      <c r="P234" s="767">
        <f>[1]СОУСА!$T$77</f>
        <v>0.25</v>
      </c>
    </row>
    <row r="235" spans="1:16" s="483" customFormat="1" ht="15.95" customHeight="1">
      <c r="A235" s="1072" t="s">
        <v>470</v>
      </c>
      <c r="B235" s="112" t="str">
        <f>[1]НАПИТКИ!$E$11</f>
        <v>Чай с сахаром</v>
      </c>
      <c r="C235" s="74">
        <f>[1]НАПИТКИ!$E$14</f>
        <v>150</v>
      </c>
      <c r="D235" s="761">
        <f>[1]НАПИТКИ!$A$29</f>
        <v>0.12</v>
      </c>
      <c r="E235" s="761">
        <f>[1]НАПИТКИ!$C$29</f>
        <v>0</v>
      </c>
      <c r="F235" s="761">
        <f>[1]НАПИТКИ!$E$29</f>
        <v>11.58</v>
      </c>
      <c r="G235" s="761">
        <f>[1]НАПИТКИ!$G$29</f>
        <v>46.68</v>
      </c>
      <c r="H235" s="815">
        <f>[1]НАПИТКИ!$I$29</f>
        <v>0.02</v>
      </c>
      <c r="I235" s="1072" t="s">
        <v>469</v>
      </c>
      <c r="J235" s="112" t="str">
        <f>[1]НАПИТКИ!$E$11</f>
        <v>Чай с сахаром</v>
      </c>
      <c r="K235" s="74">
        <f>[1]НАПИТКИ!$P$14</f>
        <v>180</v>
      </c>
      <c r="L235" s="761">
        <f>[1]НАПИТКИ!$L$29</f>
        <v>0.14399999999999999</v>
      </c>
      <c r="M235" s="761">
        <f>[1]НАПИТКИ!$N$29</f>
        <v>0</v>
      </c>
      <c r="N235" s="761">
        <f>[1]НАПИТКИ!$P$29</f>
        <v>13.896000000000001</v>
      </c>
      <c r="O235" s="761">
        <f>[1]НАПИТКИ!$R$29</f>
        <v>56.015999999999998</v>
      </c>
      <c r="P235" s="815">
        <f>[1]НАПИТКИ!$T$29</f>
        <v>2.4E-2</v>
      </c>
    </row>
    <row r="236" spans="1:16" s="483" customFormat="1" ht="16.5" customHeight="1">
      <c r="A236" s="1072" t="s">
        <v>455</v>
      </c>
      <c r="B236" s="735" t="str">
        <f>'[1]ГАСТРОНОМИЯ, ВЫПЕЧКА'!$AA$11</f>
        <v>Хлеб пшеничный</v>
      </c>
      <c r="C236" s="34">
        <f>'[1]ГАСТРОНОМИЯ, ВЫПЕЧКА'!$AA$14</f>
        <v>20</v>
      </c>
      <c r="D236" s="737">
        <f>'[1]ГАСТРОНОМИЯ, ВЫПЕЧКА'!$W$32</f>
        <v>1.6</v>
      </c>
      <c r="E236" s="737">
        <f>'[1]ГАСТРОНОМИЯ, ВЫПЕЧКА'!$Y$32</f>
        <v>0.2</v>
      </c>
      <c r="F236" s="737">
        <f>'[1]ГАСТРОНОМИЯ, ВЫПЕЧКА'!$AA$32</f>
        <v>10.199999999999999</v>
      </c>
      <c r="G236" s="737">
        <f>'[1]ГАСТРОНОМИЯ, ВЫПЕЧКА'!$AC$32</f>
        <v>49</v>
      </c>
      <c r="H236" s="738">
        <f>'[1]ГАСТРОНОМИЯ, ВЫПЕЧКА'!$AE$32</f>
        <v>0</v>
      </c>
      <c r="I236" s="1072" t="s">
        <v>710</v>
      </c>
      <c r="J236" s="735" t="str">
        <f>'[1]ГАСТРОНОМИЯ, ВЫПЕЧКА'!$AA$11</f>
        <v>Хлеб пшеничный</v>
      </c>
      <c r="K236" s="34">
        <f>'[1]ГАСТРОНОМИЯ, ВЫПЕЧКА'!$AW$14</f>
        <v>25</v>
      </c>
      <c r="L236" s="737">
        <f>'[1]ГАСТРОНОМИЯ, ВЫПЕЧКА'!$AS$32</f>
        <v>2</v>
      </c>
      <c r="M236" s="737">
        <f>'[1]ГАСТРОНОМИЯ, ВЫПЕЧКА'!$AU$32</f>
        <v>0.25</v>
      </c>
      <c r="N236" s="737">
        <f>'[1]ГАСТРОНОМИЯ, ВЫПЕЧКА'!$AA$32</f>
        <v>10.199999999999999</v>
      </c>
      <c r="O236" s="737">
        <f>'[1]ГАСТРОНОМИЯ, ВЫПЕЧКА'!$AC$32</f>
        <v>49</v>
      </c>
      <c r="P236" s="738">
        <f>'[1]ГАСТРОНОМИЯ, ВЫПЕЧКА'!$AE$32</f>
        <v>0</v>
      </c>
    </row>
    <row r="237" spans="1:16" s="483" customFormat="1">
      <c r="A237" s="36"/>
      <c r="B237" s="115" t="s">
        <v>49</v>
      </c>
      <c r="C237" s="45">
        <f t="shared" ref="C237:H237" si="72">SUM(C233:C236)</f>
        <v>340</v>
      </c>
      <c r="D237" s="935">
        <f t="shared" si="72"/>
        <v>24.060000000000002</v>
      </c>
      <c r="E237" s="935">
        <f t="shared" si="72"/>
        <v>7.2</v>
      </c>
      <c r="F237" s="935">
        <f t="shared" si="72"/>
        <v>72.38</v>
      </c>
      <c r="G237" s="935">
        <f t="shared" si="72"/>
        <v>449.28000000000003</v>
      </c>
      <c r="H237" s="933">
        <f t="shared" si="72"/>
        <v>0.52</v>
      </c>
      <c r="I237" s="942"/>
      <c r="J237" s="115" t="s">
        <v>49</v>
      </c>
      <c r="K237" s="45">
        <f t="shared" ref="K237:P237" si="73">SUM(K233:K236)</f>
        <v>400</v>
      </c>
      <c r="L237" s="935">
        <f t="shared" si="73"/>
        <v>27.630666666666663</v>
      </c>
      <c r="M237" s="935">
        <f t="shared" si="73"/>
        <v>8.3816666666666677</v>
      </c>
      <c r="N237" s="935">
        <f t="shared" si="73"/>
        <v>82.737666666666669</v>
      </c>
      <c r="O237" s="935">
        <f t="shared" si="73"/>
        <v>513.22933333333344</v>
      </c>
      <c r="P237" s="933">
        <f t="shared" si="73"/>
        <v>0.6140000000000001</v>
      </c>
    </row>
    <row r="238" spans="1:16" s="483" customFormat="1" ht="15.75" customHeight="1" thickBot="1">
      <c r="A238" s="1208" t="s">
        <v>451</v>
      </c>
      <c r="B238" s="1209"/>
      <c r="C238" s="1209"/>
      <c r="D238" s="1209"/>
      <c r="E238" s="1209"/>
      <c r="F238" s="1209"/>
      <c r="G238" s="1209"/>
      <c r="H238" s="1210"/>
      <c r="I238" s="1208" t="s">
        <v>451</v>
      </c>
      <c r="J238" s="1209"/>
      <c r="K238" s="1209"/>
      <c r="L238" s="1209"/>
      <c r="M238" s="1209"/>
      <c r="N238" s="1209"/>
      <c r="O238" s="1209"/>
      <c r="P238" s="1210"/>
    </row>
    <row r="239" spans="1:16" s="483" customFormat="1" ht="16.5" customHeight="1">
      <c r="A239" s="1073" t="s">
        <v>712</v>
      </c>
      <c r="B239" s="736" t="s">
        <v>518</v>
      </c>
      <c r="C239" s="43">
        <f>'[1]ФРУКТЫ, ОВОЩИ'!$P$14</f>
        <v>95</v>
      </c>
      <c r="D239" s="739">
        <f>'[1]ФРУКТЫ, ОВОЩИ'!$L$28</f>
        <v>0.38</v>
      </c>
      <c r="E239" s="739">
        <f>'[1]ФРУКТЫ, ОВОЩИ'!$N$28</f>
        <v>0.38</v>
      </c>
      <c r="F239" s="739">
        <f>'[1]ФРУКТЫ, ОВОЩИ'!$P$28</f>
        <v>9.8800000000000008</v>
      </c>
      <c r="G239" s="739">
        <f>'[1]ФРУКТЫ, ОВОЩИ'!$R$28</f>
        <v>42.75</v>
      </c>
      <c r="H239" s="740">
        <f>'[1]ФРУКТЫ, ОВОЩИ'!$T$28</f>
        <v>9.5</v>
      </c>
      <c r="I239" s="1075" t="s">
        <v>452</v>
      </c>
      <c r="J239" s="736" t="s">
        <v>518</v>
      </c>
      <c r="K239" s="43">
        <f>'[1]ФРУКТЫ, ОВОЩИ'!$E$14</f>
        <v>100</v>
      </c>
      <c r="L239" s="739">
        <f>'[1]ФРУКТЫ, ОВОЩИ'!$A$28</f>
        <v>0.4</v>
      </c>
      <c r="M239" s="739">
        <f>'[1]ФРУКТЫ, ОВОЩИ'!$C$28</f>
        <v>0.4</v>
      </c>
      <c r="N239" s="739">
        <f>'[1]ФРУКТЫ, ОВОЩИ'!$E$28</f>
        <v>10.4</v>
      </c>
      <c r="O239" s="739">
        <f>'[1]ФРУКТЫ, ОВОЩИ'!$G$28</f>
        <v>45</v>
      </c>
      <c r="P239" s="740">
        <f>'[1]ФРУКТЫ, ОВОЩИ'!$I$28</f>
        <v>10</v>
      </c>
    </row>
    <row r="240" spans="1:16" s="483" customFormat="1">
      <c r="A240" s="36"/>
      <c r="B240" s="115" t="s">
        <v>49</v>
      </c>
      <c r="C240" s="45">
        <f t="shared" ref="C240:H240" si="74">C239</f>
        <v>95</v>
      </c>
      <c r="D240" s="742">
        <f t="shared" si="74"/>
        <v>0.38</v>
      </c>
      <c r="E240" s="742">
        <f t="shared" si="74"/>
        <v>0.38</v>
      </c>
      <c r="F240" s="742">
        <f t="shared" si="74"/>
        <v>9.8800000000000008</v>
      </c>
      <c r="G240" s="742">
        <f t="shared" si="74"/>
        <v>42.75</v>
      </c>
      <c r="H240" s="743">
        <f t="shared" si="74"/>
        <v>9.5</v>
      </c>
      <c r="I240" s="36"/>
      <c r="J240" s="115" t="s">
        <v>49</v>
      </c>
      <c r="K240" s="45">
        <f t="shared" ref="K240:P240" si="75">K239</f>
        <v>100</v>
      </c>
      <c r="L240" s="742">
        <f t="shared" si="75"/>
        <v>0.4</v>
      </c>
      <c r="M240" s="742">
        <f t="shared" si="75"/>
        <v>0.4</v>
      </c>
      <c r="N240" s="742">
        <f t="shared" si="75"/>
        <v>10.4</v>
      </c>
      <c r="O240" s="742">
        <f t="shared" si="75"/>
        <v>45</v>
      </c>
      <c r="P240" s="743">
        <f t="shared" si="75"/>
        <v>10</v>
      </c>
    </row>
    <row r="241" spans="1:16" s="483" customFormat="1" ht="15.75" customHeight="1" thickBot="1">
      <c r="A241" s="1208" t="s">
        <v>274</v>
      </c>
      <c r="B241" s="1209"/>
      <c r="C241" s="1209"/>
      <c r="D241" s="1209"/>
      <c r="E241" s="1209"/>
      <c r="F241" s="1209"/>
      <c r="G241" s="1209"/>
      <c r="H241" s="1210"/>
      <c r="I241" s="1208" t="s">
        <v>274</v>
      </c>
      <c r="J241" s="1209"/>
      <c r="K241" s="1209"/>
      <c r="L241" s="1209"/>
      <c r="M241" s="1209"/>
      <c r="N241" s="1209"/>
      <c r="O241" s="1209"/>
      <c r="P241" s="1210"/>
    </row>
    <row r="242" spans="1:16" s="483" customFormat="1" ht="16.5" customHeight="1">
      <c r="A242" s="1076" t="s">
        <v>728</v>
      </c>
      <c r="B242" s="830" t="s">
        <v>592</v>
      </c>
      <c r="C242" s="49">
        <f>'[1]ФРУКТЫ, ОВОЩИ'!$E$100</f>
        <v>40</v>
      </c>
      <c r="D242" s="724">
        <f>'[1]ФРУКТЫ, ОВОЩИ'!$A$118</f>
        <v>0.33333333333333331</v>
      </c>
      <c r="E242" s="724">
        <f>'[1]ФРУКТЫ, ОВОЩИ'!$C$118</f>
        <v>6.6666666666666666E-2</v>
      </c>
      <c r="F242" s="724">
        <f>'[1]ФРУКТЫ, ОВОЩИ'!$E$118</f>
        <v>0.93333333333333335</v>
      </c>
      <c r="G242" s="724">
        <f>'[1]ФРУКТЫ, ОВОЩИ'!$G$118</f>
        <v>5.333333333333333</v>
      </c>
      <c r="H242" s="725">
        <f>'[1]ФРУКТЫ, ОВОЩИ'!$I$118</f>
        <v>2</v>
      </c>
      <c r="I242" s="1076" t="s">
        <v>729</v>
      </c>
      <c r="J242" s="830" t="s">
        <v>592</v>
      </c>
      <c r="K242" s="49">
        <f>'[1]ФРУКТЫ, ОВОЩИ'!$P$100</f>
        <v>60</v>
      </c>
      <c r="L242" s="724">
        <f>'[1]ФРУКТЫ, ОВОЩИ'!$L$118</f>
        <v>0.5</v>
      </c>
      <c r="M242" s="724">
        <f>'[1]ФРУКТЫ, ОВОЩИ'!$N$118</f>
        <v>0.1</v>
      </c>
      <c r="N242" s="724">
        <f>'[1]ФРУКТЫ, ОВОЩИ'!$P$118</f>
        <v>1.4</v>
      </c>
      <c r="O242" s="724">
        <f>'[1]ФРУКТЫ, ОВОЩИ'!$R$118</f>
        <v>8</v>
      </c>
      <c r="P242" s="831">
        <f>'[1]ФРУКТЫ, ОВОЩИ'!$T$118</f>
        <v>3</v>
      </c>
    </row>
    <row r="243" spans="1:16" s="483" customFormat="1" ht="16.5" customHeight="1">
      <c r="A243" s="1086" t="s">
        <v>758</v>
      </c>
      <c r="B243" s="791" t="str">
        <f>[1]СУПЫ!$E$264</f>
        <v>Суп картофельный с бобовыми (горох)</v>
      </c>
      <c r="C243" s="83">
        <f>[1]СУПЫ!$E$267</f>
        <v>180</v>
      </c>
      <c r="D243" s="792">
        <f>[1]СУПЫ!$A$285</f>
        <v>4.1399999999999997</v>
      </c>
      <c r="E243" s="792">
        <f>[1]СУПЫ!$C$285</f>
        <v>2.97</v>
      </c>
      <c r="F243" s="792">
        <f>[1]СУПЫ!$E$285</f>
        <v>11.34</v>
      </c>
      <c r="G243" s="792">
        <f>[1]СУПЫ!$G$285</f>
        <v>89.01</v>
      </c>
      <c r="H243" s="793">
        <f>[1]СУПЫ!$I$285</f>
        <v>2.25</v>
      </c>
      <c r="I243" s="1086" t="s">
        <v>599</v>
      </c>
      <c r="J243" s="791" t="str">
        <f>[1]СУПЫ!$E$264</f>
        <v>Суп картофельный с бобовыми (горох)</v>
      </c>
      <c r="K243" s="83">
        <f>[1]СУПЫ!$P$267</f>
        <v>200</v>
      </c>
      <c r="L243" s="792">
        <f>[1]СУПЫ!$L$285</f>
        <v>4.5999999999999996</v>
      </c>
      <c r="M243" s="792">
        <f>[1]СУПЫ!$N$285</f>
        <v>3.3</v>
      </c>
      <c r="N243" s="792">
        <f>[1]СУПЫ!$P$285</f>
        <v>12.6</v>
      </c>
      <c r="O243" s="792">
        <f>[1]СУПЫ!$R$285</f>
        <v>98.9</v>
      </c>
      <c r="P243" s="793">
        <f>[1]СУПЫ!$T$285</f>
        <v>2.5</v>
      </c>
    </row>
    <row r="244" spans="1:16" s="483" customFormat="1" ht="16.5" customHeight="1">
      <c r="A244" s="1073" t="s">
        <v>759</v>
      </c>
      <c r="B244" s="875" t="str">
        <f>'[1]МЯСО, РЫБА'!$E$53</f>
        <v>Котлеты рыбные любительские</v>
      </c>
      <c r="C244" s="74">
        <f>'[1]МЯСО, РЫБА'!$E$56</f>
        <v>60</v>
      </c>
      <c r="D244" s="761">
        <f>'[1]МЯСО, РЫБА'!$A$75</f>
        <v>7.2750000000000004</v>
      </c>
      <c r="E244" s="761">
        <f>'[1]МЯСО, РЫБА'!$C$75</f>
        <v>5.85</v>
      </c>
      <c r="F244" s="761">
        <f>'[1]МЯСО, РЫБА'!$E$75</f>
        <v>4.6500000000000004</v>
      </c>
      <c r="G244" s="761">
        <f>'[1]МЯСО, РЫБА'!$G$75</f>
        <v>100.875</v>
      </c>
      <c r="H244" s="815">
        <f>'[1]МЯСО, РЫБА'!$I$75</f>
        <v>0.6</v>
      </c>
      <c r="I244" s="1073" t="s">
        <v>600</v>
      </c>
      <c r="J244" s="875" t="str">
        <f>'[1]МЯСО, РЫБА'!$E$53</f>
        <v>Котлеты рыбные любительские</v>
      </c>
      <c r="K244" s="74">
        <f>'[1]МЯСО, РЫБА'!$P$56</f>
        <v>80</v>
      </c>
      <c r="L244" s="761">
        <f>'[1]МЯСО, РЫБА'!$L$75</f>
        <v>9.6999999999999993</v>
      </c>
      <c r="M244" s="761">
        <f>'[1]МЯСО, РЫБА'!$N$75</f>
        <v>7.8</v>
      </c>
      <c r="N244" s="761">
        <f>'[1]МЯСО, РЫБА'!$P$75</f>
        <v>6.2</v>
      </c>
      <c r="O244" s="761">
        <f>'[1]МЯСО, РЫБА'!$R$75</f>
        <v>134.5</v>
      </c>
      <c r="P244" s="815">
        <f>'[1]МЯСО, РЫБА'!$T$75</f>
        <v>0.8</v>
      </c>
    </row>
    <row r="245" spans="1:16" s="483" customFormat="1" ht="16.5" customHeight="1">
      <c r="A245" s="1079" t="s">
        <v>586</v>
      </c>
      <c r="B245" s="755" t="str">
        <f>[1]ГАРНИРЫ!$E$183</f>
        <v>Рагу из овощей</v>
      </c>
      <c r="C245" s="747">
        <f>[1]ГАРНИРЫ!$E$186</f>
        <v>120</v>
      </c>
      <c r="D245" s="750">
        <f>[1]ГАРНИРЫ!$A$206</f>
        <v>1.84</v>
      </c>
      <c r="E245" s="750">
        <f>[1]ГАРНИРЫ!$C$206</f>
        <v>6.4</v>
      </c>
      <c r="F245" s="750">
        <f>[1]ГАРНИРЫ!$E$206</f>
        <v>15.52</v>
      </c>
      <c r="G245" s="750">
        <f>[1]ГАРНИРЫ!$G$206</f>
        <v>127.2</v>
      </c>
      <c r="H245" s="751">
        <f>[1]ГАРНИРЫ!$I$206</f>
        <v>8.16</v>
      </c>
      <c r="I245" s="1079" t="s">
        <v>719</v>
      </c>
      <c r="J245" s="755" t="str">
        <f>[1]ГАРНИРЫ!$E$183</f>
        <v>Рагу из овощей</v>
      </c>
      <c r="K245" s="748">
        <f>[1]ГАРНИРЫ!$P$186</f>
        <v>150</v>
      </c>
      <c r="L245" s="753">
        <f>[1]ГАРНИРЫ!$L$206</f>
        <v>2.2999999999999998</v>
      </c>
      <c r="M245" s="753">
        <f>[1]ГАРНИРЫ!$N$206</f>
        <v>8</v>
      </c>
      <c r="N245" s="753">
        <f>[1]ГАРНИРЫ!$P$206</f>
        <v>19.399999999999999</v>
      </c>
      <c r="O245" s="753">
        <f>[1]ГАРНИРЫ!$R$206</f>
        <v>159</v>
      </c>
      <c r="P245" s="754">
        <f>[1]ГАРНИРЫ!$T$206</f>
        <v>10.199999999999999</v>
      </c>
    </row>
    <row r="246" spans="1:16" s="483" customFormat="1" ht="16.5" customHeight="1">
      <c r="A246" s="1080" t="s">
        <v>477</v>
      </c>
      <c r="B246" s="860" t="str">
        <f>[1]НАПИТКИ!$E$356</f>
        <v>Кисель из повидла</v>
      </c>
      <c r="C246" s="29">
        <f>[1]НАПИТКИ!$E$359</f>
        <v>150</v>
      </c>
      <c r="D246" s="732">
        <f>[1]НАПИТКИ!$A$379</f>
        <v>0.1</v>
      </c>
      <c r="E246" s="732">
        <f>[1]НАПИТКИ!$C$379</f>
        <v>0</v>
      </c>
      <c r="F246" s="732">
        <f>[1]НАПИТКИ!$E$379</f>
        <v>29</v>
      </c>
      <c r="G246" s="732">
        <f>[1]НАПИТКИ!$G$379</f>
        <v>116.5</v>
      </c>
      <c r="H246" s="733">
        <f>[1]НАПИТКИ!$I$379</f>
        <v>0.04</v>
      </c>
      <c r="I246" s="1080" t="s">
        <v>478</v>
      </c>
      <c r="J246" s="860" t="str">
        <f>[1]НАПИТКИ!$E$356</f>
        <v>Кисель из повидла</v>
      </c>
      <c r="K246" s="29">
        <f>[1]НАПИТКИ!$P$359</f>
        <v>180</v>
      </c>
      <c r="L246" s="732">
        <f>[1]НАПИТКИ!$L$379</f>
        <v>0.12</v>
      </c>
      <c r="M246" s="732">
        <f>[1]НАПИТКИ!$N$379</f>
        <v>0</v>
      </c>
      <c r="N246" s="732">
        <f>[1]НАПИТКИ!$P$379</f>
        <v>34.799999999999997</v>
      </c>
      <c r="O246" s="732">
        <f>[1]НАПИТКИ!$R$379</f>
        <v>139.80000000000001</v>
      </c>
      <c r="P246" s="733">
        <f>[1]НАПИТКИ!$T$379</f>
        <v>4.8000000000000001E-2</v>
      </c>
    </row>
    <row r="247" spans="1:16" s="483" customFormat="1" ht="16.5" customHeight="1">
      <c r="A247" s="1072" t="s">
        <v>455</v>
      </c>
      <c r="B247" s="735" t="str">
        <f>'[1]ГАСТРОНОМИЯ, ВЫПЕЧКА'!$AA$11</f>
        <v>Хлеб пшеничный</v>
      </c>
      <c r="C247" s="34">
        <f>'[1]ГАСТРОНОМИЯ, ВЫПЕЧКА'!$AA$14</f>
        <v>20</v>
      </c>
      <c r="D247" s="737">
        <f>'[1]ГАСТРОНОМИЯ, ВЫПЕЧКА'!$W$32</f>
        <v>1.6</v>
      </c>
      <c r="E247" s="737">
        <f>'[1]ГАСТРОНОМИЯ, ВЫПЕЧКА'!$Y$32</f>
        <v>0.2</v>
      </c>
      <c r="F247" s="737">
        <f>'[1]ГАСТРОНОМИЯ, ВЫПЕЧКА'!$AA$32</f>
        <v>10.199999999999999</v>
      </c>
      <c r="G247" s="737">
        <f>'[1]ГАСТРОНОМИЯ, ВЫПЕЧКА'!$AC$32</f>
        <v>49</v>
      </c>
      <c r="H247" s="738">
        <f>'[1]ГАСТРОНОМИЯ, ВЫПЕЧКА'!$AE$32</f>
        <v>0</v>
      </c>
      <c r="I247" s="1082" t="s">
        <v>575</v>
      </c>
      <c r="J247" s="735" t="str">
        <f>'[1]ГАСТРОНОМИЯ, ВЫПЕЧКА'!$AA$11</f>
        <v>Хлеб пшеничный</v>
      </c>
      <c r="K247" s="34">
        <f>'[1]ГАСТРОНОМИЯ, ВЫПЕЧКА'!$AL$14</f>
        <v>30</v>
      </c>
      <c r="L247" s="737">
        <f>'[1]ГАСТРОНОМИЯ, ВЫПЕЧКА'!$AH$32</f>
        <v>2.4</v>
      </c>
      <c r="M247" s="737">
        <f>'[1]ГАСТРОНОМИЯ, ВЫПЕЧКА'!$AJ$32</f>
        <v>0.3</v>
      </c>
      <c r="N247" s="737">
        <f>'[1]ГАСТРОНОМИЯ, ВЫПЕЧКА'!$AL$32</f>
        <v>15.3</v>
      </c>
      <c r="O247" s="737">
        <f>'[1]ГАСТРОНОМИЯ, ВЫПЕЧКА'!$AN$32</f>
        <v>73.5</v>
      </c>
      <c r="P247" s="738">
        <f>'[1]ГАСТРОНОМИЯ, ВЫПЕЧКА'!$AP$32</f>
        <v>0</v>
      </c>
    </row>
    <row r="248" spans="1:16" s="483" customFormat="1" ht="16.5" customHeight="1">
      <c r="A248" s="1073" t="s">
        <v>456</v>
      </c>
      <c r="B248" s="760" t="str">
        <f>'[1]ГАСТРОНОМИЯ, ВЫПЕЧКА'!$P$54</f>
        <v>Хлеб ржано-пшеничный</v>
      </c>
      <c r="C248" s="74">
        <v>20</v>
      </c>
      <c r="D248" s="758">
        <f>'[1]ГАСТРОНОМИЯ, ВЫПЕЧКА'!$W$75</f>
        <v>1</v>
      </c>
      <c r="E248" s="758">
        <f>'[1]ГАСТРОНОМИЯ, ВЫПЕЧКА'!$Y$75</f>
        <v>0.14000000000000001</v>
      </c>
      <c r="F248" s="758">
        <f>'[1]ГАСТРОНОМИЯ, ВЫПЕЧКА'!$AA$75</f>
        <v>9.8000000000000007</v>
      </c>
      <c r="G248" s="758">
        <f>'[1]ГАСТРОНОМИЯ, ВЫПЕЧКА'!$AC$75</f>
        <v>42.8</v>
      </c>
      <c r="H248" s="759">
        <f>'[1]ГАСТРОНОМИЯ, ВЫПЕЧКА'!$AE$75</f>
        <v>0</v>
      </c>
      <c r="I248" s="1073" t="s">
        <v>456</v>
      </c>
      <c r="J248" s="760" t="str">
        <f>'[1]ГАСТРОНОМИЯ, ВЫПЕЧКА'!$P$54</f>
        <v>Хлеб ржано-пшеничный</v>
      </c>
      <c r="K248" s="74">
        <v>20</v>
      </c>
      <c r="L248" s="758">
        <f>'[1]ГАСТРОНОМИЯ, ВЫПЕЧКА'!$W$75</f>
        <v>1</v>
      </c>
      <c r="M248" s="758">
        <f>'[1]ГАСТРОНОМИЯ, ВЫПЕЧКА'!$Y$75</f>
        <v>0.14000000000000001</v>
      </c>
      <c r="N248" s="758">
        <f>'[1]ГАСТРОНОМИЯ, ВЫПЕЧКА'!$AA$75</f>
        <v>9.8000000000000007</v>
      </c>
      <c r="O248" s="758">
        <f>'[1]ГАСТРОНОМИЯ, ВЫПЕЧКА'!$AC$75</f>
        <v>42.8</v>
      </c>
      <c r="P248" s="759">
        <f>'[1]ГАСТРОНОМИЯ, ВЫПЕЧКА'!$AE$75</f>
        <v>0</v>
      </c>
    </row>
    <row r="249" spans="1:16" s="483" customFormat="1">
      <c r="A249" s="71"/>
      <c r="B249" s="127" t="s">
        <v>49</v>
      </c>
      <c r="C249" s="129">
        <f t="shared" ref="C249:H249" si="76">SUM(C242:C248)</f>
        <v>590</v>
      </c>
      <c r="D249" s="800">
        <f t="shared" si="76"/>
        <v>16.288333333333334</v>
      </c>
      <c r="E249" s="800">
        <f t="shared" si="76"/>
        <v>15.626666666666667</v>
      </c>
      <c r="F249" s="800">
        <f t="shared" si="76"/>
        <v>81.443333333333328</v>
      </c>
      <c r="G249" s="800">
        <f t="shared" si="76"/>
        <v>530.71833333333336</v>
      </c>
      <c r="H249" s="801">
        <f t="shared" si="76"/>
        <v>13.049999999999999</v>
      </c>
      <c r="I249" s="71"/>
      <c r="J249" s="127" t="s">
        <v>49</v>
      </c>
      <c r="K249" s="129">
        <f t="shared" ref="K249:P249" si="77">SUM(K242:K248)</f>
        <v>720</v>
      </c>
      <c r="L249" s="800">
        <f t="shared" si="77"/>
        <v>20.619999999999997</v>
      </c>
      <c r="M249" s="800">
        <f t="shared" si="77"/>
        <v>19.64</v>
      </c>
      <c r="N249" s="800">
        <f t="shared" si="77"/>
        <v>99.499999999999986</v>
      </c>
      <c r="O249" s="800">
        <f t="shared" si="77"/>
        <v>656.5</v>
      </c>
      <c r="P249" s="801">
        <f t="shared" si="77"/>
        <v>16.547999999999998</v>
      </c>
    </row>
    <row r="250" spans="1:16" s="483" customFormat="1" ht="15.75" customHeight="1" thickBot="1">
      <c r="A250" s="1214" t="s">
        <v>271</v>
      </c>
      <c r="B250" s="1215"/>
      <c r="C250" s="1215"/>
      <c r="D250" s="1215"/>
      <c r="E250" s="1215"/>
      <c r="F250" s="1215"/>
      <c r="G250" s="1215"/>
      <c r="H250" s="1216"/>
      <c r="I250" s="1214" t="s">
        <v>271</v>
      </c>
      <c r="J250" s="1215"/>
      <c r="K250" s="1215"/>
      <c r="L250" s="1215"/>
      <c r="M250" s="1215"/>
      <c r="N250" s="1215"/>
      <c r="O250" s="1215"/>
      <c r="P250" s="1216"/>
    </row>
    <row r="251" spans="1:16" s="483" customFormat="1" ht="16.5" customHeight="1">
      <c r="A251" s="1086" t="s">
        <v>760</v>
      </c>
      <c r="B251" s="802" t="str">
        <f>'[1]ЯЙЦО, ТВОРОГ, ЗАПЕКАНКИ'!$E$403</f>
        <v>Суфле картофельно-морковное "розовое"</v>
      </c>
      <c r="C251" s="29">
        <f>'[1]ЯЙЦО, ТВОРОГ, ЗАПЕКАНКИ'!$E$406</f>
        <v>90</v>
      </c>
      <c r="D251" s="732">
        <f>'[1]ЯЙЦО, ТВОРОГ, ЗАПЕКАНКИ'!$A$423</f>
        <v>3.06</v>
      </c>
      <c r="E251" s="732">
        <f>'[1]ЯЙЦО, ТВОРОГ, ЗАПЕКАНКИ'!$C$423</f>
        <v>3.24</v>
      </c>
      <c r="F251" s="732">
        <f>'[1]ЯЙЦО, ТВОРОГ, ЗАПЕКАНКИ'!$E$423</f>
        <v>11.88</v>
      </c>
      <c r="G251" s="732">
        <f>'[1]ЯЙЦО, ТВОРОГ, ЗАПЕКАНКИ'!$G$423</f>
        <v>88.92</v>
      </c>
      <c r="H251" s="733">
        <f>'[1]ЯЙЦО, ТВОРОГ, ЗАПЕКАНКИ'!$I$423</f>
        <v>6.03</v>
      </c>
      <c r="I251" s="1086" t="s">
        <v>761</v>
      </c>
      <c r="J251" s="802" t="str">
        <f>'[1]ЯЙЦО, ТВОРОГ, ЗАПЕКАНКИ'!$E$403</f>
        <v>Суфле картофельно-морковное "розовое"</v>
      </c>
      <c r="K251" s="29">
        <f>'[1]ЯЙЦО, ТВОРОГ, ЗАПЕКАНКИ'!$P$406</f>
        <v>100</v>
      </c>
      <c r="L251" s="732">
        <f>'[1]ЯЙЦО, ТВОРОГ, ЗАПЕКАНКИ'!$L$423</f>
        <v>3.4</v>
      </c>
      <c r="M251" s="732">
        <f>'[1]ЯЙЦО, ТВОРОГ, ЗАПЕКАНКИ'!$N$423</f>
        <v>3.6</v>
      </c>
      <c r="N251" s="732">
        <f>'[1]ЯЙЦО, ТВОРОГ, ЗАПЕКАНКИ'!$P$423</f>
        <v>13.2</v>
      </c>
      <c r="O251" s="732">
        <f>'[1]ЯЙЦО, ТВОРОГ, ЗАПЕКАНКИ'!$R$423</f>
        <v>98.8</v>
      </c>
      <c r="P251" s="733">
        <f>'[1]ЯЙЦО, ТВОРОГ, ЗАПЕКАНКИ'!$T$423</f>
        <v>6.7</v>
      </c>
    </row>
    <row r="252" spans="1:16" s="483" customFormat="1" ht="15.95" customHeight="1">
      <c r="A252" s="1086" t="s">
        <v>762</v>
      </c>
      <c r="B252" s="112" t="str">
        <f>'[1]ФРУКТЫ, ОВОЩИ'!$E$391</f>
        <v>Икра кабачковая консервированная</v>
      </c>
      <c r="C252" s="74">
        <f>'[1]ФРУКТЫ, ОВОЩИ'!$E$394</f>
        <v>50</v>
      </c>
      <c r="D252" s="761">
        <f>'[1]ФРУКТЫ, ОВОЩИ'!$A$412</f>
        <v>0.66666666666666663</v>
      </c>
      <c r="E252" s="761">
        <f>'[1]ФРУКТЫ, ОВОЩИ'!$C$412</f>
        <v>3.5</v>
      </c>
      <c r="F252" s="761">
        <f>'[1]ФРУКТЫ, ОВОЩИ'!$E$412</f>
        <v>3.666666666666667</v>
      </c>
      <c r="G252" s="761">
        <f>'[1]ФРУКТЫ, ОВОЩИ'!$G$412</f>
        <v>48.5</v>
      </c>
      <c r="H252" s="815">
        <f>'[1]ФРУКТЫ, ОВОЩИ'!$I$412</f>
        <v>1.1666666666666667</v>
      </c>
      <c r="I252" s="1086" t="s">
        <v>762</v>
      </c>
      <c r="J252" s="112" t="str">
        <f>'[1]ФРУКТЫ, ОВОЩИ'!$E$391</f>
        <v>Икра кабачковая консервированная</v>
      </c>
      <c r="K252" s="74">
        <f>'[1]ФРУКТЫ, ОВОЩИ'!$E$394</f>
        <v>50</v>
      </c>
      <c r="L252" s="761">
        <f>'[1]ФРУКТЫ, ОВОЩИ'!$A$412</f>
        <v>0.66666666666666663</v>
      </c>
      <c r="M252" s="761">
        <f>'[1]ФРУКТЫ, ОВОЩИ'!$C$412</f>
        <v>3.5</v>
      </c>
      <c r="N252" s="761">
        <f>'[1]ФРУКТЫ, ОВОЩИ'!$E$412</f>
        <v>3.666666666666667</v>
      </c>
      <c r="O252" s="761">
        <f>'[1]ФРУКТЫ, ОВОЩИ'!$G$412</f>
        <v>48.5</v>
      </c>
      <c r="P252" s="815">
        <f>'[1]ФРУКТЫ, ОВОЩИ'!$I$412</f>
        <v>1.1666666666666667</v>
      </c>
    </row>
    <row r="253" spans="1:16" s="483" customFormat="1" ht="16.5" customHeight="1">
      <c r="A253" s="1073" t="s">
        <v>711</v>
      </c>
      <c r="B253" s="760" t="str">
        <f>'[1]ГАСТРОНОМИЯ, ВЫПЕЧКА'!$P$54</f>
        <v>Хлеб ржано-пшеничный</v>
      </c>
      <c r="C253" s="74">
        <f>'[1]ГАСТРОНОМИЯ, ВЫПЕЧКА'!$E$57</f>
        <v>10</v>
      </c>
      <c r="D253" s="761">
        <f>'[1]ГАСТРОНОМИЯ, ВЫПЕЧКА'!$A$75</f>
        <v>0.5</v>
      </c>
      <c r="E253" s="761">
        <f>'[1]ГАСТРОНОМИЯ, ВЫПЕЧКА'!$C$75</f>
        <v>7.0000000000000007E-2</v>
      </c>
      <c r="F253" s="761">
        <f>'[1]ГАСТРОНОМИЯ, ВЫПЕЧКА'!$E$75</f>
        <v>4.9000000000000004</v>
      </c>
      <c r="G253" s="761">
        <f>'[1]ГАСТРОНОМИЯ, ВЫПЕЧКА'!$G$75</f>
        <v>21.4</v>
      </c>
      <c r="H253" s="733">
        <f>'[1]ГАСТРОНОМИЯ, ВЫПЕЧКА'!$I$75</f>
        <v>0</v>
      </c>
      <c r="I253" s="1073" t="s">
        <v>456</v>
      </c>
      <c r="J253" s="760" t="str">
        <f>'[1]ГАСТРОНОМИЯ, ВЫПЕЧКА'!$P$54</f>
        <v>Хлеб ржано-пшеничный</v>
      </c>
      <c r="K253" s="74">
        <v>20</v>
      </c>
      <c r="L253" s="758">
        <f>'[1]ГАСТРОНОМИЯ, ВЫПЕЧКА'!$W$75</f>
        <v>1</v>
      </c>
      <c r="M253" s="758">
        <f>'[1]ГАСТРОНОМИЯ, ВЫПЕЧКА'!$Y$75</f>
        <v>0.14000000000000001</v>
      </c>
      <c r="N253" s="758">
        <f>'[1]ГАСТРОНОМИЯ, ВЫПЕЧКА'!$AW$32</f>
        <v>12.749999999999998</v>
      </c>
      <c r="O253" s="758">
        <f>'[1]ГАСТРОНОМИЯ, ВЫПЕЧКА'!$AY$32</f>
        <v>61.25</v>
      </c>
      <c r="P253" s="759">
        <f>'[1]ГАСТРОНОМИЯ, ВЫПЕЧКА'!$BA$32</f>
        <v>0</v>
      </c>
    </row>
    <row r="254" spans="1:16" s="483" customFormat="1" ht="16.5" customHeight="1">
      <c r="A254" s="1095" t="s">
        <v>463</v>
      </c>
      <c r="B254" s="877" t="str">
        <f>[1]НАПИТКИ!$E$222</f>
        <v>Сок фруктовый</v>
      </c>
      <c r="C254" s="878">
        <f>[1]НАПИТКИ!$E$225</f>
        <v>150</v>
      </c>
      <c r="D254" s="878">
        <f>[1]НАПИТКИ!$A$243</f>
        <v>1.5</v>
      </c>
      <c r="E254" s="878">
        <f>[1]НАПИТКИ!$C$243</f>
        <v>0.15</v>
      </c>
      <c r="F254" s="878">
        <f>[1]НАПИТКИ!$E$243</f>
        <v>2.8</v>
      </c>
      <c r="G254" s="878">
        <f>[1]НАПИТКИ!$G$243</f>
        <v>18.7</v>
      </c>
      <c r="H254" s="879">
        <f>[1]НАПИТКИ!$I$243</f>
        <v>6</v>
      </c>
      <c r="I254" s="1095" t="s">
        <v>463</v>
      </c>
      <c r="J254" s="877" t="str">
        <f>[1]НАПИТКИ!$E$222</f>
        <v>Сок фруктовый</v>
      </c>
      <c r="K254" s="878">
        <f>[1]НАПИТКИ!$E$225</f>
        <v>150</v>
      </c>
      <c r="L254" s="878">
        <f>[1]НАПИТКИ!$A$243</f>
        <v>1.5</v>
      </c>
      <c r="M254" s="878">
        <f>[1]НАПИТКИ!$C$243</f>
        <v>0.15</v>
      </c>
      <c r="N254" s="878">
        <f>[1]НАПИТКИ!$E$243</f>
        <v>2.8</v>
      </c>
      <c r="O254" s="878">
        <f>[1]НАПИТКИ!$G$243</f>
        <v>18.7</v>
      </c>
      <c r="P254" s="879">
        <f>[1]НАПИТКИ!$I$243</f>
        <v>6</v>
      </c>
    </row>
    <row r="255" spans="1:16" s="483" customFormat="1" ht="15.75" thickBot="1">
      <c r="A255" s="850"/>
      <c r="B255" s="851" t="s">
        <v>49</v>
      </c>
      <c r="C255" s="852">
        <f t="shared" ref="C255:H255" si="78">SUM(C251:C254)</f>
        <v>300</v>
      </c>
      <c r="D255" s="853">
        <f t="shared" si="78"/>
        <v>5.7266666666666666</v>
      </c>
      <c r="E255" s="853">
        <f t="shared" si="78"/>
        <v>6.9600000000000009</v>
      </c>
      <c r="F255" s="853">
        <f t="shared" si="78"/>
        <v>23.246666666666666</v>
      </c>
      <c r="G255" s="853">
        <f t="shared" si="78"/>
        <v>177.52</v>
      </c>
      <c r="H255" s="854">
        <f t="shared" si="78"/>
        <v>13.196666666666667</v>
      </c>
      <c r="I255" s="850"/>
      <c r="J255" s="851" t="s">
        <v>49</v>
      </c>
      <c r="K255" s="852">
        <f t="shared" ref="K255:P255" si="79">SUM(K251:K254)</f>
        <v>320</v>
      </c>
      <c r="L255" s="853">
        <f t="shared" si="79"/>
        <v>6.5666666666666664</v>
      </c>
      <c r="M255" s="853">
        <f t="shared" si="79"/>
        <v>7.39</v>
      </c>
      <c r="N255" s="853">
        <f t="shared" si="79"/>
        <v>32.416666666666664</v>
      </c>
      <c r="O255" s="853">
        <f t="shared" si="79"/>
        <v>227.25</v>
      </c>
      <c r="P255" s="854">
        <f t="shared" si="79"/>
        <v>13.866666666666667</v>
      </c>
    </row>
    <row r="256" spans="1:16" s="483" customFormat="1" ht="20.25" customHeight="1" thickBot="1">
      <c r="A256" s="855"/>
      <c r="B256" s="856" t="s">
        <v>74</v>
      </c>
      <c r="C256" s="857">
        <f t="shared" ref="C256:H256" si="80">C237+C240+C249+C255</f>
        <v>1325</v>
      </c>
      <c r="D256" s="858">
        <f t="shared" si="80"/>
        <v>46.455000000000005</v>
      </c>
      <c r="E256" s="858">
        <f t="shared" si="80"/>
        <v>30.166666666666668</v>
      </c>
      <c r="F256" s="858">
        <f t="shared" si="80"/>
        <v>186.95</v>
      </c>
      <c r="G256" s="858">
        <f t="shared" si="80"/>
        <v>1200.2683333333334</v>
      </c>
      <c r="H256" s="859">
        <f t="shared" si="80"/>
        <v>36.266666666666666</v>
      </c>
      <c r="I256" s="855"/>
      <c r="J256" s="856" t="s">
        <v>74</v>
      </c>
      <c r="K256" s="857">
        <f t="shared" ref="K256:P256" si="81">K237+K240+K249+K255</f>
        <v>1540</v>
      </c>
      <c r="L256" s="858">
        <f t="shared" si="81"/>
        <v>55.217333333333329</v>
      </c>
      <c r="M256" s="858">
        <f t="shared" si="81"/>
        <v>35.811666666666667</v>
      </c>
      <c r="N256" s="858">
        <f t="shared" si="81"/>
        <v>225.05433333333332</v>
      </c>
      <c r="O256" s="858">
        <f t="shared" si="81"/>
        <v>1441.9793333333334</v>
      </c>
      <c r="P256" s="859">
        <f t="shared" si="81"/>
        <v>41.028666666666666</v>
      </c>
    </row>
    <row r="257" spans="1:16" s="483" customFormat="1" ht="2.25" customHeight="1" thickBot="1">
      <c r="A257" s="845"/>
      <c r="B257" s="846"/>
      <c r="C257" s="847"/>
      <c r="D257" s="847"/>
      <c r="E257" s="847"/>
      <c r="F257" s="847"/>
      <c r="G257" s="847"/>
      <c r="H257" s="847"/>
      <c r="I257" s="849"/>
      <c r="J257" s="876"/>
      <c r="K257" s="848"/>
      <c r="L257" s="848"/>
      <c r="M257" s="848"/>
      <c r="N257" s="848"/>
      <c r="O257" s="848"/>
      <c r="P257" s="847"/>
    </row>
    <row r="258" spans="1:16" s="483" customFormat="1" ht="14.25" customHeight="1" thickBot="1">
      <c r="A258" s="1192" t="s">
        <v>449</v>
      </c>
      <c r="B258" s="1194" t="s">
        <v>19</v>
      </c>
      <c r="C258" s="1194" t="s">
        <v>20</v>
      </c>
      <c r="D258" s="1196" t="s">
        <v>21</v>
      </c>
      <c r="E258" s="1196"/>
      <c r="F258" s="1196"/>
      <c r="G258" s="1194" t="s">
        <v>634</v>
      </c>
      <c r="H258" s="1197" t="s">
        <v>23</v>
      </c>
      <c r="I258" s="1192" t="s">
        <v>449</v>
      </c>
      <c r="J258" s="1194" t="s">
        <v>19</v>
      </c>
      <c r="K258" s="1194" t="s">
        <v>20</v>
      </c>
      <c r="L258" s="1211" t="s">
        <v>21</v>
      </c>
      <c r="M258" s="1211"/>
      <c r="N258" s="1211"/>
      <c r="O258" s="1194" t="s">
        <v>634</v>
      </c>
      <c r="P258" s="1212" t="s">
        <v>23</v>
      </c>
    </row>
    <row r="259" spans="1:16" s="483" customFormat="1" ht="39.75" customHeight="1" thickBot="1">
      <c r="A259" s="1193"/>
      <c r="B259" s="1195"/>
      <c r="C259" s="1195"/>
      <c r="D259" s="922" t="s">
        <v>24</v>
      </c>
      <c r="E259" s="479" t="s">
        <v>25</v>
      </c>
      <c r="F259" s="922" t="s">
        <v>26</v>
      </c>
      <c r="G259" s="1195"/>
      <c r="H259" s="1198"/>
      <c r="I259" s="1193"/>
      <c r="J259" s="1195"/>
      <c r="K259" s="1195"/>
      <c r="L259" s="922" t="s">
        <v>24</v>
      </c>
      <c r="M259" s="479" t="s">
        <v>25</v>
      </c>
      <c r="N259" s="922" t="s">
        <v>26</v>
      </c>
      <c r="O259" s="1195"/>
      <c r="P259" s="1213"/>
    </row>
    <row r="260" spans="1:16" s="483" customFormat="1" ht="15.75" thickBot="1">
      <c r="A260" s="1232" t="s">
        <v>176</v>
      </c>
      <c r="B260" s="1218"/>
      <c r="C260" s="1218"/>
      <c r="D260" s="1218"/>
      <c r="E260" s="1218"/>
      <c r="F260" s="1218"/>
      <c r="G260" s="1218"/>
      <c r="H260" s="1219"/>
      <c r="I260" s="1232" t="s">
        <v>176</v>
      </c>
      <c r="J260" s="1218"/>
      <c r="K260" s="1218"/>
      <c r="L260" s="1218"/>
      <c r="M260" s="1218"/>
      <c r="N260" s="1218"/>
      <c r="O260" s="1218"/>
      <c r="P260" s="1219"/>
    </row>
    <row r="261" spans="1:16" s="483" customFormat="1" ht="15.75" customHeight="1" thickBot="1">
      <c r="A261" s="1205" t="s">
        <v>450</v>
      </c>
      <c r="B261" s="1206"/>
      <c r="C261" s="1206"/>
      <c r="D261" s="1206"/>
      <c r="E261" s="1206"/>
      <c r="F261" s="1206"/>
      <c r="G261" s="1206"/>
      <c r="H261" s="1207"/>
      <c r="I261" s="1205" t="s">
        <v>450</v>
      </c>
      <c r="J261" s="1206"/>
      <c r="K261" s="1206"/>
      <c r="L261" s="1206"/>
      <c r="M261" s="1206"/>
      <c r="N261" s="1206"/>
      <c r="O261" s="1206"/>
      <c r="P261" s="1207"/>
    </row>
    <row r="262" spans="1:16" s="483" customFormat="1" ht="15.95" customHeight="1">
      <c r="A262" s="1086" t="s">
        <v>775</v>
      </c>
      <c r="B262" s="112" t="str">
        <f>'[1]ЯЙЦО, ТВОРОГ, ЗАПЕКАНКИ'!$E$11</f>
        <v>Омлет натуральный</v>
      </c>
      <c r="C262" s="74">
        <f>'[1]ЯЙЦО, ТВОРОГ, ЗАПЕКАНКИ'!$E$14</f>
        <v>130</v>
      </c>
      <c r="D262" s="761">
        <f>'[1]ЯЙЦО, ТВОРОГ, ЗАПЕКАНКИ'!$A$32</f>
        <v>11.613333333333333</v>
      </c>
      <c r="E262" s="761">
        <f>'[1]ЯЙЦО, ТВОРОГ, ЗАПЕКАНКИ'!$C$32</f>
        <v>16.553333333333335</v>
      </c>
      <c r="F262" s="761">
        <f>'[1]ЯЙЦО, ТВОРОГ, ЗАПЕКАНКИ'!$E$32</f>
        <v>2.34</v>
      </c>
      <c r="G262" s="761">
        <f>'[1]ЯЙЦО, ТВОРОГ, ЗАПЕКАНКИ'!$G$32</f>
        <v>205.57333333333332</v>
      </c>
      <c r="H262" s="815">
        <f>'[1]ЯЙЦО, ТВОРОГ, ЗАПЕКАНКИ'!$I$32</f>
        <v>0.312</v>
      </c>
      <c r="I262" s="1091" t="s">
        <v>780</v>
      </c>
      <c r="J262" s="816" t="str">
        <f>'[1]ЯЙЦО, ТВОРОГ, ЗАПЕКАНКИ'!$E$11</f>
        <v>Омлет натуральный</v>
      </c>
      <c r="K262" s="49">
        <f>'[1]ЯЙЦО, ТВОРОГ, ЗАПЕКАНКИ'!$P$14</f>
        <v>150</v>
      </c>
      <c r="L262" s="745">
        <f>'[1]ЯЙЦО, ТВОРОГ, ЗАПЕКАНКИ'!$L$32</f>
        <v>13.4</v>
      </c>
      <c r="M262" s="745">
        <f>'[1]ЯЙЦО, ТВОРОГ, ЗАПЕКАНКИ'!$N$32</f>
        <v>19.100000000000001</v>
      </c>
      <c r="N262" s="745">
        <f>'[1]ЯЙЦО, ТВОРОГ, ЗАПЕКАНКИ'!$P$32</f>
        <v>2.7</v>
      </c>
      <c r="O262" s="745">
        <f>'[1]ЯЙЦО, ТВОРОГ, ЗАПЕКАНКИ'!$R$32</f>
        <v>237.2</v>
      </c>
      <c r="P262" s="746">
        <f>'[1]ЯЙЦО, ТВОРОГ, ЗАПЕКАНКИ'!$T$32</f>
        <v>0.36</v>
      </c>
    </row>
    <row r="263" spans="1:16" s="483" customFormat="1" ht="15.95" customHeight="1">
      <c r="A263" s="1086" t="s">
        <v>762</v>
      </c>
      <c r="B263" s="112" t="str">
        <f>'[1]ФРУКТЫ, ОВОЩИ'!$E$391</f>
        <v>Икра кабачковая консервированная</v>
      </c>
      <c r="C263" s="74">
        <f>'[1]ФРУКТЫ, ОВОЩИ'!$E$394</f>
        <v>50</v>
      </c>
      <c r="D263" s="761">
        <f>'[1]ФРУКТЫ, ОВОЩИ'!$A$412</f>
        <v>0.66666666666666663</v>
      </c>
      <c r="E263" s="761">
        <f>'[1]ФРУКТЫ, ОВОЩИ'!$C$412</f>
        <v>3.5</v>
      </c>
      <c r="F263" s="761">
        <f>'[1]ФРУКТЫ, ОВОЩИ'!$E$412</f>
        <v>3.666666666666667</v>
      </c>
      <c r="G263" s="761">
        <f>'[1]ФРУКТЫ, ОВОЩИ'!$G$412</f>
        <v>48.5</v>
      </c>
      <c r="H263" s="815">
        <f>'[1]ФРУКТЫ, ОВОЩИ'!$I$412</f>
        <v>1.1666666666666667</v>
      </c>
      <c r="I263" s="1086" t="s">
        <v>762</v>
      </c>
      <c r="J263" s="112" t="str">
        <f>'[1]ФРУКТЫ, ОВОЩИ'!$E$391</f>
        <v>Икра кабачковая консервированная</v>
      </c>
      <c r="K263" s="74">
        <f>'[1]ФРУКТЫ, ОВОЩИ'!$E$394</f>
        <v>50</v>
      </c>
      <c r="L263" s="761">
        <f>'[1]ФРУКТЫ, ОВОЩИ'!$A$412</f>
        <v>0.66666666666666663</v>
      </c>
      <c r="M263" s="761">
        <f>'[1]ФРУКТЫ, ОВОЩИ'!$C$412</f>
        <v>3.5</v>
      </c>
      <c r="N263" s="761">
        <f>'[1]ФРУКТЫ, ОВОЩИ'!$E$412</f>
        <v>3.666666666666667</v>
      </c>
      <c r="O263" s="761">
        <f>'[1]ФРУКТЫ, ОВОЩИ'!$G$412</f>
        <v>48.5</v>
      </c>
      <c r="P263" s="815">
        <f>'[1]ФРУКТЫ, ОВОЩИ'!$I$412</f>
        <v>1.1666666666666667</v>
      </c>
    </row>
    <row r="264" spans="1:16" s="483" customFormat="1" ht="16.5" customHeight="1">
      <c r="A264" s="1071" t="s">
        <v>461</v>
      </c>
      <c r="B264" s="112" t="str">
        <f>[1]НАПИТКИ!$E$134</f>
        <v>Кофейный напиток с молоком</v>
      </c>
      <c r="C264" s="74">
        <f>[1]НАПИТКИ!$E$137</f>
        <v>150</v>
      </c>
      <c r="D264" s="726">
        <f>[1]НАПИТКИ!$A$155</f>
        <v>2.09</v>
      </c>
      <c r="E264" s="726">
        <f>[1]НАПИТКИ!$C$155</f>
        <v>0.03</v>
      </c>
      <c r="F264" s="726">
        <f>[1]НАПИТКИ!$E$155</f>
        <v>14.85</v>
      </c>
      <c r="G264" s="726">
        <f>[1]НАПИТКИ!$G$155</f>
        <v>67.92</v>
      </c>
      <c r="H264" s="727">
        <f>[1]НАПИТКИ!$I$155</f>
        <v>0.75</v>
      </c>
      <c r="I264" s="1071" t="s">
        <v>460</v>
      </c>
      <c r="J264" s="112" t="str">
        <f>[1]НАПИТКИ!$P$134</f>
        <v>Кофейный напиток с молоком</v>
      </c>
      <c r="K264" s="74">
        <f>[1]НАПИТКИ!$P$137</f>
        <v>180</v>
      </c>
      <c r="L264" s="728">
        <f>[1]НАПИТКИ!$L$155</f>
        <v>2.508</v>
      </c>
      <c r="M264" s="728">
        <f>[1]НАПИТКИ!$N$155</f>
        <v>3.5999999999999997E-2</v>
      </c>
      <c r="N264" s="728">
        <f>[1]НАПИТКИ!$P$155</f>
        <v>17.82</v>
      </c>
      <c r="O264" s="728">
        <f>[1]НАПИТКИ!$R$155</f>
        <v>81.504000000000005</v>
      </c>
      <c r="P264" s="729">
        <f>[1]НАПИТКИ!$T$155</f>
        <v>0.9</v>
      </c>
    </row>
    <row r="265" spans="1:16" s="483" customFormat="1" ht="16.5" customHeight="1">
      <c r="A265" s="1072" t="s">
        <v>455</v>
      </c>
      <c r="B265" s="735" t="str">
        <f>'[1]ГАСТРОНОМИЯ, ВЫПЕЧКА'!$AA$11</f>
        <v>Хлеб пшеничный</v>
      </c>
      <c r="C265" s="34">
        <f>'[1]ГАСТРОНОМИЯ, ВЫПЕЧКА'!$AA$14</f>
        <v>20</v>
      </c>
      <c r="D265" s="737">
        <f>'[1]ГАСТРОНОМИЯ, ВЫПЕЧКА'!$W$32</f>
        <v>1.6</v>
      </c>
      <c r="E265" s="737">
        <f>'[1]ГАСТРОНОМИЯ, ВЫПЕЧКА'!$Y$32</f>
        <v>0.2</v>
      </c>
      <c r="F265" s="737">
        <f>'[1]ГАСТРОНОМИЯ, ВЫПЕЧКА'!$AA$32</f>
        <v>10.199999999999999</v>
      </c>
      <c r="G265" s="737">
        <f>'[1]ГАСТРОНОМИЯ, ВЫПЕЧКА'!$AC$32</f>
        <v>49</v>
      </c>
      <c r="H265" s="738">
        <f>'[1]ГАСТРОНОМИЯ, ВЫПЕЧКА'!$AE$32</f>
        <v>0</v>
      </c>
      <c r="I265" s="1072" t="s">
        <v>710</v>
      </c>
      <c r="J265" s="735" t="str">
        <f>'[1]ГАСТРОНОМИЯ, ВЫПЕЧКА'!$AA$11</f>
        <v>Хлеб пшеничный</v>
      </c>
      <c r="K265" s="34">
        <f>'[1]ГАСТРОНОМИЯ, ВЫПЕЧКА'!$AW$14</f>
        <v>25</v>
      </c>
      <c r="L265" s="737">
        <f>'[1]ГАСТРОНОМИЯ, ВЫПЕЧКА'!$AS$32</f>
        <v>2</v>
      </c>
      <c r="M265" s="737">
        <f>'[1]ГАСТРОНОМИЯ, ВЫПЕЧКА'!$AU$32</f>
        <v>0.25</v>
      </c>
      <c r="N265" s="737">
        <f>'[1]ГАСТРОНОМИЯ, ВЫПЕЧКА'!$AA$32</f>
        <v>10.199999999999999</v>
      </c>
      <c r="O265" s="737">
        <f>'[1]ГАСТРОНОМИЯ, ВЫПЕЧКА'!$AC$32</f>
        <v>49</v>
      </c>
      <c r="P265" s="738">
        <f>'[1]ГАСТРОНОМИЯ, ВЫПЕЧКА'!$AE$32</f>
        <v>0</v>
      </c>
    </row>
    <row r="266" spans="1:16" s="483" customFormat="1" ht="16.5" customHeight="1">
      <c r="A266" s="1073" t="s">
        <v>711</v>
      </c>
      <c r="B266" s="760" t="str">
        <f>'[1]ГАСТРОНОМИЯ, ВЫПЕЧКА'!$P$54</f>
        <v>Хлеб ржано-пшеничный</v>
      </c>
      <c r="C266" s="74">
        <f>'[1]ГАСТРОНОМИЯ, ВЫПЕЧКА'!$E$57</f>
        <v>10</v>
      </c>
      <c r="D266" s="761">
        <f>'[1]ГАСТРОНОМИЯ, ВЫПЕЧКА'!$A$75</f>
        <v>0.5</v>
      </c>
      <c r="E266" s="761">
        <f>'[1]ГАСТРОНОМИЯ, ВЫПЕЧКА'!$C$75</f>
        <v>7.0000000000000007E-2</v>
      </c>
      <c r="F266" s="761">
        <f>'[1]ГАСТРОНОМИЯ, ВЫПЕЧКА'!$E$75</f>
        <v>4.9000000000000004</v>
      </c>
      <c r="G266" s="761">
        <f>'[1]ГАСТРОНОМИЯ, ВЫПЕЧКА'!$G$75</f>
        <v>21.4</v>
      </c>
      <c r="H266" s="733">
        <f>'[1]ГАСТРОНОМИЯ, ВЫПЕЧКА'!$I$75</f>
        <v>0</v>
      </c>
      <c r="I266" s="1073" t="s">
        <v>456</v>
      </c>
      <c r="J266" s="760" t="str">
        <f>'[1]ГАСТРОНОМИЯ, ВЫПЕЧКА'!$P$54</f>
        <v>Хлеб ржано-пшеничный</v>
      </c>
      <c r="K266" s="74">
        <v>20</v>
      </c>
      <c r="L266" s="758">
        <f>'[1]ГАСТРОНОМИЯ, ВЫПЕЧКА'!$W$75</f>
        <v>1</v>
      </c>
      <c r="M266" s="758">
        <f>'[1]ГАСТРОНОМИЯ, ВЫПЕЧКА'!$Y$75</f>
        <v>0.14000000000000001</v>
      </c>
      <c r="N266" s="758">
        <f>'[1]ГАСТРОНОМИЯ, ВЫПЕЧКА'!$AW$32</f>
        <v>12.749999999999998</v>
      </c>
      <c r="O266" s="758">
        <f>'[1]ГАСТРОНОМИЯ, ВЫПЕЧКА'!$AY$32</f>
        <v>61.25</v>
      </c>
      <c r="P266" s="759">
        <f>'[1]ГАСТРОНОМИЯ, ВЫПЕЧКА'!$BA$32</f>
        <v>0</v>
      </c>
    </row>
    <row r="267" spans="1:16" s="483" customFormat="1">
      <c r="A267" s="36"/>
      <c r="B267" s="115" t="s">
        <v>49</v>
      </c>
      <c r="C267" s="45">
        <f>SUM(C262:C266)</f>
        <v>360</v>
      </c>
      <c r="D267" s="935">
        <f t="shared" ref="D267:H267" si="82">SUM(D262:D266)</f>
        <v>16.47</v>
      </c>
      <c r="E267" s="935">
        <f t="shared" si="82"/>
        <v>20.353333333333335</v>
      </c>
      <c r="F267" s="935">
        <f t="shared" si="82"/>
        <v>35.956666666666663</v>
      </c>
      <c r="G267" s="935">
        <f t="shared" si="82"/>
        <v>392.39333333333332</v>
      </c>
      <c r="H267" s="933">
        <f t="shared" si="82"/>
        <v>2.2286666666666668</v>
      </c>
      <c r="I267" s="942"/>
      <c r="J267" s="115" t="s">
        <v>49</v>
      </c>
      <c r="K267" s="45">
        <f>SUM(K262:K266)</f>
        <v>425</v>
      </c>
      <c r="L267" s="935">
        <f t="shared" ref="L267:P267" si="83">SUM(L262:L266)</f>
        <v>19.574666666666666</v>
      </c>
      <c r="M267" s="935">
        <f t="shared" si="83"/>
        <v>23.026000000000003</v>
      </c>
      <c r="N267" s="935">
        <f t="shared" si="83"/>
        <v>47.13666666666667</v>
      </c>
      <c r="O267" s="935">
        <f t="shared" si="83"/>
        <v>477.45400000000001</v>
      </c>
      <c r="P267" s="933">
        <f t="shared" si="83"/>
        <v>2.4266666666666667</v>
      </c>
    </row>
    <row r="268" spans="1:16" s="483" customFormat="1" ht="15.75" customHeight="1" thickBot="1">
      <c r="A268" s="1208" t="s">
        <v>451</v>
      </c>
      <c r="B268" s="1209"/>
      <c r="C268" s="1209"/>
      <c r="D268" s="1209"/>
      <c r="E268" s="1209"/>
      <c r="F268" s="1209"/>
      <c r="G268" s="1209"/>
      <c r="H268" s="1210"/>
      <c r="I268" s="1208" t="s">
        <v>451</v>
      </c>
      <c r="J268" s="1209"/>
      <c r="K268" s="1209"/>
      <c r="L268" s="1209"/>
      <c r="M268" s="1209"/>
      <c r="N268" s="1209"/>
      <c r="O268" s="1209"/>
      <c r="P268" s="1210"/>
    </row>
    <row r="269" spans="1:16" s="483" customFormat="1" ht="16.5" customHeight="1">
      <c r="A269" s="1076" t="s">
        <v>458</v>
      </c>
      <c r="B269" s="772" t="s">
        <v>591</v>
      </c>
      <c r="C269" s="83">
        <f>[1]НАПИТКИ!$E$449</f>
        <v>150</v>
      </c>
      <c r="D269" s="74">
        <f>[1]НАПИТКИ!$A$469</f>
        <v>4.2</v>
      </c>
      <c r="E269" s="74">
        <f>[1]НАПИТКИ!$C$469</f>
        <v>3.3</v>
      </c>
      <c r="F269" s="74">
        <f>[1]НАПИТКИ!$E$469</f>
        <v>6.1</v>
      </c>
      <c r="G269" s="74">
        <f>[1]НАПИТКИ!$G$469</f>
        <v>70.900000000000006</v>
      </c>
      <c r="H269" s="773">
        <f>[1]НАПИТКИ!$I$469</f>
        <v>1</v>
      </c>
      <c r="I269" s="1076" t="s">
        <v>457</v>
      </c>
      <c r="J269" s="772" t="s">
        <v>591</v>
      </c>
      <c r="K269" s="53">
        <f>[1]НАПИТКИ!$P$449</f>
        <v>180</v>
      </c>
      <c r="L269" s="774">
        <f>[1]НАПИТКИ!$L$469</f>
        <v>5.04</v>
      </c>
      <c r="M269" s="774">
        <f>[1]НАПИТКИ!$N$469</f>
        <v>3.96</v>
      </c>
      <c r="N269" s="774">
        <f>[1]НАПИТКИ!$P$469</f>
        <v>7.32</v>
      </c>
      <c r="O269" s="774">
        <f>[1]НАПИТКИ!$R$469</f>
        <v>85.080000000000013</v>
      </c>
      <c r="P269" s="775">
        <f>[1]НАПИТКИ!$T$469</f>
        <v>1.2</v>
      </c>
    </row>
    <row r="270" spans="1:16" s="483" customFormat="1">
      <c r="A270" s="71"/>
      <c r="B270" s="127" t="s">
        <v>49</v>
      </c>
      <c r="C270" s="129">
        <f t="shared" ref="C270:H270" si="84">C269</f>
        <v>150</v>
      </c>
      <c r="D270" s="129">
        <f t="shared" si="84"/>
        <v>4.2</v>
      </c>
      <c r="E270" s="129">
        <f t="shared" si="84"/>
        <v>3.3</v>
      </c>
      <c r="F270" s="129">
        <f t="shared" si="84"/>
        <v>6.1</v>
      </c>
      <c r="G270" s="129">
        <f t="shared" si="84"/>
        <v>70.900000000000006</v>
      </c>
      <c r="H270" s="130">
        <f t="shared" si="84"/>
        <v>1</v>
      </c>
      <c r="I270" s="71"/>
      <c r="J270" s="127" t="s">
        <v>49</v>
      </c>
      <c r="K270" s="129">
        <f t="shared" ref="K270:P270" si="85">K269</f>
        <v>180</v>
      </c>
      <c r="L270" s="800">
        <f t="shared" si="85"/>
        <v>5.04</v>
      </c>
      <c r="M270" s="800">
        <f t="shared" si="85"/>
        <v>3.96</v>
      </c>
      <c r="N270" s="800">
        <f t="shared" si="85"/>
        <v>7.32</v>
      </c>
      <c r="O270" s="800">
        <f t="shared" si="85"/>
        <v>85.080000000000013</v>
      </c>
      <c r="P270" s="801">
        <f t="shared" si="85"/>
        <v>1.2</v>
      </c>
    </row>
    <row r="271" spans="1:16" s="483" customFormat="1" ht="15.75" customHeight="1" thickBot="1">
      <c r="A271" s="1208" t="s">
        <v>274</v>
      </c>
      <c r="B271" s="1209"/>
      <c r="C271" s="1209"/>
      <c r="D271" s="1209"/>
      <c r="E271" s="1209"/>
      <c r="F271" s="1209"/>
      <c r="G271" s="1209"/>
      <c r="H271" s="1210"/>
      <c r="I271" s="1208" t="s">
        <v>274</v>
      </c>
      <c r="J271" s="1209"/>
      <c r="K271" s="1209"/>
      <c r="L271" s="1209"/>
      <c r="M271" s="1209"/>
      <c r="N271" s="1209"/>
      <c r="O271" s="1209"/>
      <c r="P271" s="1210"/>
    </row>
    <row r="272" spans="1:16" s="483" customFormat="1" ht="16.5" customHeight="1">
      <c r="A272" s="1076" t="s">
        <v>742</v>
      </c>
      <c r="B272" s="830" t="str">
        <f>'[1]ФРУКТЫ, ОВОЩИ'!$E$265</f>
        <v>Салат из соленых огурцов с луком</v>
      </c>
      <c r="C272" s="49">
        <f>'[1]ФРУКТЫ, ОВОЩИ'!$E$268</f>
        <v>40</v>
      </c>
      <c r="D272" s="732">
        <f>'[1]ФРУКТЫ, ОВОЩИ'!$A$286</f>
        <v>0.33333333333333331</v>
      </c>
      <c r="E272" s="732">
        <f>'[1]ФРУКТЫ, ОВОЩИ'!$C$286</f>
        <v>1.8</v>
      </c>
      <c r="F272" s="732">
        <f>'[1]ФРУКТЫ, ОВОЩИ'!$E$286</f>
        <v>1</v>
      </c>
      <c r="G272" s="732">
        <f>'[1]ФРУКТЫ, ОВОЩИ'!$G$286</f>
        <v>22.133333333333333</v>
      </c>
      <c r="H272" s="733">
        <f>'[1]ФРУКТЫ, ОВОЩИ'!$I$286</f>
        <v>1.2</v>
      </c>
      <c r="I272" s="1076" t="s">
        <v>743</v>
      </c>
      <c r="J272" s="830" t="str">
        <f>'[1]ФРУКТЫ, ОВОЩИ'!$E$265</f>
        <v>Салат из соленых огурцов с луком</v>
      </c>
      <c r="K272" s="49">
        <f>'[1]ФРУКТЫ, ОВОЩИ'!$P$268</f>
        <v>60</v>
      </c>
      <c r="L272" s="732">
        <f>'[1]ФРУКТЫ, ОВОЩИ'!$L$286</f>
        <v>0.5</v>
      </c>
      <c r="M272" s="732">
        <f>'[1]ФРУКТЫ, ОВОЩИ'!$N$286</f>
        <v>2.7</v>
      </c>
      <c r="N272" s="732">
        <f>'[1]ФРУКТЫ, ОВОЩИ'!$P$286</f>
        <v>1.5</v>
      </c>
      <c r="O272" s="732">
        <f>'[1]ФРУКТЫ, ОВОЩИ'!$R$286</f>
        <v>33.200000000000003</v>
      </c>
      <c r="P272" s="733">
        <f>'[1]ФРУКТЫ, ОВОЩИ'!$T$286</f>
        <v>1.8</v>
      </c>
    </row>
    <row r="273" spans="1:16" s="483" customFormat="1" ht="15.75">
      <c r="A273" s="1106" t="s">
        <v>763</v>
      </c>
      <c r="B273" s="880" t="str">
        <f>[1]СУПЫ!$E$351</f>
        <v>Суп картофельный с макаронными изделиями</v>
      </c>
      <c r="C273" s="748">
        <f>[1]СУПЫ!$E$354</f>
        <v>180</v>
      </c>
      <c r="D273" s="753">
        <f>[1]СУПЫ!$A$372</f>
        <v>2.16</v>
      </c>
      <c r="E273" s="753">
        <f>[1]СУПЫ!$C$372</f>
        <v>2.4300000000000002</v>
      </c>
      <c r="F273" s="753">
        <f>[1]СУПЫ!$E$372</f>
        <v>5.31</v>
      </c>
      <c r="G273" s="753">
        <f>[1]СУПЫ!$G$372</f>
        <v>51.93</v>
      </c>
      <c r="H273" s="754">
        <f>[1]СУПЫ!$I$372</f>
        <v>3.33</v>
      </c>
      <c r="I273" s="1106" t="s">
        <v>480</v>
      </c>
      <c r="J273" s="880" t="str">
        <f>[1]СУПЫ!$E$351</f>
        <v>Суп картофельный с макаронными изделиями</v>
      </c>
      <c r="K273" s="748">
        <f>[1]СУПЫ!$P$354</f>
        <v>200</v>
      </c>
      <c r="L273" s="753">
        <f>[1]СУПЫ!$L$372</f>
        <v>2.4</v>
      </c>
      <c r="M273" s="753">
        <f>[1]СУПЫ!$N$372</f>
        <v>2.7</v>
      </c>
      <c r="N273" s="753">
        <f>[1]СУПЫ!$P$372</f>
        <v>5.9</v>
      </c>
      <c r="O273" s="753">
        <f>[1]СУПЫ!$R$372</f>
        <v>57.7</v>
      </c>
      <c r="P273" s="754">
        <f>[1]СУПЫ!$T$372</f>
        <v>3.7</v>
      </c>
    </row>
    <row r="274" spans="1:16" s="483" customFormat="1" ht="15.75">
      <c r="A274" s="1107" t="s">
        <v>601</v>
      </c>
      <c r="B274" s="881" t="str">
        <f>'[1]МЯСО, РЫБА'!$E$314</f>
        <v>Суфле из цыплят</v>
      </c>
      <c r="C274" s="882">
        <f>'[1]МЯСО, РЫБА'!$E$317</f>
        <v>60</v>
      </c>
      <c r="D274" s="883">
        <f>'[1]МЯСО, РЫБА'!$A$339</f>
        <v>16.12</v>
      </c>
      <c r="E274" s="732">
        <f>'[1]МЯСО, РЫБА'!$C$339</f>
        <v>16.076666666666668</v>
      </c>
      <c r="F274" s="732">
        <f>'[1]МЯСО, РЫБА'!$E$339</f>
        <v>1.3086666666666666</v>
      </c>
      <c r="G274" s="732">
        <f>'[1]МЯСО, РЫБА'!$G$339</f>
        <v>214.44800000000001</v>
      </c>
      <c r="H274" s="733">
        <f>'[1]МЯСО, РЫБА'!$I$339</f>
        <v>0.58066666666666678</v>
      </c>
      <c r="I274" s="1079" t="s">
        <v>602</v>
      </c>
      <c r="J274" s="881" t="str">
        <f>'[1]МЯСО, РЫБА'!$E$314</f>
        <v>Суфле из цыплят</v>
      </c>
      <c r="K274" s="884">
        <f>'[1]МЯСО, РЫБА'!$P$317</f>
        <v>70</v>
      </c>
      <c r="L274" s="753">
        <f>'[1]МЯСО, РЫБА'!$L$339</f>
        <v>18.600000000000001</v>
      </c>
      <c r="M274" s="753">
        <f>'[1]МЯСО, РЫБА'!$N$339</f>
        <v>18.55</v>
      </c>
      <c r="N274" s="753">
        <f>'[1]МЯСО, РЫБА'!$P$339</f>
        <v>1.51</v>
      </c>
      <c r="O274" s="753">
        <f>'[1]МЯСО, РЫБА'!$R$339</f>
        <v>247.44</v>
      </c>
      <c r="P274" s="754">
        <f>'[1]МЯСО, РЫБА'!$T$339</f>
        <v>0.67</v>
      </c>
    </row>
    <row r="275" spans="1:16" s="483" customFormat="1" ht="16.5" customHeight="1">
      <c r="A275" s="1079" t="s">
        <v>604</v>
      </c>
      <c r="B275" s="885" t="str">
        <f>[1]ГАРНИРЫ!$E$140</f>
        <v>Капуста тушеная</v>
      </c>
      <c r="C275" s="747">
        <f>[1]ГАРНИРЫ!$E$143</f>
        <v>120</v>
      </c>
      <c r="D275" s="758">
        <f>[1]ГАРНИРЫ!$A$161</f>
        <v>3.1</v>
      </c>
      <c r="E275" s="758">
        <f>[1]ГАРНИРЫ!$C$161</f>
        <v>4</v>
      </c>
      <c r="F275" s="758">
        <f>[1]ГАРНИРЫ!$E$161</f>
        <v>8.4</v>
      </c>
      <c r="G275" s="758">
        <f>[1]ГАРНИРЫ!$G$161</f>
        <v>88.4</v>
      </c>
      <c r="H275" s="759">
        <f>[1]ГАРНИРЫ!$I$161</f>
        <v>21.2</v>
      </c>
      <c r="I275" s="1079" t="s">
        <v>764</v>
      </c>
      <c r="J275" s="885" t="str">
        <f>[1]ГАРНИРЫ!$E$140</f>
        <v>Капуста тушеная</v>
      </c>
      <c r="K275" s="748">
        <f>[1]ГАРНИРЫ!$P$143</f>
        <v>150</v>
      </c>
      <c r="L275" s="753">
        <f>[1]ГАРНИРЫ!$L$161</f>
        <v>3.875</v>
      </c>
      <c r="M275" s="753">
        <f>[1]ГАРНИРЫ!$N$161</f>
        <v>5</v>
      </c>
      <c r="N275" s="753">
        <f>[1]ГАРНИРЫ!$P$161</f>
        <v>10.5</v>
      </c>
      <c r="O275" s="753">
        <f>[1]ГАРНИРЫ!$R$161</f>
        <v>110.5</v>
      </c>
      <c r="P275" s="754">
        <f>[1]ГАРНИРЫ!$T$161</f>
        <v>26.5</v>
      </c>
    </row>
    <row r="276" spans="1:16" s="483" customFormat="1" ht="16.5" customHeight="1">
      <c r="A276" s="1072" t="s">
        <v>475</v>
      </c>
      <c r="B276" s="112" t="str">
        <f>[1]НАПИТКИ!$E$177</f>
        <v>Напиток из шиповника</v>
      </c>
      <c r="C276" s="74">
        <f>[1]НАПИТКИ!$E$180</f>
        <v>150</v>
      </c>
      <c r="D276" s="761">
        <f>[1]НАПИТКИ!$A$200</f>
        <v>0.51</v>
      </c>
      <c r="E276" s="761">
        <f>[1]НАПИТКИ!$C$200</f>
        <v>0</v>
      </c>
      <c r="F276" s="761">
        <f>[1]НАПИТКИ!$E$200</f>
        <v>17.3</v>
      </c>
      <c r="G276" s="761">
        <f>[1]НАПИТКИ!$G$200</f>
        <v>71.2</v>
      </c>
      <c r="H276" s="815">
        <f>[1]НАПИТКИ!$I$200</f>
        <v>45</v>
      </c>
      <c r="I276" s="1072" t="s">
        <v>474</v>
      </c>
      <c r="J276" s="112" t="str">
        <f>[1]НАПИТКИ!$E$177</f>
        <v>Напиток из шиповника</v>
      </c>
      <c r="K276" s="74">
        <f>[1]НАПИТКИ!$P$180</f>
        <v>180</v>
      </c>
      <c r="L276" s="761">
        <f>[1]НАПИТКИ!$L$200</f>
        <v>0.61199999999999999</v>
      </c>
      <c r="M276" s="761">
        <f>[1]НАПИТКИ!$N$200</f>
        <v>0</v>
      </c>
      <c r="N276" s="761">
        <f>[1]НАПИТКИ!$P$200</f>
        <v>20.76</v>
      </c>
      <c r="O276" s="761">
        <f>[1]НАПИТКИ!$R$200</f>
        <v>85.44</v>
      </c>
      <c r="P276" s="815">
        <f>[1]НАПИТКИ!$T$200</f>
        <v>54</v>
      </c>
    </row>
    <row r="277" spans="1:16" s="483" customFormat="1" ht="16.5" customHeight="1">
      <c r="A277" s="1072" t="s">
        <v>455</v>
      </c>
      <c r="B277" s="735" t="str">
        <f>'[1]ГАСТРОНОМИЯ, ВЫПЕЧКА'!$AA$11</f>
        <v>Хлеб пшеничный</v>
      </c>
      <c r="C277" s="34">
        <f>'[1]ГАСТРОНОМИЯ, ВЫПЕЧКА'!$AA$14</f>
        <v>20</v>
      </c>
      <c r="D277" s="737">
        <f>'[1]ГАСТРОНОМИЯ, ВЫПЕЧКА'!$W$32</f>
        <v>1.6</v>
      </c>
      <c r="E277" s="737">
        <f>'[1]ГАСТРОНОМИЯ, ВЫПЕЧКА'!$Y$32</f>
        <v>0.2</v>
      </c>
      <c r="F277" s="737">
        <f>'[1]ГАСТРОНОМИЯ, ВЫПЕЧКА'!$AA$32</f>
        <v>10.199999999999999</v>
      </c>
      <c r="G277" s="737">
        <f>'[1]ГАСТРОНОМИЯ, ВЫПЕЧКА'!$AC$32</f>
        <v>49</v>
      </c>
      <c r="H277" s="738">
        <f>'[1]ГАСТРОНОМИЯ, ВЫПЕЧКА'!$AE$32</f>
        <v>0</v>
      </c>
      <c r="I277" s="1082" t="s">
        <v>575</v>
      </c>
      <c r="J277" s="735" t="str">
        <f>'[1]ГАСТРОНОМИЯ, ВЫПЕЧКА'!$AA$11</f>
        <v>Хлеб пшеничный</v>
      </c>
      <c r="K277" s="34">
        <f>'[1]ГАСТРОНОМИЯ, ВЫПЕЧКА'!$AL$14</f>
        <v>30</v>
      </c>
      <c r="L277" s="737">
        <f>'[1]ГАСТРОНОМИЯ, ВЫПЕЧКА'!$AH$32</f>
        <v>2.4</v>
      </c>
      <c r="M277" s="737">
        <f>'[1]ГАСТРОНОМИЯ, ВЫПЕЧКА'!$AJ$32</f>
        <v>0.3</v>
      </c>
      <c r="N277" s="737">
        <f>'[1]ГАСТРОНОМИЯ, ВЫПЕЧКА'!$AL$32</f>
        <v>15.3</v>
      </c>
      <c r="O277" s="737">
        <f>'[1]ГАСТРОНОМИЯ, ВЫПЕЧКА'!$AN$32</f>
        <v>73.5</v>
      </c>
      <c r="P277" s="738">
        <f>'[1]ГАСТРОНОМИЯ, ВЫПЕЧКА'!$AP$32</f>
        <v>0</v>
      </c>
    </row>
    <row r="278" spans="1:16" s="483" customFormat="1" ht="16.5" customHeight="1">
      <c r="A278" s="1073" t="s">
        <v>456</v>
      </c>
      <c r="B278" s="760" t="str">
        <f>'[1]ГАСТРОНОМИЯ, ВЫПЕЧКА'!$P$54</f>
        <v>Хлеб ржано-пшеничный</v>
      </c>
      <c r="C278" s="74">
        <v>20</v>
      </c>
      <c r="D278" s="758">
        <f>'[1]ГАСТРОНОМИЯ, ВЫПЕЧКА'!$W$75</f>
        <v>1</v>
      </c>
      <c r="E278" s="758">
        <f>'[1]ГАСТРОНОМИЯ, ВЫПЕЧКА'!$Y$75</f>
        <v>0.14000000000000001</v>
      </c>
      <c r="F278" s="758">
        <f>'[1]ГАСТРОНОМИЯ, ВЫПЕЧКА'!$AA$75</f>
        <v>9.8000000000000007</v>
      </c>
      <c r="G278" s="758">
        <f>'[1]ГАСТРОНОМИЯ, ВЫПЕЧКА'!$AC$75</f>
        <v>42.8</v>
      </c>
      <c r="H278" s="759">
        <f>'[1]ГАСТРОНОМИЯ, ВЫПЕЧКА'!$AE$75</f>
        <v>0</v>
      </c>
      <c r="I278" s="1073" t="s">
        <v>456</v>
      </c>
      <c r="J278" s="760" t="str">
        <f>'[1]ГАСТРОНОМИЯ, ВЫПЕЧКА'!$P$54</f>
        <v>Хлеб ржано-пшеничный</v>
      </c>
      <c r="K278" s="74">
        <v>20</v>
      </c>
      <c r="L278" s="758">
        <f>'[1]ГАСТРОНОМИЯ, ВЫПЕЧКА'!$W$75</f>
        <v>1</v>
      </c>
      <c r="M278" s="758">
        <f>'[1]ГАСТРОНОМИЯ, ВЫПЕЧКА'!$Y$75</f>
        <v>0.14000000000000001</v>
      </c>
      <c r="N278" s="758">
        <f>'[1]ГАСТРОНОМИЯ, ВЫПЕЧКА'!$AA$75</f>
        <v>9.8000000000000007</v>
      </c>
      <c r="O278" s="758">
        <f>'[1]ГАСТРОНОМИЯ, ВЫПЕЧКА'!$AC$75</f>
        <v>42.8</v>
      </c>
      <c r="P278" s="759">
        <f>'[1]ГАСТРОНОМИЯ, ВЫПЕЧКА'!$AE$75</f>
        <v>0</v>
      </c>
    </row>
    <row r="279" spans="1:16" s="483" customFormat="1">
      <c r="A279" s="71"/>
      <c r="B279" s="127" t="s">
        <v>49</v>
      </c>
      <c r="C279" s="129">
        <f t="shared" ref="C279:H279" si="86">SUM(C272:C278)</f>
        <v>590</v>
      </c>
      <c r="D279" s="800">
        <f t="shared" si="86"/>
        <v>24.823333333333338</v>
      </c>
      <c r="E279" s="800">
        <f t="shared" si="86"/>
        <v>24.646666666666668</v>
      </c>
      <c r="F279" s="800">
        <f t="shared" si="86"/>
        <v>53.318666666666672</v>
      </c>
      <c r="G279" s="800">
        <f t="shared" si="86"/>
        <v>539.91133333333335</v>
      </c>
      <c r="H279" s="801">
        <f t="shared" si="86"/>
        <v>71.310666666666663</v>
      </c>
      <c r="I279" s="71"/>
      <c r="J279" s="127" t="s">
        <v>49</v>
      </c>
      <c r="K279" s="129">
        <f t="shared" ref="K279:P279" si="87">SUM(K272:K278)</f>
        <v>710</v>
      </c>
      <c r="L279" s="800">
        <f t="shared" si="87"/>
        <v>29.386999999999997</v>
      </c>
      <c r="M279" s="800">
        <f t="shared" si="87"/>
        <v>29.390000000000004</v>
      </c>
      <c r="N279" s="800">
        <f t="shared" si="87"/>
        <v>65.27</v>
      </c>
      <c r="O279" s="800">
        <f t="shared" si="87"/>
        <v>650.57999999999993</v>
      </c>
      <c r="P279" s="801">
        <f t="shared" si="87"/>
        <v>86.67</v>
      </c>
    </row>
    <row r="280" spans="1:16" s="483" customFormat="1" ht="15.75" customHeight="1" thickBot="1">
      <c r="A280" s="1214" t="s">
        <v>271</v>
      </c>
      <c r="B280" s="1215"/>
      <c r="C280" s="1215"/>
      <c r="D280" s="1215"/>
      <c r="E280" s="1215"/>
      <c r="F280" s="1215"/>
      <c r="G280" s="1215"/>
      <c r="H280" s="1216"/>
      <c r="I280" s="1214" t="s">
        <v>271</v>
      </c>
      <c r="J280" s="1215"/>
      <c r="K280" s="1215"/>
      <c r="L280" s="1215"/>
      <c r="M280" s="1215"/>
      <c r="N280" s="1215"/>
      <c r="O280" s="1215"/>
      <c r="P280" s="1216"/>
    </row>
    <row r="281" spans="1:16" s="483" customFormat="1" ht="16.5" customHeight="1">
      <c r="A281" s="1080" t="s">
        <v>752</v>
      </c>
      <c r="B281" s="736" t="str">
        <f>'[1]ЯЙЦО, ТВОРОГ, ЗАПЕКАНКИ'!$E$362</f>
        <v>Запеканка из творога с морковью</v>
      </c>
      <c r="C281" s="43">
        <f>'[1]ЯЙЦО, ТВОРОГ, ЗАПЕКАНКИ'!$E$365</f>
        <v>100</v>
      </c>
      <c r="D281" s="745">
        <f>'[1]ЯЙЦО, ТВОРОГ, ЗАПЕКАНКИ'!$A$382</f>
        <v>7.5</v>
      </c>
      <c r="E281" s="745">
        <f>'[1]ЯЙЦО, ТВОРОГ, ЗАПЕКАНКИ'!$C$382</f>
        <v>8.1</v>
      </c>
      <c r="F281" s="745">
        <f>'[1]ЯЙЦО, ТВОРОГ, ЗАПЕКАНКИ'!$E$382</f>
        <v>8.8000000000000007</v>
      </c>
      <c r="G281" s="745">
        <f>'[1]ЯЙЦО, ТВОРОГ, ЗАПЕКАНКИ'!$G$382</f>
        <v>138.4</v>
      </c>
      <c r="H281" s="746">
        <f>'[1]ЯЙЦО, ТВОРОГ, ЗАПЕКАНКИ'!$I$382</f>
        <v>1</v>
      </c>
      <c r="I281" s="1080" t="s">
        <v>753</v>
      </c>
      <c r="J281" s="736" t="str">
        <f>'[1]ЯЙЦО, ТВОРОГ, ЗАПЕКАНКИ'!$P$362</f>
        <v>Запеканка из творога с морковью</v>
      </c>
      <c r="K281" s="43">
        <f>'[1]ЯЙЦО, ТВОРОГ, ЗАПЕКАНКИ'!$P$365</f>
        <v>110</v>
      </c>
      <c r="L281" s="745">
        <f>'[1]ЯЙЦО, ТВОРОГ, ЗАПЕКАНКИ'!$L$382</f>
        <v>8.25</v>
      </c>
      <c r="M281" s="745">
        <f>'[1]ЯЙЦО, ТВОРОГ, ЗАПЕКАНКИ'!$N$382</f>
        <v>8.91</v>
      </c>
      <c r="N281" s="745">
        <f>'[1]ЯЙЦО, ТВОРОГ, ЗАПЕКАНКИ'!$P$382</f>
        <v>9.6800000000000015</v>
      </c>
      <c r="O281" s="745">
        <f>'[1]ЯЙЦО, ТВОРОГ, ЗАПЕКАНКИ'!$R$382</f>
        <v>152.24</v>
      </c>
      <c r="P281" s="746">
        <f>'[1]ЯЙЦО, ТВОРОГ, ЗАПЕКАНКИ'!$T$382</f>
        <v>1.1000000000000001</v>
      </c>
    </row>
    <row r="282" spans="1:16" s="483" customFormat="1" ht="16.5" customHeight="1">
      <c r="A282" s="1083" t="s">
        <v>578</v>
      </c>
      <c r="B282" s="762" t="str">
        <f>[1]СОУСА!$E$55</f>
        <v>Молоко сгущенное</v>
      </c>
      <c r="C282" s="763">
        <f>[1]СОУСА!$E$58</f>
        <v>20</v>
      </c>
      <c r="D282" s="764">
        <f>[1]СОУСА!$A$77</f>
        <v>1.44</v>
      </c>
      <c r="E282" s="764">
        <f>[1]СОУСА!$C$77</f>
        <v>1.7</v>
      </c>
      <c r="F282" s="764">
        <f>[1]СОУСА!$E$77</f>
        <v>11.1</v>
      </c>
      <c r="G282" s="764">
        <f>[1]СОУСА!$G$77</f>
        <v>64</v>
      </c>
      <c r="H282" s="765">
        <f>[1]СОУСА!$I$77</f>
        <v>0.2</v>
      </c>
      <c r="I282" s="1083" t="s">
        <v>720</v>
      </c>
      <c r="J282" s="762" t="str">
        <f>[1]СОУСА!$E$55</f>
        <v>Молоко сгущенное</v>
      </c>
      <c r="K282" s="763">
        <f>[1]СОУСА!$P$58</f>
        <v>25</v>
      </c>
      <c r="L282" s="766">
        <f>[1]СОУСА!$L$77</f>
        <v>1.8</v>
      </c>
      <c r="M282" s="766">
        <f>[1]СОУСА!$N$77</f>
        <v>2.125</v>
      </c>
      <c r="N282" s="766">
        <f>[1]СОУСА!$P$77</f>
        <v>13.875</v>
      </c>
      <c r="O282" s="766">
        <f>[1]СОУСА!$R$77</f>
        <v>80</v>
      </c>
      <c r="P282" s="767">
        <f>[1]СОУСА!$T$77</f>
        <v>0.25</v>
      </c>
    </row>
    <row r="283" spans="1:16" s="483" customFormat="1" ht="16.5" customHeight="1">
      <c r="A283" s="1090" t="s">
        <v>468</v>
      </c>
      <c r="B283" s="803" t="str">
        <f>[1]НАПИТКИ!$E$401</f>
        <v>Молоко кипяченое</v>
      </c>
      <c r="C283" s="29">
        <f>[1]НАПИТКИ!$P$404</f>
        <v>180</v>
      </c>
      <c r="D283" s="732">
        <f>[1]НАПИТКИ!$L$424</f>
        <v>5.04</v>
      </c>
      <c r="E283" s="732">
        <f>[1]НАПИТКИ!$N$424</f>
        <v>5.76</v>
      </c>
      <c r="F283" s="732">
        <f>[1]НАПИТКИ!$P$424</f>
        <v>9.1199999999999992</v>
      </c>
      <c r="G283" s="732">
        <f>[1]НАПИТКИ!$R$424</f>
        <v>108.11999999999999</v>
      </c>
      <c r="H283" s="1089">
        <f>[1]НАПИТКИ!$T$424</f>
        <v>0.44399999999999995</v>
      </c>
      <c r="I283" s="1086" t="s">
        <v>468</v>
      </c>
      <c r="J283" s="803" t="str">
        <f>[1]НАПИТКИ!$E$401</f>
        <v>Молоко кипяченое</v>
      </c>
      <c r="K283" s="29">
        <f>[1]НАПИТКИ!$P$404</f>
        <v>180</v>
      </c>
      <c r="L283" s="732">
        <f>[1]НАПИТКИ!$L$424</f>
        <v>5.04</v>
      </c>
      <c r="M283" s="732">
        <f>[1]НАПИТКИ!$N$424</f>
        <v>5.76</v>
      </c>
      <c r="N283" s="732">
        <f>[1]НАПИТКИ!$P$424</f>
        <v>9.1199999999999992</v>
      </c>
      <c r="O283" s="732">
        <f>[1]НАПИТКИ!$R$424</f>
        <v>108.11999999999999</v>
      </c>
      <c r="P283" s="733">
        <f>[1]НАПИТКИ!$T$424</f>
        <v>0.44399999999999995</v>
      </c>
    </row>
    <row r="284" spans="1:16" s="483" customFormat="1" ht="15.75" thickBot="1">
      <c r="A284" s="850"/>
      <c r="B284" s="851" t="s">
        <v>49</v>
      </c>
      <c r="C284" s="852">
        <f>SUM(C281:C283)</f>
        <v>300</v>
      </c>
      <c r="D284" s="853">
        <f t="shared" ref="D284:H284" si="88">SUM(D281:D283)</f>
        <v>13.98</v>
      </c>
      <c r="E284" s="853">
        <f t="shared" si="88"/>
        <v>15.559999999999999</v>
      </c>
      <c r="F284" s="853">
        <f t="shared" si="88"/>
        <v>29.019999999999996</v>
      </c>
      <c r="G284" s="853">
        <f t="shared" si="88"/>
        <v>310.52</v>
      </c>
      <c r="H284" s="981">
        <f t="shared" si="88"/>
        <v>1.6439999999999999</v>
      </c>
      <c r="I284" s="850"/>
      <c r="J284" s="851" t="s">
        <v>49</v>
      </c>
      <c r="K284" s="852">
        <f>SUM(K281:K283)</f>
        <v>315</v>
      </c>
      <c r="L284" s="853">
        <f t="shared" ref="L284:O284" si="89">SUM(L281:L283)</f>
        <v>15.09</v>
      </c>
      <c r="M284" s="853">
        <f t="shared" si="89"/>
        <v>16.795000000000002</v>
      </c>
      <c r="N284" s="853">
        <f t="shared" si="89"/>
        <v>32.674999999999997</v>
      </c>
      <c r="O284" s="853">
        <f t="shared" si="89"/>
        <v>340.36</v>
      </c>
      <c r="P284" s="1123">
        <f>SUM(P281:P283)</f>
        <v>1.794</v>
      </c>
    </row>
    <row r="285" spans="1:16" s="483" customFormat="1" ht="19.5" customHeight="1" thickBot="1">
      <c r="A285" s="855"/>
      <c r="B285" s="856" t="s">
        <v>74</v>
      </c>
      <c r="C285" s="857">
        <f t="shared" ref="C285:H285" si="90">C267+C270+C279+C284</f>
        <v>1400</v>
      </c>
      <c r="D285" s="858">
        <f t="shared" si="90"/>
        <v>59.473333333333343</v>
      </c>
      <c r="E285" s="858">
        <f t="shared" si="90"/>
        <v>63.86</v>
      </c>
      <c r="F285" s="858">
        <f t="shared" si="90"/>
        <v>124.39533333333334</v>
      </c>
      <c r="G285" s="858">
        <f t="shared" si="90"/>
        <v>1313.7246666666665</v>
      </c>
      <c r="H285" s="859">
        <f t="shared" si="90"/>
        <v>76.183333333333337</v>
      </c>
      <c r="I285" s="855"/>
      <c r="J285" s="856" t="s">
        <v>74</v>
      </c>
      <c r="K285" s="857">
        <f t="shared" ref="K285:P285" si="91">K267+K270+K279+K284</f>
        <v>1630</v>
      </c>
      <c r="L285" s="858">
        <f t="shared" si="91"/>
        <v>69.091666666666669</v>
      </c>
      <c r="M285" s="858">
        <f t="shared" si="91"/>
        <v>73.171000000000006</v>
      </c>
      <c r="N285" s="858">
        <f t="shared" si="91"/>
        <v>152.40166666666664</v>
      </c>
      <c r="O285" s="858">
        <f t="shared" si="91"/>
        <v>1553.4740000000002</v>
      </c>
      <c r="P285" s="859">
        <f t="shared" si="91"/>
        <v>92.090666666666664</v>
      </c>
    </row>
    <row r="286" spans="1:16" s="483" customFormat="1" ht="14.25" customHeight="1" thickBot="1">
      <c r="A286" s="1192" t="s">
        <v>449</v>
      </c>
      <c r="B286" s="1194" t="s">
        <v>19</v>
      </c>
      <c r="C286" s="1194" t="s">
        <v>20</v>
      </c>
      <c r="D286" s="1196" t="s">
        <v>21</v>
      </c>
      <c r="E286" s="1196"/>
      <c r="F286" s="1196"/>
      <c r="G286" s="1194" t="s">
        <v>634</v>
      </c>
      <c r="H286" s="1197" t="s">
        <v>23</v>
      </c>
      <c r="I286" s="1192" t="s">
        <v>449</v>
      </c>
      <c r="J286" s="1194" t="s">
        <v>19</v>
      </c>
      <c r="K286" s="1194" t="s">
        <v>20</v>
      </c>
      <c r="L286" s="1211" t="s">
        <v>21</v>
      </c>
      <c r="M286" s="1211"/>
      <c r="N286" s="1211"/>
      <c r="O286" s="1194" t="s">
        <v>634</v>
      </c>
      <c r="P286" s="1212" t="s">
        <v>23</v>
      </c>
    </row>
    <row r="287" spans="1:16" s="483" customFormat="1" ht="36.75" customHeight="1" thickBot="1">
      <c r="A287" s="1193"/>
      <c r="B287" s="1195"/>
      <c r="C287" s="1195"/>
      <c r="D287" s="922" t="s">
        <v>24</v>
      </c>
      <c r="E287" s="479" t="s">
        <v>25</v>
      </c>
      <c r="F287" s="922" t="s">
        <v>26</v>
      </c>
      <c r="G287" s="1195"/>
      <c r="H287" s="1198"/>
      <c r="I287" s="1193"/>
      <c r="J287" s="1195"/>
      <c r="K287" s="1195"/>
      <c r="L287" s="922" t="s">
        <v>24</v>
      </c>
      <c r="M287" s="479" t="s">
        <v>25</v>
      </c>
      <c r="N287" s="922" t="s">
        <v>26</v>
      </c>
      <c r="O287" s="1195"/>
      <c r="P287" s="1213"/>
    </row>
    <row r="288" spans="1:16" s="483" customFormat="1" ht="15" customHeight="1" thickBot="1">
      <c r="A288" s="1232" t="s">
        <v>188</v>
      </c>
      <c r="B288" s="1218"/>
      <c r="C288" s="1218"/>
      <c r="D288" s="1218"/>
      <c r="E288" s="1218"/>
      <c r="F288" s="1218"/>
      <c r="G288" s="1218"/>
      <c r="H288" s="1219"/>
      <c r="I288" s="1232" t="s">
        <v>188</v>
      </c>
      <c r="J288" s="1218"/>
      <c r="K288" s="1218"/>
      <c r="L288" s="1218"/>
      <c r="M288" s="1218"/>
      <c r="N288" s="1218"/>
      <c r="O288" s="1218"/>
      <c r="P288" s="1219"/>
    </row>
    <row r="289" spans="1:16" s="483" customFormat="1" ht="15.75" customHeight="1" thickBot="1">
      <c r="A289" s="1205" t="s">
        <v>450</v>
      </c>
      <c r="B289" s="1206"/>
      <c r="C289" s="1206"/>
      <c r="D289" s="1206"/>
      <c r="E289" s="1206"/>
      <c r="F289" s="1206"/>
      <c r="G289" s="1206"/>
      <c r="H289" s="1207"/>
      <c r="I289" s="1205" t="s">
        <v>450</v>
      </c>
      <c r="J289" s="1206"/>
      <c r="K289" s="1206"/>
      <c r="L289" s="1206"/>
      <c r="M289" s="1206"/>
      <c r="N289" s="1206"/>
      <c r="O289" s="1206"/>
      <c r="P289" s="1207"/>
    </row>
    <row r="290" spans="1:16" s="483" customFormat="1" ht="16.5" customHeight="1">
      <c r="A290" s="1072" t="s">
        <v>735</v>
      </c>
      <c r="B290" s="828" t="str">
        <f>'[1]КАШИ, СУПЫ МОЛ'!$E$140</f>
        <v>Каша овсяная из "Геркулеса" жидкая</v>
      </c>
      <c r="C290" s="10">
        <f>'[1]КАШИ, СУПЫ МОЛ'!$E$143</f>
        <v>130</v>
      </c>
      <c r="D290" s="724">
        <f>'[1]КАШИ, СУПЫ МОЛ'!$A$161</f>
        <v>4.0949999999999998</v>
      </c>
      <c r="E290" s="724">
        <f>'[1]КАШИ, СУПЫ МОЛ'!$C$161</f>
        <v>3.9</v>
      </c>
      <c r="F290" s="724">
        <f>'[1]КАШИ, СУПЫ МОЛ'!$E$161</f>
        <v>18.395</v>
      </c>
      <c r="G290" s="724">
        <f>'[1]КАШИ, СУПЫ МОЛ'!$G$161</f>
        <v>125.255</v>
      </c>
      <c r="H290" s="725">
        <f>'[1]КАШИ, СУПЫ МОЛ'!$I$161</f>
        <v>0.19500000000000001</v>
      </c>
      <c r="I290" s="1072" t="s">
        <v>590</v>
      </c>
      <c r="J290" s="828" t="str">
        <f>'[1]КАШИ, СУПЫ МОЛ'!$E$140</f>
        <v>Каша овсяная из "Геркулеса" жидкая</v>
      </c>
      <c r="K290" s="10">
        <f>'[1]КАШИ, СУПЫ МОЛ'!$P$143</f>
        <v>200</v>
      </c>
      <c r="L290" s="724">
        <f>'[1]КАШИ, СУПЫ МОЛ'!$L$161</f>
        <v>6.3</v>
      </c>
      <c r="M290" s="724">
        <f>'[1]КАШИ, СУПЫ МОЛ'!$N$161</f>
        <v>6</v>
      </c>
      <c r="N290" s="724">
        <f>'[1]КАШИ, СУПЫ МОЛ'!$P$161</f>
        <v>28.3</v>
      </c>
      <c r="O290" s="724">
        <f>'[1]КАШИ, СУПЫ МОЛ'!$R$161</f>
        <v>192.7</v>
      </c>
      <c r="P290" s="725">
        <f>'[1]КАШИ, СУПЫ МОЛ'!$T$161</f>
        <v>0.3</v>
      </c>
    </row>
    <row r="291" spans="1:16" s="483" customFormat="1" ht="16.5" customHeight="1">
      <c r="A291" s="1080" t="s">
        <v>580</v>
      </c>
      <c r="B291" s="788" t="str">
        <f>[1]НАПИТКИ!$E$51</f>
        <v>Чай с лимоном</v>
      </c>
      <c r="C291" s="53">
        <f>[1]НАПИТКИ!$E$54</f>
        <v>150</v>
      </c>
      <c r="D291" s="774">
        <f>[1]НАПИТКИ!$A$69</f>
        <v>0.22</v>
      </c>
      <c r="E291" s="774">
        <f>[1]НАПИТКИ!$C$69</f>
        <v>0</v>
      </c>
      <c r="F291" s="774">
        <f>[1]НАПИТКИ!$E$69</f>
        <v>11.78</v>
      </c>
      <c r="G291" s="774">
        <f>[1]НАПИТКИ!$G$69</f>
        <v>47.7</v>
      </c>
      <c r="H291" s="775">
        <f>[1]НАПИТКИ!$I$69</f>
        <v>0.87</v>
      </c>
      <c r="I291" s="1080" t="s">
        <v>723</v>
      </c>
      <c r="J291" s="788" t="str">
        <f>[1]НАПИТКИ!$E$51</f>
        <v>Чай с лимоном</v>
      </c>
      <c r="K291" s="53">
        <f>[1]НАПИТКИ!$P$54</f>
        <v>180</v>
      </c>
      <c r="L291" s="774">
        <f>[1]НАПИТКИ!$L$69</f>
        <v>0.26400000000000001</v>
      </c>
      <c r="M291" s="774">
        <f>[1]НАПИТКИ!$N$69</f>
        <v>0</v>
      </c>
      <c r="N291" s="774">
        <f>[1]НАПИТКИ!$P$69</f>
        <v>14.136000000000001</v>
      </c>
      <c r="O291" s="774">
        <f>[1]НАПИТКИ!$R$69</f>
        <v>57.24</v>
      </c>
      <c r="P291" s="775">
        <f>[1]НАПИТКИ!$T$69</f>
        <v>1.044</v>
      </c>
    </row>
    <row r="292" spans="1:16" s="483" customFormat="1" ht="16.5" customHeight="1">
      <c r="A292" s="1076" t="s">
        <v>462</v>
      </c>
      <c r="B292" s="112" t="str">
        <f>'[1]ГАСТРОНОМИЯ, ВЫПЕЧКА'!$P$273</f>
        <v>Сыр порционный</v>
      </c>
      <c r="C292" s="74">
        <f>'[1]ГАСТРОНОМИЯ, ВЫПЕЧКА'!$AA$276</f>
        <v>15</v>
      </c>
      <c r="D292" s="774">
        <f>'[1]ГАСТРОНОМИЯ, ВЫПЕЧКА'!$W$294</f>
        <v>3.6428571428571428</v>
      </c>
      <c r="E292" s="774">
        <f>'[1]ГАСТРОНОМИЯ, ВЫПЕЧКА'!$Y$294</f>
        <v>4.5</v>
      </c>
      <c r="F292" s="774">
        <f>'[1]ГАСТРОНОМИЯ, ВЫПЕЧКА'!$AA$294</f>
        <v>8.5714285714285715E-2</v>
      </c>
      <c r="G292" s="774">
        <f>'[1]ГАСТРОНОМИЯ, ВЫПЕЧКА'!$AC$294</f>
        <v>55.714285714285715</v>
      </c>
      <c r="H292" s="775">
        <f>'[1]ГАСТРОНОМИЯ, ВЫПЕЧКА'!$AE$294</f>
        <v>0.10714285714285714</v>
      </c>
      <c r="I292" s="1076" t="s">
        <v>462</v>
      </c>
      <c r="J292" s="112" t="str">
        <f>'[1]ГАСТРОНОМИЯ, ВЫПЕЧКА'!$P$273</f>
        <v>Сыр порционный</v>
      </c>
      <c r="K292" s="74">
        <f>'[1]ГАСТРОНОМИЯ, ВЫПЕЧКА'!$AA$276</f>
        <v>15</v>
      </c>
      <c r="L292" s="774">
        <f>'[1]ГАСТРОНОМИЯ, ВЫПЕЧКА'!$W$294</f>
        <v>3.6428571428571428</v>
      </c>
      <c r="M292" s="774">
        <f>'[1]ГАСТРОНОМИЯ, ВЫПЕЧКА'!$Y$294</f>
        <v>4.5</v>
      </c>
      <c r="N292" s="774">
        <f>'[1]ГАСТРОНОМИЯ, ВЫПЕЧКА'!$AA$294</f>
        <v>8.5714285714285715E-2</v>
      </c>
      <c r="O292" s="774">
        <f>'[1]ГАСТРОНОМИЯ, ВЫПЕЧКА'!$AC$294</f>
        <v>55.714285714285715</v>
      </c>
      <c r="P292" s="775">
        <f>'[1]ГАСТРОНОМИЯ, ВЫПЕЧКА'!$AE$294</f>
        <v>0.10714285714285714</v>
      </c>
    </row>
    <row r="293" spans="1:16" s="483" customFormat="1" ht="16.5" customHeight="1">
      <c r="A293" s="1072" t="s">
        <v>455</v>
      </c>
      <c r="B293" s="735" t="str">
        <f>'[1]ГАСТРОНОМИЯ, ВЫПЕЧКА'!$AA$11</f>
        <v>Хлеб пшеничный</v>
      </c>
      <c r="C293" s="34">
        <f>'[1]ГАСТРОНОМИЯ, ВЫПЕЧКА'!$AA$14</f>
        <v>20</v>
      </c>
      <c r="D293" s="737">
        <f>'[1]ГАСТРОНОМИЯ, ВЫПЕЧКА'!$W$32</f>
        <v>1.6</v>
      </c>
      <c r="E293" s="737">
        <f>'[1]ГАСТРОНОМИЯ, ВЫПЕЧКА'!$Y$32</f>
        <v>0.2</v>
      </c>
      <c r="F293" s="737">
        <f>'[1]ГАСТРОНОМИЯ, ВЫПЕЧКА'!$AA$32</f>
        <v>10.199999999999999</v>
      </c>
      <c r="G293" s="737">
        <f>'[1]ГАСТРОНОМИЯ, ВЫПЕЧКА'!$AC$32</f>
        <v>49</v>
      </c>
      <c r="H293" s="738">
        <f>'[1]ГАСТРОНОМИЯ, ВЫПЕЧКА'!$AE$32</f>
        <v>0</v>
      </c>
      <c r="I293" s="1072" t="s">
        <v>710</v>
      </c>
      <c r="J293" s="735" t="str">
        <f>'[1]ГАСТРОНОМИЯ, ВЫПЕЧКА'!$AA$11</f>
        <v>Хлеб пшеничный</v>
      </c>
      <c r="K293" s="34">
        <f>'[1]ГАСТРОНОМИЯ, ВЫПЕЧКА'!$AW$14</f>
        <v>25</v>
      </c>
      <c r="L293" s="737">
        <f>'[1]ГАСТРОНОМИЯ, ВЫПЕЧКА'!$AS$32</f>
        <v>2</v>
      </c>
      <c r="M293" s="737">
        <f>'[1]ГАСТРОНОМИЯ, ВЫПЕЧКА'!$AU$32</f>
        <v>0.25</v>
      </c>
      <c r="N293" s="737">
        <f>'[1]ГАСТРОНОМИЯ, ВЫПЕЧКА'!$AA$32</f>
        <v>10.199999999999999</v>
      </c>
      <c r="O293" s="737">
        <f>'[1]ГАСТРОНОМИЯ, ВЫПЕЧКА'!$AC$32</f>
        <v>49</v>
      </c>
      <c r="P293" s="738">
        <f>'[1]ГАСТРОНОМИЯ, ВЫПЕЧКА'!$AE$32</f>
        <v>0</v>
      </c>
    </row>
    <row r="294" spans="1:16" s="483" customFormat="1" ht="16.5" customHeight="1">
      <c r="A294" s="1073" t="s">
        <v>711</v>
      </c>
      <c r="B294" s="760" t="str">
        <f>'[1]ГАСТРОНОМИЯ, ВЫПЕЧКА'!$P$54</f>
        <v>Хлеб ржано-пшеничный</v>
      </c>
      <c r="C294" s="74">
        <f>'[1]ГАСТРОНОМИЯ, ВЫПЕЧКА'!$E$57</f>
        <v>10</v>
      </c>
      <c r="D294" s="761">
        <f>'[1]ГАСТРОНОМИЯ, ВЫПЕЧКА'!$A$75</f>
        <v>0.5</v>
      </c>
      <c r="E294" s="761">
        <f>'[1]ГАСТРОНОМИЯ, ВЫПЕЧКА'!$C$75</f>
        <v>7.0000000000000007E-2</v>
      </c>
      <c r="F294" s="761">
        <f>'[1]ГАСТРОНОМИЯ, ВЫПЕЧКА'!$E$75</f>
        <v>4.9000000000000004</v>
      </c>
      <c r="G294" s="761">
        <f>'[1]ГАСТРОНОМИЯ, ВЫПЕЧКА'!$G$75</f>
        <v>21.4</v>
      </c>
      <c r="H294" s="733">
        <f>'[1]ГАСТРОНОМИЯ, ВЫПЕЧКА'!$I$75</f>
        <v>0</v>
      </c>
      <c r="I294" s="1073" t="s">
        <v>456</v>
      </c>
      <c r="J294" s="760" t="str">
        <f>'[1]ГАСТРОНОМИЯ, ВЫПЕЧКА'!$P$54</f>
        <v>Хлеб ржано-пшеничный</v>
      </c>
      <c r="K294" s="74">
        <v>20</v>
      </c>
      <c r="L294" s="758">
        <f>'[1]ГАСТРОНОМИЯ, ВЫПЕЧКА'!$W$75</f>
        <v>1</v>
      </c>
      <c r="M294" s="758">
        <f>'[1]ГАСТРОНОМИЯ, ВЫПЕЧКА'!$Y$75</f>
        <v>0.14000000000000001</v>
      </c>
      <c r="N294" s="758">
        <f>'[1]ГАСТРОНОМИЯ, ВЫПЕЧКА'!$AW$32</f>
        <v>12.749999999999998</v>
      </c>
      <c r="O294" s="758">
        <f>'[1]ГАСТРОНОМИЯ, ВЫПЕЧКА'!$AY$32</f>
        <v>61.25</v>
      </c>
      <c r="P294" s="759">
        <f>'[1]ГАСТРОНОМИЯ, ВЫПЕЧКА'!$BA$32</f>
        <v>0</v>
      </c>
    </row>
    <row r="295" spans="1:16" s="483" customFormat="1">
      <c r="A295" s="36"/>
      <c r="B295" s="115" t="s">
        <v>49</v>
      </c>
      <c r="C295" s="45">
        <f>SUM(C290:C294)</f>
        <v>325</v>
      </c>
      <c r="D295" s="935">
        <f t="shared" ref="D295:H295" si="92">SUM(D290:D294)</f>
        <v>10.057857142857141</v>
      </c>
      <c r="E295" s="935">
        <f t="shared" si="92"/>
        <v>8.67</v>
      </c>
      <c r="F295" s="935">
        <f t="shared" si="92"/>
        <v>45.36071428571428</v>
      </c>
      <c r="G295" s="935">
        <f t="shared" si="92"/>
        <v>299.06928571428568</v>
      </c>
      <c r="H295" s="933">
        <f t="shared" si="92"/>
        <v>1.1721428571428572</v>
      </c>
      <c r="I295" s="942"/>
      <c r="J295" s="115" t="s">
        <v>49</v>
      </c>
      <c r="K295" s="45">
        <f>SUM(K290:K294)</f>
        <v>440</v>
      </c>
      <c r="L295" s="935">
        <f t="shared" ref="L295:P295" si="93">SUM(L290:L294)</f>
        <v>13.206857142857142</v>
      </c>
      <c r="M295" s="935">
        <f t="shared" si="93"/>
        <v>10.89</v>
      </c>
      <c r="N295" s="935">
        <f t="shared" si="93"/>
        <v>65.471714285714285</v>
      </c>
      <c r="O295" s="935">
        <f t="shared" si="93"/>
        <v>415.90428571428572</v>
      </c>
      <c r="P295" s="933">
        <f t="shared" si="93"/>
        <v>1.4511428571428573</v>
      </c>
    </row>
    <row r="296" spans="1:16" s="483" customFormat="1" ht="16.5" customHeight="1" thickBot="1">
      <c r="A296" s="1208" t="s">
        <v>451</v>
      </c>
      <c r="B296" s="1209"/>
      <c r="C296" s="1209"/>
      <c r="D296" s="1209"/>
      <c r="E296" s="1209"/>
      <c r="F296" s="1209"/>
      <c r="G296" s="1209"/>
      <c r="H296" s="1210"/>
      <c r="I296" s="1208" t="s">
        <v>451</v>
      </c>
      <c r="J296" s="1209"/>
      <c r="K296" s="1209"/>
      <c r="L296" s="1209"/>
      <c r="M296" s="1209"/>
      <c r="N296" s="1209"/>
      <c r="O296" s="1209"/>
      <c r="P296" s="1210"/>
    </row>
    <row r="297" spans="1:16" s="483" customFormat="1" ht="16.5" customHeight="1">
      <c r="A297" s="1096" t="s">
        <v>712</v>
      </c>
      <c r="B297" s="736" t="s">
        <v>321</v>
      </c>
      <c r="C297" s="43">
        <f>'[1]ФРУКТЫ, ОВОЩИ'!$P$14</f>
        <v>95</v>
      </c>
      <c r="D297" s="739">
        <f>'[1]ФРУКТЫ, ОВОЩИ'!$L$32</f>
        <v>1.425</v>
      </c>
      <c r="E297" s="739">
        <f>'[1]ФРУКТЫ, ОВОЩИ'!$N$32</f>
        <v>9.5000000000000001E-2</v>
      </c>
      <c r="F297" s="739">
        <f>'[1]ФРУКТЫ, ОВОЩИ'!$P$32</f>
        <v>19.95</v>
      </c>
      <c r="G297" s="739">
        <f>'[1]ФРУКТЫ, ОВОЩИ'!$R$32</f>
        <v>84.55</v>
      </c>
      <c r="H297" s="740">
        <f>'[1]ФРУКТЫ, ОВОЩИ'!$T$32</f>
        <v>9.5</v>
      </c>
      <c r="I297" s="1096" t="s">
        <v>452</v>
      </c>
      <c r="J297" s="736" t="s">
        <v>321</v>
      </c>
      <c r="K297" s="43">
        <f>'[1]ФРУКТЫ, ОВОЩИ'!$E$14</f>
        <v>100</v>
      </c>
      <c r="L297" s="739">
        <f>'[1]ФРУКТЫ, ОВОЩИ'!$A$32</f>
        <v>1.5</v>
      </c>
      <c r="M297" s="739">
        <f>'[1]ФРУКТЫ, ОВОЩИ'!$C$32</f>
        <v>0.1</v>
      </c>
      <c r="N297" s="739">
        <f>'[1]ФРУКТЫ, ОВОЩИ'!$E$32</f>
        <v>21</v>
      </c>
      <c r="O297" s="739">
        <f>'[1]ФРУКТЫ, ОВОЩИ'!$G$32</f>
        <v>89</v>
      </c>
      <c r="P297" s="740">
        <f>'[1]ФРУКТЫ, ОВОЩИ'!$I$32</f>
        <v>10</v>
      </c>
    </row>
    <row r="298" spans="1:16" s="483" customFormat="1">
      <c r="A298" s="36"/>
      <c r="B298" s="115" t="s">
        <v>49</v>
      </c>
      <c r="C298" s="45">
        <f t="shared" ref="C298:H298" si="94">C297</f>
        <v>95</v>
      </c>
      <c r="D298" s="742">
        <f t="shared" si="94"/>
        <v>1.425</v>
      </c>
      <c r="E298" s="742">
        <f t="shared" si="94"/>
        <v>9.5000000000000001E-2</v>
      </c>
      <c r="F298" s="742">
        <f t="shared" si="94"/>
        <v>19.95</v>
      </c>
      <c r="G298" s="742">
        <f t="shared" si="94"/>
        <v>84.55</v>
      </c>
      <c r="H298" s="743">
        <f t="shared" si="94"/>
        <v>9.5</v>
      </c>
      <c r="I298" s="36"/>
      <c r="J298" s="115" t="s">
        <v>49</v>
      </c>
      <c r="K298" s="45">
        <f t="shared" ref="K298:P298" si="95">K297</f>
        <v>100</v>
      </c>
      <c r="L298" s="742">
        <f t="shared" si="95"/>
        <v>1.5</v>
      </c>
      <c r="M298" s="742">
        <f t="shared" si="95"/>
        <v>0.1</v>
      </c>
      <c r="N298" s="742">
        <f t="shared" si="95"/>
        <v>21</v>
      </c>
      <c r="O298" s="742">
        <f t="shared" si="95"/>
        <v>89</v>
      </c>
      <c r="P298" s="743">
        <f t="shared" si="95"/>
        <v>10</v>
      </c>
    </row>
    <row r="299" spans="1:16" s="483" customFormat="1" ht="14.25" customHeight="1" thickBot="1">
      <c r="A299" s="1208" t="s">
        <v>274</v>
      </c>
      <c r="B299" s="1209"/>
      <c r="C299" s="1209"/>
      <c r="D299" s="1209"/>
      <c r="E299" s="1209"/>
      <c r="F299" s="1209"/>
      <c r="G299" s="1209"/>
      <c r="H299" s="1210"/>
      <c r="I299" s="1208" t="s">
        <v>274</v>
      </c>
      <c r="J299" s="1209"/>
      <c r="K299" s="1209"/>
      <c r="L299" s="1209"/>
      <c r="M299" s="1209"/>
      <c r="N299" s="1209"/>
      <c r="O299" s="1209"/>
      <c r="P299" s="1210"/>
    </row>
    <row r="300" spans="1:16" s="790" customFormat="1" ht="16.5" customHeight="1">
      <c r="A300" s="1077" t="s">
        <v>715</v>
      </c>
      <c r="B300" s="788" t="str">
        <f>'[1]ФРУКТЫ, ОВОЩИ'!$E$181</f>
        <v>Салат из квашеной капусты с луком</v>
      </c>
      <c r="C300" s="53">
        <f>'[1]ФРУКТЫ, ОВОЩИ'!$E$184</f>
        <v>40</v>
      </c>
      <c r="D300" s="774">
        <f>'[1]ФРУКТЫ, ОВОЩИ'!$A$202</f>
        <v>0.6</v>
      </c>
      <c r="E300" s="774">
        <f>'[1]ФРУКТЫ, ОВОЩИ'!$C$202</f>
        <v>3.6</v>
      </c>
      <c r="F300" s="774">
        <f>'[1]ФРУКТЫ, ОВОЩИ'!$E$202</f>
        <v>1.3333333333333333</v>
      </c>
      <c r="G300" s="774">
        <f>'[1]ФРУКТЫ, ОВОЩИ'!$G$202</f>
        <v>44.6</v>
      </c>
      <c r="H300" s="775">
        <f>'[1]ФРУКТЫ, ОВОЩИ'!$I$202</f>
        <v>5.8</v>
      </c>
      <c r="I300" s="1077" t="s">
        <v>716</v>
      </c>
      <c r="J300" s="788" t="str">
        <f>'[1]ФРУКТЫ, ОВОЩИ'!$E$181</f>
        <v>Салат из квашеной капусты с луком</v>
      </c>
      <c r="K300" s="43">
        <f>'[1]ФРУКТЫ, ОВОЩИ'!$P$184</f>
        <v>60</v>
      </c>
      <c r="L300" s="739">
        <f>'[1]ФРУКТЫ, ОВОЩИ'!$L$202</f>
        <v>0.9</v>
      </c>
      <c r="M300" s="739">
        <f>'[1]ФРУКТЫ, ОВОЩИ'!$N$202</f>
        <v>5.4</v>
      </c>
      <c r="N300" s="739">
        <f>'[1]ФРУКТЫ, ОВОЩИ'!$P$202</f>
        <v>2</v>
      </c>
      <c r="O300" s="739">
        <f>'[1]ФРУКТЫ, ОВОЩИ'!$R$202</f>
        <v>66.900000000000006</v>
      </c>
      <c r="P300" s="740">
        <f>'[1]ФРУКТЫ, ОВОЩИ'!$T$202</f>
        <v>8.6999999999999993</v>
      </c>
    </row>
    <row r="301" spans="1:16" s="483" customFormat="1" ht="16.5" customHeight="1">
      <c r="A301" s="1076" t="s">
        <v>767</v>
      </c>
      <c r="B301" s="788" t="str">
        <f>[1]СУПЫ!$E$394</f>
        <v>Суп картофельный с рыбой</v>
      </c>
      <c r="C301" s="53">
        <f>[1]СУПЫ!$E$397</f>
        <v>180</v>
      </c>
      <c r="D301" s="774">
        <f>[1]СУПЫ!$A$415</f>
        <v>6.84</v>
      </c>
      <c r="E301" s="774">
        <f>[1]СУПЫ!$C$415</f>
        <v>3.24</v>
      </c>
      <c r="F301" s="774">
        <f>[1]СУПЫ!$E$415</f>
        <v>9.5399999999999991</v>
      </c>
      <c r="G301" s="774">
        <f>[1]СУПЫ!$G$415</f>
        <v>94.86</v>
      </c>
      <c r="H301" s="775">
        <f>[1]СУПЫ!$I$415</f>
        <v>3.9600000000000004</v>
      </c>
      <c r="I301" s="1076" t="s">
        <v>603</v>
      </c>
      <c r="J301" s="788" t="str">
        <f>[1]СУПЫ!$E$394</f>
        <v>Суп картофельный с рыбой</v>
      </c>
      <c r="K301" s="53">
        <f>[1]СУПЫ!$P$397</f>
        <v>200</v>
      </c>
      <c r="L301" s="774">
        <f>[1]СУПЫ!$L$415</f>
        <v>7.6</v>
      </c>
      <c r="M301" s="774">
        <f>[1]СУПЫ!$N$415</f>
        <v>3.6</v>
      </c>
      <c r="N301" s="774">
        <f>[1]СУПЫ!$P$415</f>
        <v>10.6</v>
      </c>
      <c r="O301" s="774">
        <f>[1]СУПЫ!$R$415</f>
        <v>105.4</v>
      </c>
      <c r="P301" s="775">
        <f>[1]СУПЫ!$T$415</f>
        <v>4.4000000000000004</v>
      </c>
    </row>
    <row r="302" spans="1:16" s="483" customFormat="1" ht="16.5" customHeight="1">
      <c r="A302" s="1087" t="s">
        <v>745</v>
      </c>
      <c r="B302" s="121" t="str">
        <f>'[1]МЯСО, РЫБА'!$E$361</f>
        <v>Печень говяжья по-строгановски</v>
      </c>
      <c r="C302" s="83" t="str">
        <f>'[1]МЯСО, РЫБА'!$E$364</f>
        <v>60/40</v>
      </c>
      <c r="D302" s="792">
        <f>'[1]МЯСО, РЫБА'!$A$384</f>
        <v>15.35</v>
      </c>
      <c r="E302" s="792">
        <f>'[1]МЯСО, РЫБА'!$C$384</f>
        <v>14.15</v>
      </c>
      <c r="F302" s="792">
        <f>'[1]МЯСО, РЫБА'!$E$384</f>
        <v>4.92</v>
      </c>
      <c r="G302" s="792">
        <f>'[1]МЯСО, РЫБА'!$G$384</f>
        <v>208.48</v>
      </c>
      <c r="H302" s="793">
        <f>'[1]МЯСО, РЫБА'!$I$384</f>
        <v>10.199999999999999</v>
      </c>
      <c r="I302" s="1087" t="s">
        <v>746</v>
      </c>
      <c r="J302" s="121" t="str">
        <f>'[1]МЯСО, РЫБА'!$E$361</f>
        <v>Печень говяжья по-строгановски</v>
      </c>
      <c r="K302" s="83" t="str">
        <f>'[1]МЯСО, РЫБА'!$P$364</f>
        <v>80/50</v>
      </c>
      <c r="L302" s="792">
        <f>'[1]МЯСО, РЫБА'!$L$384</f>
        <v>16.745454545454546</v>
      </c>
      <c r="M302" s="792">
        <f>'[1]МЯСО, РЫБА'!$N$384</f>
        <v>15.436363636363636</v>
      </c>
      <c r="N302" s="792">
        <f>'[1]МЯСО, РЫБА'!$P$384</f>
        <v>5.3672727272727272</v>
      </c>
      <c r="O302" s="792">
        <f>'[1]МЯСО, РЫБА'!$R$384</f>
        <v>227.43272727272725</v>
      </c>
      <c r="P302" s="793">
        <f>'[1]МЯСО, РЫБА'!$T$384</f>
        <v>11.127272727272727</v>
      </c>
    </row>
    <row r="303" spans="1:16" s="483" customFormat="1" ht="16.5" customHeight="1">
      <c r="A303" s="1088" t="s">
        <v>581</v>
      </c>
      <c r="B303" s="795" t="str">
        <f>[1]ГАРНИРЫ!$E$97</f>
        <v>Картофельное пюре</v>
      </c>
      <c r="C303" s="796">
        <f>[1]ГАРНИРЫ!$E$100</f>
        <v>120</v>
      </c>
      <c r="D303" s="83">
        <f>[1]ГАРНИРЫ!$A$118</f>
        <v>1.6</v>
      </c>
      <c r="E303" s="83">
        <f>[1]ГАРНИРЫ!$C$118</f>
        <v>4</v>
      </c>
      <c r="F303" s="83">
        <f>[1]ГАРНИРЫ!$E$118</f>
        <v>16.8</v>
      </c>
      <c r="G303" s="83">
        <f>[1]ГАРНИРЫ!$G$118</f>
        <v>109.76</v>
      </c>
      <c r="H303" s="84">
        <f>[1]ГАРНИРЫ!$I$118</f>
        <v>4.16</v>
      </c>
      <c r="I303" s="1097" t="s">
        <v>747</v>
      </c>
      <c r="J303" s="795" t="str">
        <f>[1]ГАРНИРЫ!$E$97</f>
        <v>Картофельное пюре</v>
      </c>
      <c r="K303" s="1067">
        <f>[1]ГАРНИРЫ!$P$100</f>
        <v>150</v>
      </c>
      <c r="L303" s="797">
        <f>[1]ГАРНИРЫ!$L$118</f>
        <v>2</v>
      </c>
      <c r="M303" s="797">
        <f>[1]ГАРНИРЫ!$N$118</f>
        <v>5</v>
      </c>
      <c r="N303" s="797">
        <f>[1]ГАРНИРЫ!$P$118</f>
        <v>21</v>
      </c>
      <c r="O303" s="797">
        <f>[1]ГАРНИРЫ!$R$118</f>
        <v>137.19999999999999</v>
      </c>
      <c r="P303" s="798">
        <f>[1]ГАРНИРЫ!$T$118</f>
        <v>5.2</v>
      </c>
    </row>
    <row r="304" spans="1:16" s="483" customFormat="1" ht="16.5" customHeight="1">
      <c r="A304" s="1080" t="s">
        <v>454</v>
      </c>
      <c r="B304" s="756" t="str">
        <f>[1]НАПИТКИ!$E$266</f>
        <v>Компот из свежих плодов</v>
      </c>
      <c r="C304" s="29">
        <f>[1]НАПИТКИ!$E$269</f>
        <v>150</v>
      </c>
      <c r="D304" s="732">
        <f>[1]НАПИТКИ!$A$289</f>
        <v>0.36</v>
      </c>
      <c r="E304" s="732">
        <f>[1]НАПИТКИ!$C$289</f>
        <v>0.21</v>
      </c>
      <c r="F304" s="732">
        <f>[1]НАПИТКИ!$E$289</f>
        <v>10.5</v>
      </c>
      <c r="G304" s="732">
        <f>[1]НАПИТКИ!$G$289</f>
        <v>45.5</v>
      </c>
      <c r="H304" s="733">
        <f>[1]НАПИТКИ!$I$289</f>
        <v>1.9</v>
      </c>
      <c r="I304" s="1081" t="s">
        <v>453</v>
      </c>
      <c r="J304" s="756" t="str">
        <f>[1]НАПИТКИ!$E$266</f>
        <v>Компот из свежих плодов</v>
      </c>
      <c r="K304" s="757">
        <f>[1]НАПИТКИ!$P$269</f>
        <v>180</v>
      </c>
      <c r="L304" s="758">
        <f>[1]НАПИТКИ!$L$289</f>
        <v>0.432</v>
      </c>
      <c r="M304" s="758">
        <f>[1]НАПИТКИ!$N$289</f>
        <v>0.252</v>
      </c>
      <c r="N304" s="758">
        <f>[1]НАПИТКИ!$P$289</f>
        <v>12.6</v>
      </c>
      <c r="O304" s="758">
        <f>[1]НАПИТКИ!$R$289</f>
        <v>54.6</v>
      </c>
      <c r="P304" s="759">
        <f>[1]НАПИТКИ!$T$289</f>
        <v>2.2799999999999998</v>
      </c>
    </row>
    <row r="305" spans="1:16" s="483" customFormat="1" ht="16.5" customHeight="1">
      <c r="A305" s="1072" t="s">
        <v>455</v>
      </c>
      <c r="B305" s="735" t="str">
        <f>'[1]ГАСТРОНОМИЯ, ВЫПЕЧКА'!$AA$11</f>
        <v>Хлеб пшеничный</v>
      </c>
      <c r="C305" s="34">
        <f>'[1]ГАСТРОНОМИЯ, ВЫПЕЧКА'!$AA$14</f>
        <v>20</v>
      </c>
      <c r="D305" s="737">
        <f>'[1]ГАСТРОНОМИЯ, ВЫПЕЧКА'!$W$32</f>
        <v>1.6</v>
      </c>
      <c r="E305" s="737">
        <f>'[1]ГАСТРОНОМИЯ, ВЫПЕЧКА'!$Y$32</f>
        <v>0.2</v>
      </c>
      <c r="F305" s="737">
        <f>'[1]ГАСТРОНОМИЯ, ВЫПЕЧКА'!$AA$32</f>
        <v>10.199999999999999</v>
      </c>
      <c r="G305" s="737">
        <f>'[1]ГАСТРОНОМИЯ, ВЫПЕЧКА'!$AC$32</f>
        <v>49</v>
      </c>
      <c r="H305" s="738">
        <f>'[1]ГАСТРОНОМИЯ, ВЫПЕЧКА'!$AE$32</f>
        <v>0</v>
      </c>
      <c r="I305" s="1082" t="s">
        <v>575</v>
      </c>
      <c r="J305" s="735" t="str">
        <f>'[1]ГАСТРОНОМИЯ, ВЫПЕЧКА'!$AA$11</f>
        <v>Хлеб пшеничный</v>
      </c>
      <c r="K305" s="34">
        <f>'[1]ГАСТРОНОМИЯ, ВЫПЕЧКА'!$AL$14</f>
        <v>30</v>
      </c>
      <c r="L305" s="737">
        <f>'[1]ГАСТРОНОМИЯ, ВЫПЕЧКА'!$AH$32</f>
        <v>2.4</v>
      </c>
      <c r="M305" s="737">
        <f>'[1]ГАСТРОНОМИЯ, ВЫПЕЧКА'!$AJ$32</f>
        <v>0.3</v>
      </c>
      <c r="N305" s="737">
        <f>'[1]ГАСТРОНОМИЯ, ВЫПЕЧКА'!$AL$32</f>
        <v>15.3</v>
      </c>
      <c r="O305" s="737">
        <f>'[1]ГАСТРОНОМИЯ, ВЫПЕЧКА'!$AN$32</f>
        <v>73.5</v>
      </c>
      <c r="P305" s="738">
        <f>'[1]ГАСТРОНОМИЯ, ВЫПЕЧКА'!$AP$32</f>
        <v>0</v>
      </c>
    </row>
    <row r="306" spans="1:16" s="483" customFormat="1" ht="16.5" customHeight="1">
      <c r="A306" s="1073" t="s">
        <v>456</v>
      </c>
      <c r="B306" s="760" t="str">
        <f>'[1]ГАСТРОНОМИЯ, ВЫПЕЧКА'!$P$54</f>
        <v>Хлеб ржано-пшеничный</v>
      </c>
      <c r="C306" s="74">
        <v>20</v>
      </c>
      <c r="D306" s="758">
        <f>'[1]ГАСТРОНОМИЯ, ВЫПЕЧКА'!$W$75</f>
        <v>1</v>
      </c>
      <c r="E306" s="758">
        <f>'[1]ГАСТРОНОМИЯ, ВЫПЕЧКА'!$Y$75</f>
        <v>0.14000000000000001</v>
      </c>
      <c r="F306" s="758">
        <f>'[1]ГАСТРОНОМИЯ, ВЫПЕЧКА'!$AA$75</f>
        <v>9.8000000000000007</v>
      </c>
      <c r="G306" s="758">
        <f>'[1]ГАСТРОНОМИЯ, ВЫПЕЧКА'!$AC$75</f>
        <v>42.8</v>
      </c>
      <c r="H306" s="759">
        <f>'[1]ГАСТРОНОМИЯ, ВЫПЕЧКА'!$AE$75</f>
        <v>0</v>
      </c>
      <c r="I306" s="1073" t="s">
        <v>456</v>
      </c>
      <c r="J306" s="760" t="str">
        <f>'[1]ГАСТРОНОМИЯ, ВЫПЕЧКА'!$P$54</f>
        <v>Хлеб ржано-пшеничный</v>
      </c>
      <c r="K306" s="74">
        <v>20</v>
      </c>
      <c r="L306" s="758">
        <f>'[1]ГАСТРОНОМИЯ, ВЫПЕЧКА'!$W$75</f>
        <v>1</v>
      </c>
      <c r="M306" s="758">
        <f>'[1]ГАСТРОНОМИЯ, ВЫПЕЧКА'!$Y$75</f>
        <v>0.14000000000000001</v>
      </c>
      <c r="N306" s="758">
        <f>'[1]ГАСТРОНОМИЯ, ВЫПЕЧКА'!$AA$75</f>
        <v>9.8000000000000007</v>
      </c>
      <c r="O306" s="758">
        <f>'[1]ГАСТРОНОМИЯ, ВЫПЕЧКА'!$AC$75</f>
        <v>42.8</v>
      </c>
      <c r="P306" s="759">
        <f>'[1]ГАСТРОНОМИЯ, ВЫПЕЧКА'!$AE$75</f>
        <v>0</v>
      </c>
    </row>
    <row r="307" spans="1:16" s="483" customFormat="1">
      <c r="A307" s="71"/>
      <c r="B307" s="127" t="s">
        <v>49</v>
      </c>
      <c r="C307" s="129">
        <f t="shared" ref="C307:H307" si="96">SUM(C300:C306)</f>
        <v>530</v>
      </c>
      <c r="D307" s="800">
        <f t="shared" si="96"/>
        <v>27.35</v>
      </c>
      <c r="E307" s="800">
        <f t="shared" si="96"/>
        <v>25.540000000000003</v>
      </c>
      <c r="F307" s="800">
        <f t="shared" si="96"/>
        <v>63.093333333333334</v>
      </c>
      <c r="G307" s="800">
        <f t="shared" si="96"/>
        <v>595</v>
      </c>
      <c r="H307" s="801">
        <f t="shared" si="96"/>
        <v>26.02</v>
      </c>
      <c r="I307" s="71"/>
      <c r="J307" s="127" t="s">
        <v>49</v>
      </c>
      <c r="K307" s="129">
        <f t="shared" ref="K307:P307" si="97">SUM(K300:K306)</f>
        <v>640</v>
      </c>
      <c r="L307" s="800">
        <f t="shared" si="97"/>
        <v>31.077454545454543</v>
      </c>
      <c r="M307" s="800">
        <f t="shared" si="97"/>
        <v>30.128363636363638</v>
      </c>
      <c r="N307" s="800">
        <f t="shared" si="97"/>
        <v>76.667272727272731</v>
      </c>
      <c r="O307" s="800">
        <f t="shared" si="97"/>
        <v>707.83272727272731</v>
      </c>
      <c r="P307" s="801">
        <f t="shared" si="97"/>
        <v>31.707272727272727</v>
      </c>
    </row>
    <row r="308" spans="1:16" s="483" customFormat="1" ht="15.75" customHeight="1" thickBot="1">
      <c r="A308" s="1214" t="s">
        <v>271</v>
      </c>
      <c r="B308" s="1215"/>
      <c r="C308" s="1215"/>
      <c r="D308" s="1215"/>
      <c r="E308" s="1215"/>
      <c r="F308" s="1215"/>
      <c r="G308" s="1215"/>
      <c r="H308" s="1216"/>
      <c r="I308" s="1214" t="s">
        <v>271</v>
      </c>
      <c r="J308" s="1215"/>
      <c r="K308" s="1215"/>
      <c r="L308" s="1215"/>
      <c r="M308" s="1215"/>
      <c r="N308" s="1215"/>
      <c r="O308" s="1215"/>
      <c r="P308" s="1216"/>
    </row>
    <row r="309" spans="1:16" s="483" customFormat="1" ht="16.5" customHeight="1">
      <c r="A309" s="1080" t="s">
        <v>479</v>
      </c>
      <c r="B309" s="195" t="str">
        <f>'[1]ГАСТРОНОМИЯ, ВЫПЕЧКА'!$E$140</f>
        <v>Пирожки, печенные из сдобного теста</v>
      </c>
      <c r="C309" s="74">
        <f>'[1]ГАСТРОНОМИЯ, ВЫПЕЧКА'!$E$143</f>
        <v>60</v>
      </c>
      <c r="D309" s="74">
        <f>'[1]ГАСТРОНОМИЯ, ВЫПЕЧКА'!$A$163</f>
        <v>3.2</v>
      </c>
      <c r="E309" s="74">
        <f>'[1]ГАСТРОНОМИЯ, ВЫПЕЧКА'!$C$163</f>
        <v>3.9</v>
      </c>
      <c r="F309" s="74">
        <f>'[1]ГАСТРОНОМИЯ, ВЫПЕЧКА'!$E$163</f>
        <v>33.5</v>
      </c>
      <c r="G309" s="74">
        <f>'[1]ГАСТРОНОМИЯ, ВЫПЕЧКА'!$G$163</f>
        <v>181.8</v>
      </c>
      <c r="H309" s="773">
        <f>'[1]ГАСТРОНОМИЯ, ВЫПЕЧКА'!$I$163</f>
        <v>0</v>
      </c>
      <c r="I309" s="1080" t="s">
        <v>479</v>
      </c>
      <c r="J309" s="861" t="str">
        <f>'[1]ГАСТРОНОМИЯ, ВЫПЕЧКА'!$E$140</f>
        <v>Пирожки, печенные из сдобного теста</v>
      </c>
      <c r="K309" s="74">
        <f>'[1]ГАСТРОНОМИЯ, ВЫПЕЧКА'!$E$143</f>
        <v>60</v>
      </c>
      <c r="L309" s="74">
        <f>'[1]ГАСТРОНОМИЯ, ВЫПЕЧКА'!$A$163</f>
        <v>3.2</v>
      </c>
      <c r="M309" s="74">
        <f>'[1]ГАСТРОНОМИЯ, ВЫПЕЧКА'!$C$163</f>
        <v>3.9</v>
      </c>
      <c r="N309" s="74">
        <f>'[1]ГАСТРОНОМИЯ, ВЫПЕЧКА'!$E$163</f>
        <v>33.5</v>
      </c>
      <c r="O309" s="74">
        <f>'[1]ГАСТРОНОМИЯ, ВЫПЕЧКА'!$G$163</f>
        <v>181.8</v>
      </c>
      <c r="P309" s="773">
        <f>'[1]ГАСТРОНОМИЯ, ВЫПЕЧКА'!$I$163</f>
        <v>0</v>
      </c>
    </row>
    <row r="310" spans="1:16" s="483" customFormat="1" ht="16.5" customHeight="1">
      <c r="A310" s="1076" t="s">
        <v>458</v>
      </c>
      <c r="B310" s="772" t="s">
        <v>411</v>
      </c>
      <c r="C310" s="83">
        <f>[1]НАПИТКИ!$E$449</f>
        <v>150</v>
      </c>
      <c r="D310" s="74">
        <f>[1]НАПИТКИ!$A$469</f>
        <v>4.2</v>
      </c>
      <c r="E310" s="74">
        <f>[1]НАПИТКИ!$C$469</f>
        <v>3.3</v>
      </c>
      <c r="F310" s="74">
        <f>[1]НАПИТКИ!$E$469</f>
        <v>6.1</v>
      </c>
      <c r="G310" s="74">
        <f>[1]НАПИТКИ!$G$469</f>
        <v>70.900000000000006</v>
      </c>
      <c r="H310" s="773">
        <f>[1]НАПИТКИ!$I$469</f>
        <v>1</v>
      </c>
      <c r="I310" s="1076" t="s">
        <v>457</v>
      </c>
      <c r="J310" s="772" t="s">
        <v>411</v>
      </c>
      <c r="K310" s="53">
        <f>[1]НАПИТКИ!$P$449</f>
        <v>180</v>
      </c>
      <c r="L310" s="774">
        <f>[1]НАПИТКИ!$L$469</f>
        <v>5.04</v>
      </c>
      <c r="M310" s="774">
        <f>[1]НАПИТКИ!$N$469</f>
        <v>3.96</v>
      </c>
      <c r="N310" s="774">
        <f>[1]НАПИТКИ!$P$469</f>
        <v>7.32</v>
      </c>
      <c r="O310" s="774">
        <f>[1]НАПИТКИ!$R$469</f>
        <v>85.080000000000013</v>
      </c>
      <c r="P310" s="775">
        <f>[1]НАПИТКИ!$T$469</f>
        <v>1.2</v>
      </c>
    </row>
    <row r="311" spans="1:16" s="483" customFormat="1" ht="22.5" customHeight="1">
      <c r="A311" s="71"/>
      <c r="B311" s="127" t="s">
        <v>49</v>
      </c>
      <c r="C311" s="129">
        <f t="shared" ref="C311:H311" si="98">SUM(C309:C310)</f>
        <v>210</v>
      </c>
      <c r="D311" s="800">
        <f t="shared" si="98"/>
        <v>7.4</v>
      </c>
      <c r="E311" s="800">
        <f t="shared" si="98"/>
        <v>7.1999999999999993</v>
      </c>
      <c r="F311" s="800">
        <f t="shared" si="98"/>
        <v>39.6</v>
      </c>
      <c r="G311" s="800">
        <f t="shared" si="98"/>
        <v>252.70000000000002</v>
      </c>
      <c r="H311" s="801">
        <f t="shared" si="98"/>
        <v>1</v>
      </c>
      <c r="I311" s="71"/>
      <c r="J311" s="127" t="s">
        <v>49</v>
      </c>
      <c r="K311" s="129">
        <f t="shared" ref="K311:P311" si="99">SUM(K309:K310)</f>
        <v>240</v>
      </c>
      <c r="L311" s="800">
        <f t="shared" si="99"/>
        <v>8.24</v>
      </c>
      <c r="M311" s="800">
        <f t="shared" si="99"/>
        <v>7.8599999999999994</v>
      </c>
      <c r="N311" s="800">
        <f t="shared" si="99"/>
        <v>40.82</v>
      </c>
      <c r="O311" s="800">
        <f t="shared" si="99"/>
        <v>266.88</v>
      </c>
      <c r="P311" s="801">
        <f t="shared" si="99"/>
        <v>1.2</v>
      </c>
    </row>
    <row r="312" spans="1:16" s="483" customFormat="1" ht="21" customHeight="1" thickBot="1">
      <c r="A312" s="137"/>
      <c r="B312" s="138" t="s">
        <v>74</v>
      </c>
      <c r="C312" s="140">
        <f t="shared" ref="C312:H312" si="100">C295+C298+C307+C311</f>
        <v>1160</v>
      </c>
      <c r="D312" s="843">
        <f t="shared" si="100"/>
        <v>46.232857142857142</v>
      </c>
      <c r="E312" s="843">
        <f t="shared" si="100"/>
        <v>41.50500000000001</v>
      </c>
      <c r="F312" s="843">
        <f t="shared" si="100"/>
        <v>168.00404761904761</v>
      </c>
      <c r="G312" s="843">
        <f t="shared" si="100"/>
        <v>1231.3192857142858</v>
      </c>
      <c r="H312" s="844">
        <f t="shared" si="100"/>
        <v>37.692142857142855</v>
      </c>
      <c r="I312" s="137"/>
      <c r="J312" s="138" t="s">
        <v>74</v>
      </c>
      <c r="K312" s="140">
        <f t="shared" ref="K312:P312" si="101">K295+K298+K307+K311</f>
        <v>1420</v>
      </c>
      <c r="L312" s="843">
        <f t="shared" si="101"/>
        <v>54.024311688311691</v>
      </c>
      <c r="M312" s="843">
        <f t="shared" si="101"/>
        <v>48.978363636363639</v>
      </c>
      <c r="N312" s="843">
        <f t="shared" si="101"/>
        <v>203.958987012987</v>
      </c>
      <c r="O312" s="843">
        <f t="shared" si="101"/>
        <v>1479.6170129870129</v>
      </c>
      <c r="P312" s="844">
        <f t="shared" si="101"/>
        <v>44.358415584415589</v>
      </c>
    </row>
    <row r="313" spans="1:16" ht="24.75" customHeight="1">
      <c r="A313" s="577"/>
      <c r="B313" s="578" t="s">
        <v>448</v>
      </c>
      <c r="C313" s="579">
        <f t="shared" ref="C313:H313" si="102">C171</f>
        <v>6405</v>
      </c>
      <c r="D313" s="886">
        <f t="shared" si="102"/>
        <v>237.86652380952381</v>
      </c>
      <c r="E313" s="886">
        <f t="shared" si="102"/>
        <v>202.99933333333331</v>
      </c>
      <c r="F313" s="886">
        <f t="shared" si="102"/>
        <v>940.61971428571428</v>
      </c>
      <c r="G313" s="886">
        <f t="shared" si="102"/>
        <v>6532.2332857142865</v>
      </c>
      <c r="H313" s="887">
        <f t="shared" si="102"/>
        <v>165.65547619047621</v>
      </c>
      <c r="I313" s="577"/>
      <c r="J313" s="578" t="s">
        <v>448</v>
      </c>
      <c r="K313" s="579">
        <f t="shared" ref="K313:P313" si="103">K171</f>
        <v>7725</v>
      </c>
      <c r="L313" s="886">
        <f t="shared" si="103"/>
        <v>292.99010253798485</v>
      </c>
      <c r="M313" s="886">
        <f t="shared" si="103"/>
        <v>238.712082590612</v>
      </c>
      <c r="N313" s="886">
        <f t="shared" si="103"/>
        <v>1184.1509020456667</v>
      </c>
      <c r="O313" s="886">
        <f t="shared" si="103"/>
        <v>8074.8161240981244</v>
      </c>
      <c r="P313" s="887">
        <f t="shared" si="103"/>
        <v>186.94678813343518</v>
      </c>
    </row>
    <row r="314" spans="1:16" ht="23.25" customHeight="1">
      <c r="A314" s="71"/>
      <c r="B314" s="127" t="s">
        <v>199</v>
      </c>
      <c r="C314" s="129">
        <f t="shared" ref="C314:H314" si="104">C199+C228+C256+C285+C312</f>
        <v>6568.4</v>
      </c>
      <c r="D314" s="800">
        <f t="shared" si="104"/>
        <v>246.00404761904764</v>
      </c>
      <c r="E314" s="800">
        <f t="shared" si="104"/>
        <v>224.53833333333336</v>
      </c>
      <c r="F314" s="800">
        <f t="shared" si="104"/>
        <v>799.86342857142847</v>
      </c>
      <c r="G314" s="800">
        <f t="shared" si="104"/>
        <v>6196.8465714285721</v>
      </c>
      <c r="H314" s="801">
        <f t="shared" si="104"/>
        <v>186.7682857142857</v>
      </c>
      <c r="I314" s="71"/>
      <c r="J314" s="127" t="s">
        <v>199</v>
      </c>
      <c r="K314" s="129">
        <f t="shared" ref="K314:P314" si="105">K199+K228+K256+K285+K312</f>
        <v>7790</v>
      </c>
      <c r="L314" s="800">
        <f t="shared" si="105"/>
        <v>283.47150216450217</v>
      </c>
      <c r="M314" s="800">
        <f t="shared" si="105"/>
        <v>256.17625252525249</v>
      </c>
      <c r="N314" s="800">
        <f t="shared" si="105"/>
        <v>997.08014574314564</v>
      </c>
      <c r="O314" s="800">
        <f t="shared" si="105"/>
        <v>7437.6552987012983</v>
      </c>
      <c r="P314" s="801">
        <f t="shared" si="105"/>
        <v>219.39266955266953</v>
      </c>
    </row>
    <row r="315" spans="1:16" ht="24" customHeight="1">
      <c r="A315" s="71"/>
      <c r="B315" s="127" t="s">
        <v>200</v>
      </c>
      <c r="C315" s="129">
        <f>C171+C314</f>
        <v>12973.4</v>
      </c>
      <c r="D315" s="800">
        <f>D313+D314</f>
        <v>483.87057142857145</v>
      </c>
      <c r="E315" s="800">
        <f>E313+E314</f>
        <v>427.53766666666667</v>
      </c>
      <c r="F315" s="800">
        <f>F313+F314</f>
        <v>1740.4831428571429</v>
      </c>
      <c r="G315" s="800">
        <f>G313+G314</f>
        <v>12729.079857142859</v>
      </c>
      <c r="H315" s="801">
        <f>H313+H314</f>
        <v>352.42376190476193</v>
      </c>
      <c r="I315" s="71"/>
      <c r="J315" s="127" t="s">
        <v>200</v>
      </c>
      <c r="K315" s="129">
        <f t="shared" ref="K315:P315" si="106">K313+K314</f>
        <v>15515</v>
      </c>
      <c r="L315" s="800">
        <f t="shared" si="106"/>
        <v>576.46160470248697</v>
      </c>
      <c r="M315" s="800">
        <f t="shared" si="106"/>
        <v>494.88833511586449</v>
      </c>
      <c r="N315" s="800">
        <f t="shared" si="106"/>
        <v>2181.2310477888122</v>
      </c>
      <c r="O315" s="800">
        <f t="shared" si="106"/>
        <v>15512.471422799423</v>
      </c>
      <c r="P315" s="801">
        <f t="shared" si="106"/>
        <v>406.33945768610471</v>
      </c>
    </row>
    <row r="316" spans="1:16" ht="26.25" customHeight="1" thickBot="1">
      <c r="A316" s="137"/>
      <c r="B316" s="138" t="s">
        <v>201</v>
      </c>
      <c r="C316" s="140">
        <f t="shared" ref="C316:H316" si="107">C315/10</f>
        <v>1297.3399999999999</v>
      </c>
      <c r="D316" s="843">
        <f t="shared" si="107"/>
        <v>48.387057142857145</v>
      </c>
      <c r="E316" s="843">
        <f t="shared" si="107"/>
        <v>42.753766666666664</v>
      </c>
      <c r="F316" s="843">
        <f t="shared" si="107"/>
        <v>174.0483142857143</v>
      </c>
      <c r="G316" s="843">
        <f t="shared" si="107"/>
        <v>1272.9079857142858</v>
      </c>
      <c r="H316" s="844">
        <f t="shared" si="107"/>
        <v>35.242376190476193</v>
      </c>
      <c r="I316" s="137"/>
      <c r="J316" s="138" t="s">
        <v>201</v>
      </c>
      <c r="K316" s="140">
        <f t="shared" ref="K316:P316" si="108">K315/10</f>
        <v>1551.5</v>
      </c>
      <c r="L316" s="843">
        <f t="shared" si="108"/>
        <v>57.646160470248695</v>
      </c>
      <c r="M316" s="843">
        <f t="shared" si="108"/>
        <v>49.488833511586449</v>
      </c>
      <c r="N316" s="843">
        <f t="shared" si="108"/>
        <v>218.12310477888121</v>
      </c>
      <c r="O316" s="843">
        <f t="shared" si="108"/>
        <v>1551.2471422799422</v>
      </c>
      <c r="P316" s="844">
        <f t="shared" si="108"/>
        <v>40.633945768610474</v>
      </c>
    </row>
    <row r="318" spans="1:16" ht="18" customHeight="1">
      <c r="A318" s="1186" t="s">
        <v>490</v>
      </c>
      <c r="B318" s="1186"/>
      <c r="I318" s="1186" t="s">
        <v>490</v>
      </c>
      <c r="J318" s="1186"/>
    </row>
    <row r="319" spans="1:16" ht="15.75">
      <c r="A319" s="1235" t="s">
        <v>491</v>
      </c>
      <c r="B319" s="1236"/>
      <c r="C319" s="1236"/>
      <c r="D319" s="1236"/>
      <c r="E319" s="1236"/>
      <c r="F319" s="1236"/>
      <c r="G319" s="1236"/>
      <c r="H319" s="1236"/>
      <c r="I319" s="1235" t="s">
        <v>491</v>
      </c>
      <c r="J319" s="1236"/>
      <c r="K319" s="1236"/>
      <c r="L319" s="1236"/>
      <c r="M319" s="1236"/>
      <c r="N319" s="1236"/>
      <c r="O319" s="1236"/>
      <c r="P319" s="1236"/>
    </row>
    <row r="320" spans="1:16" ht="15.75">
      <c r="A320" s="1235" t="s">
        <v>768</v>
      </c>
      <c r="B320" s="1236"/>
      <c r="C320" s="1236"/>
      <c r="D320" s="1236"/>
      <c r="E320" s="1236"/>
      <c r="F320" s="1236"/>
      <c r="G320" s="1236"/>
      <c r="H320" s="1236"/>
      <c r="I320" s="1235" t="s">
        <v>768</v>
      </c>
      <c r="J320" s="1236"/>
      <c r="K320" s="1236"/>
      <c r="L320" s="1236"/>
      <c r="M320" s="1236"/>
      <c r="N320" s="1236"/>
      <c r="O320" s="1236"/>
      <c r="P320" s="1236"/>
    </row>
    <row r="321" spans="1:16" ht="15.75">
      <c r="A321" s="1237" t="s">
        <v>493</v>
      </c>
      <c r="B321" s="1236"/>
      <c r="C321" s="1236"/>
      <c r="D321" s="1236"/>
      <c r="E321" s="1236"/>
      <c r="F321" s="1236"/>
      <c r="G321" s="1236"/>
      <c r="H321" s="1236"/>
      <c r="I321" s="1237" t="s">
        <v>493</v>
      </c>
      <c r="J321" s="1236"/>
      <c r="K321" s="1236"/>
      <c r="L321" s="1236"/>
      <c r="M321" s="1236"/>
      <c r="N321" s="1236"/>
      <c r="O321" s="1236"/>
      <c r="P321" s="1236"/>
    </row>
    <row r="322" spans="1:16" ht="15.75">
      <c r="A322" s="1187"/>
      <c r="B322" s="1187"/>
      <c r="C322" s="1187"/>
      <c r="D322" s="1187"/>
      <c r="E322" s="1187"/>
      <c r="F322" s="1187"/>
      <c r="G322" s="1187"/>
      <c r="H322" s="1187"/>
      <c r="I322" s="1187"/>
      <c r="J322" s="1187"/>
      <c r="K322" s="1187"/>
      <c r="L322" s="1187"/>
      <c r="M322" s="1187"/>
      <c r="N322" s="1187"/>
      <c r="O322" s="1187"/>
      <c r="P322" s="1187"/>
    </row>
    <row r="323" spans="1:16" s="3" customFormat="1" ht="15" customHeight="1">
      <c r="A323" s="268"/>
      <c r="B323" s="268"/>
      <c r="C323" s="482"/>
      <c r="D323" s="268"/>
      <c r="E323" s="268"/>
      <c r="F323" s="268"/>
      <c r="G323" s="268"/>
      <c r="H323" s="268"/>
      <c r="I323" s="268"/>
      <c r="J323" s="268"/>
      <c r="K323" s="482"/>
      <c r="L323" s="268"/>
      <c r="M323" s="268"/>
      <c r="N323" s="268"/>
      <c r="O323" s="268"/>
      <c r="P323" s="268"/>
    </row>
    <row r="325" spans="1:16" ht="18.75">
      <c r="I325" s="1239" t="s">
        <v>782</v>
      </c>
      <c r="J325" s="1240"/>
      <c r="K325" s="1152"/>
      <c r="L325" s="1153"/>
      <c r="M325" s="1153"/>
      <c r="N325" s="1241" t="s">
        <v>783</v>
      </c>
      <c r="O325" s="1242"/>
      <c r="P325" s="1242"/>
    </row>
    <row r="326" spans="1:16" ht="18.75">
      <c r="A326" s="1239" t="s">
        <v>781</v>
      </c>
      <c r="B326" s="1240"/>
      <c r="F326" s="1239" t="s">
        <v>784</v>
      </c>
      <c r="G326" s="1240"/>
      <c r="H326" s="1240"/>
    </row>
    <row r="338" spans="1:16">
      <c r="A338" s="1186"/>
      <c r="B338" s="1186"/>
      <c r="C338" s="1112"/>
      <c r="D338" s="1114"/>
      <c r="E338" s="1114"/>
      <c r="F338" s="1114"/>
      <c r="G338" s="1114"/>
      <c r="H338" s="1114"/>
      <c r="I338" s="1186"/>
      <c r="J338" s="1186"/>
      <c r="K338" s="1112"/>
      <c r="L338" s="1114"/>
      <c r="M338" s="1114"/>
      <c r="N338" s="1114"/>
      <c r="O338" s="1114"/>
      <c r="P338" s="1114"/>
    </row>
    <row r="339" spans="1:16">
      <c r="A339" s="1184"/>
      <c r="B339" s="1185"/>
      <c r="C339" s="1185"/>
      <c r="D339" s="1185"/>
      <c r="E339" s="1185"/>
      <c r="F339" s="1185"/>
      <c r="G339" s="1185"/>
      <c r="H339" s="1185"/>
      <c r="I339" s="1184"/>
      <c r="J339" s="1185"/>
      <c r="K339" s="1185"/>
      <c r="L339" s="1185"/>
      <c r="M339" s="1185"/>
      <c r="N339" s="1185"/>
      <c r="O339" s="1185"/>
      <c r="P339" s="1185"/>
    </row>
  </sheetData>
  <mergeCells count="256">
    <mergeCell ref="A326:B326"/>
    <mergeCell ref="F326:H326"/>
    <mergeCell ref="I325:J325"/>
    <mergeCell ref="N325:P325"/>
    <mergeCell ref="A338:B338"/>
    <mergeCell ref="I29:J29"/>
    <mergeCell ref="I76:I77"/>
    <mergeCell ref="J76:J77"/>
    <mergeCell ref="K76:K77"/>
    <mergeCell ref="L76:L77"/>
    <mergeCell ref="M76:M77"/>
    <mergeCell ref="N76:N77"/>
    <mergeCell ref="O76:O77"/>
    <mergeCell ref="G60:G61"/>
    <mergeCell ref="H60:H61"/>
    <mergeCell ref="I338:J338"/>
    <mergeCell ref="I232:P232"/>
    <mergeCell ref="I238:P238"/>
    <mergeCell ref="I241:P241"/>
    <mergeCell ref="P76:P77"/>
    <mergeCell ref="I213:P213"/>
    <mergeCell ref="I223:P223"/>
    <mergeCell ref="I231:P231"/>
    <mergeCell ref="L229:N229"/>
    <mergeCell ref="L116:N116"/>
    <mergeCell ref="O116:O117"/>
    <mergeCell ref="P116:P117"/>
    <mergeCell ref="I308:P308"/>
    <mergeCell ref="I289:P289"/>
    <mergeCell ref="A296:H296"/>
    <mergeCell ref="I296:P296"/>
    <mergeCell ref="I250:P250"/>
    <mergeCell ref="I260:P260"/>
    <mergeCell ref="I261:P261"/>
    <mergeCell ref="I258:I259"/>
    <mergeCell ref="B116:B117"/>
    <mergeCell ref="C116:C117"/>
    <mergeCell ref="D116:F116"/>
    <mergeCell ref="G116:G117"/>
    <mergeCell ref="H116:H117"/>
    <mergeCell ref="B229:B230"/>
    <mergeCell ref="C229:C230"/>
    <mergeCell ref="D229:F229"/>
    <mergeCell ref="G229:G230"/>
    <mergeCell ref="H229:H230"/>
    <mergeCell ref="A288:H288"/>
    <mergeCell ref="I203:P203"/>
    <mergeCell ref="I210:P210"/>
    <mergeCell ref="L8:P8"/>
    <mergeCell ref="I60:I61"/>
    <mergeCell ref="J60:J61"/>
    <mergeCell ref="K60:K61"/>
    <mergeCell ref="L60:N60"/>
    <mergeCell ref="K32:K33"/>
    <mergeCell ref="L32:N32"/>
    <mergeCell ref="J32:J33"/>
    <mergeCell ref="I299:P299"/>
    <mergeCell ref="J258:J259"/>
    <mergeCell ref="K258:K259"/>
    <mergeCell ref="L258:N258"/>
    <mergeCell ref="O258:O259"/>
    <mergeCell ref="P258:P259"/>
    <mergeCell ref="I116:I117"/>
    <mergeCell ref="J116:J117"/>
    <mergeCell ref="K116:K117"/>
    <mergeCell ref="I229:I230"/>
    <mergeCell ref="J229:J230"/>
    <mergeCell ref="K229:K230"/>
    <mergeCell ref="I288:P288"/>
    <mergeCell ref="O229:O230"/>
    <mergeCell ref="P229:P230"/>
    <mergeCell ref="I202:P202"/>
    <mergeCell ref="D8:H8"/>
    <mergeCell ref="A319:H319"/>
    <mergeCell ref="A250:H250"/>
    <mergeCell ref="A260:H260"/>
    <mergeCell ref="A261:H261"/>
    <mergeCell ref="A258:A259"/>
    <mergeCell ref="B258:B259"/>
    <mergeCell ref="C258:C259"/>
    <mergeCell ref="D258:F258"/>
    <mergeCell ref="G258:G259"/>
    <mergeCell ref="H258:H259"/>
    <mergeCell ref="A232:H232"/>
    <mergeCell ref="A238:H238"/>
    <mergeCell ref="A241:H241"/>
    <mergeCell ref="A213:H213"/>
    <mergeCell ref="A223:H223"/>
    <mergeCell ref="A231:H231"/>
    <mergeCell ref="A116:A117"/>
    <mergeCell ref="A299:H299"/>
    <mergeCell ref="A229:A230"/>
    <mergeCell ref="A289:H289"/>
    <mergeCell ref="A202:H202"/>
    <mergeCell ref="A203:H203"/>
    <mergeCell ref="A210:H210"/>
    <mergeCell ref="A320:H320"/>
    <mergeCell ref="A321:H321"/>
    <mergeCell ref="A268:H268"/>
    <mergeCell ref="I268:P268"/>
    <mergeCell ref="A271:H271"/>
    <mergeCell ref="I271:P271"/>
    <mergeCell ref="A280:H280"/>
    <mergeCell ref="I280:P280"/>
    <mergeCell ref="L286:N286"/>
    <mergeCell ref="O286:O287"/>
    <mergeCell ref="P286:P287"/>
    <mergeCell ref="A286:A287"/>
    <mergeCell ref="B286:B287"/>
    <mergeCell ref="C286:C287"/>
    <mergeCell ref="D286:F286"/>
    <mergeCell ref="G286:G287"/>
    <mergeCell ref="H286:H287"/>
    <mergeCell ref="I286:I287"/>
    <mergeCell ref="J286:J287"/>
    <mergeCell ref="K286:K287"/>
    <mergeCell ref="I319:P319"/>
    <mergeCell ref="I320:P320"/>
    <mergeCell ref="I321:P321"/>
    <mergeCell ref="A308:H308"/>
    <mergeCell ref="A182:H182"/>
    <mergeCell ref="I182:P182"/>
    <mergeCell ref="A185:H185"/>
    <mergeCell ref="I185:P185"/>
    <mergeCell ref="A194:H194"/>
    <mergeCell ref="I194:P194"/>
    <mergeCell ref="A200:A201"/>
    <mergeCell ref="B200:B201"/>
    <mergeCell ref="C200:C201"/>
    <mergeCell ref="D200:F200"/>
    <mergeCell ref="G200:G201"/>
    <mergeCell ref="H200:H201"/>
    <mergeCell ref="I200:I201"/>
    <mergeCell ref="J200:J201"/>
    <mergeCell ref="K200:K201"/>
    <mergeCell ref="L200:N200"/>
    <mergeCell ref="O200:O201"/>
    <mergeCell ref="P200:P201"/>
    <mergeCell ref="A166:H166"/>
    <mergeCell ref="I166:P166"/>
    <mergeCell ref="A174:H174"/>
    <mergeCell ref="I174:P174"/>
    <mergeCell ref="A175:H175"/>
    <mergeCell ref="I175:P175"/>
    <mergeCell ref="A147:H147"/>
    <mergeCell ref="I147:P147"/>
    <mergeCell ref="A154:H154"/>
    <mergeCell ref="I154:P154"/>
    <mergeCell ref="A157:H157"/>
    <mergeCell ref="I157:P157"/>
    <mergeCell ref="A172:A173"/>
    <mergeCell ref="B172:B173"/>
    <mergeCell ref="C172:C173"/>
    <mergeCell ref="D172:F172"/>
    <mergeCell ref="G172:G173"/>
    <mergeCell ref="H172:H173"/>
    <mergeCell ref="I172:I173"/>
    <mergeCell ref="J172:J173"/>
    <mergeCell ref="K172:K173"/>
    <mergeCell ref="L172:N172"/>
    <mergeCell ref="O172:O173"/>
    <mergeCell ref="P172:P173"/>
    <mergeCell ref="A129:H129"/>
    <mergeCell ref="I129:P129"/>
    <mergeCell ref="A137:H137"/>
    <mergeCell ref="I137:P137"/>
    <mergeCell ref="A146:H146"/>
    <mergeCell ref="I146:P146"/>
    <mergeCell ref="A118:H118"/>
    <mergeCell ref="I118:P118"/>
    <mergeCell ref="A119:H119"/>
    <mergeCell ref="I119:P119"/>
    <mergeCell ref="A126:H126"/>
    <mergeCell ref="I126:P126"/>
    <mergeCell ref="A144:A145"/>
    <mergeCell ref="B144:B145"/>
    <mergeCell ref="C144:C145"/>
    <mergeCell ref="D144:F144"/>
    <mergeCell ref="G144:G145"/>
    <mergeCell ref="H144:H145"/>
    <mergeCell ref="I144:I145"/>
    <mergeCell ref="J144:J145"/>
    <mergeCell ref="K144:K145"/>
    <mergeCell ref="L144:N144"/>
    <mergeCell ref="O144:O145"/>
    <mergeCell ref="P144:P145"/>
    <mergeCell ref="O60:O61"/>
    <mergeCell ref="P60:P61"/>
    <mergeCell ref="A97:H97"/>
    <mergeCell ref="I97:P97"/>
    <mergeCell ref="A100:H100"/>
    <mergeCell ref="I100:P100"/>
    <mergeCell ref="A110:H110"/>
    <mergeCell ref="I110:P110"/>
    <mergeCell ref="A82:H82"/>
    <mergeCell ref="I82:P82"/>
    <mergeCell ref="A89:H89"/>
    <mergeCell ref="I89:P89"/>
    <mergeCell ref="A90:H90"/>
    <mergeCell ref="I90:P90"/>
    <mergeCell ref="A87:A88"/>
    <mergeCell ref="B87:B88"/>
    <mergeCell ref="C87:C88"/>
    <mergeCell ref="D87:F87"/>
    <mergeCell ref="I87:I88"/>
    <mergeCell ref="J87:J88"/>
    <mergeCell ref="O87:O88"/>
    <mergeCell ref="P87:P88"/>
    <mergeCell ref="I42:P42"/>
    <mergeCell ref="I32:I33"/>
    <mergeCell ref="K87:K88"/>
    <mergeCell ref="L87:N87"/>
    <mergeCell ref="O32:O33"/>
    <mergeCell ref="P32:P33"/>
    <mergeCell ref="A63:H63"/>
    <mergeCell ref="I63:P63"/>
    <mergeCell ref="A70:H70"/>
    <mergeCell ref="I70:P70"/>
    <mergeCell ref="A73:H73"/>
    <mergeCell ref="I73:P73"/>
    <mergeCell ref="A45:H45"/>
    <mergeCell ref="I45:P45"/>
    <mergeCell ref="A54:H54"/>
    <mergeCell ref="I54:P54"/>
    <mergeCell ref="A62:H62"/>
    <mergeCell ref="I62:P62"/>
    <mergeCell ref="A60:A61"/>
    <mergeCell ref="B60:B61"/>
    <mergeCell ref="C60:C61"/>
    <mergeCell ref="D60:F60"/>
    <mergeCell ref="G87:G88"/>
    <mergeCell ref="H87:H88"/>
    <mergeCell ref="D2:H7"/>
    <mergeCell ref="L2:P7"/>
    <mergeCell ref="I339:P339"/>
    <mergeCell ref="A318:B318"/>
    <mergeCell ref="I318:J318"/>
    <mergeCell ref="A322:H322"/>
    <mergeCell ref="I322:P322"/>
    <mergeCell ref="A17:H19"/>
    <mergeCell ref="I17:P19"/>
    <mergeCell ref="A20:H22"/>
    <mergeCell ref="I20:P22"/>
    <mergeCell ref="A32:A33"/>
    <mergeCell ref="B32:B33"/>
    <mergeCell ref="C32:C33"/>
    <mergeCell ref="D32:F32"/>
    <mergeCell ref="G32:G33"/>
    <mergeCell ref="H32:H33"/>
    <mergeCell ref="A339:H339"/>
    <mergeCell ref="I30:P30"/>
    <mergeCell ref="A34:H34"/>
    <mergeCell ref="I34:P34"/>
    <mergeCell ref="A35:H35"/>
    <mergeCell ref="I35:P35"/>
    <mergeCell ref="A42:H42"/>
  </mergeCells>
  <pageMargins left="0.78740157480314965" right="0.39370078740157483" top="0.39370078740157483" bottom="0.39370078740157483" header="0.51181102362204722" footer="0.51181102362204722"/>
  <pageSetup paperSize="9" scale="11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77"/>
  <sheetViews>
    <sheetView topLeftCell="A101" workbookViewId="0">
      <selection activeCell="A103" sqref="A103:P104"/>
    </sheetView>
  </sheetViews>
  <sheetFormatPr defaultRowHeight="15"/>
  <cols>
    <col min="1" max="1" width="21.85546875" style="3" customWidth="1"/>
    <col min="2" max="2" width="21.7109375" style="3" customWidth="1"/>
    <col min="3" max="3" width="8.42578125" style="4" customWidth="1"/>
    <col min="4" max="4" width="7.28515625" style="3" customWidth="1"/>
    <col min="5" max="5" width="7.5703125" style="3" customWidth="1"/>
    <col min="6" max="6" width="7" style="3" customWidth="1"/>
    <col min="7" max="7" width="8" style="3" customWidth="1"/>
    <col min="8" max="8" width="9.5703125" style="3" customWidth="1"/>
    <col min="9" max="9" width="21.7109375" style="3" customWidth="1"/>
    <col min="10" max="10" width="21.140625" style="3" customWidth="1"/>
    <col min="11" max="11" width="7.5703125" style="4" customWidth="1"/>
    <col min="12" max="12" width="6.7109375" style="3" customWidth="1"/>
    <col min="13" max="13" width="6.5703125" style="3" customWidth="1"/>
    <col min="14" max="14" width="7.42578125" style="3" customWidth="1"/>
    <col min="15" max="15" width="8.5703125" style="3" customWidth="1"/>
    <col min="16" max="16" width="10" style="3" customWidth="1"/>
    <col min="17" max="16384" width="9.140625" style="2"/>
  </cols>
  <sheetData>
    <row r="1" spans="1:16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 t="s">
        <v>0</v>
      </c>
      <c r="J1" s="1"/>
      <c r="K1" s="1"/>
      <c r="L1" s="1" t="s">
        <v>1</v>
      </c>
      <c r="M1" s="1"/>
      <c r="N1" s="1"/>
      <c r="O1" s="1"/>
      <c r="P1" s="1"/>
    </row>
    <row r="2" spans="1:16">
      <c r="A2" s="1" t="s">
        <v>2</v>
      </c>
      <c r="B2" s="1"/>
      <c r="C2" s="1"/>
      <c r="D2" s="1321" t="s">
        <v>3</v>
      </c>
      <c r="E2" s="1321"/>
      <c r="F2" s="1321"/>
      <c r="G2" s="1321"/>
      <c r="H2" s="1321"/>
      <c r="I2" s="1" t="s">
        <v>2</v>
      </c>
      <c r="J2" s="1"/>
      <c r="K2" s="1"/>
      <c r="L2" s="1321" t="s">
        <v>3</v>
      </c>
      <c r="M2" s="1321"/>
      <c r="N2" s="1321"/>
      <c r="O2" s="1321"/>
      <c r="P2" s="1321"/>
    </row>
    <row r="3" spans="1:16">
      <c r="A3" s="1" t="s">
        <v>4</v>
      </c>
      <c r="B3" s="1"/>
      <c r="C3" s="1"/>
      <c r="D3" s="1" t="s">
        <v>5</v>
      </c>
      <c r="E3" s="1"/>
      <c r="F3" s="1"/>
      <c r="G3" s="1"/>
      <c r="H3" s="1"/>
      <c r="I3" s="1" t="s">
        <v>4</v>
      </c>
      <c r="J3" s="1"/>
      <c r="K3" s="1"/>
      <c r="L3" s="1" t="s">
        <v>5</v>
      </c>
      <c r="M3" s="1"/>
      <c r="N3" s="1"/>
      <c r="O3" s="1"/>
      <c r="P3" s="1"/>
    </row>
    <row r="4" spans="1:16">
      <c r="A4" s="1" t="s">
        <v>6</v>
      </c>
      <c r="B4" s="1"/>
      <c r="C4" s="1"/>
      <c r="D4" s="1" t="s">
        <v>7</v>
      </c>
      <c r="E4" s="1"/>
      <c r="F4" s="1"/>
      <c r="G4" s="1"/>
      <c r="H4" s="1"/>
      <c r="I4" s="1" t="s">
        <v>6</v>
      </c>
      <c r="J4" s="1"/>
      <c r="K4" s="1"/>
      <c r="L4" s="1" t="s">
        <v>7</v>
      </c>
      <c r="M4" s="1"/>
      <c r="N4" s="1"/>
      <c r="O4" s="1"/>
      <c r="P4" s="1"/>
    </row>
    <row r="5" spans="1:16">
      <c r="A5" s="1" t="s">
        <v>8</v>
      </c>
      <c r="B5" s="1"/>
      <c r="C5" s="1"/>
      <c r="D5" s="1" t="s">
        <v>9</v>
      </c>
      <c r="E5" s="1"/>
      <c r="F5" s="1"/>
      <c r="G5" s="1"/>
      <c r="H5" s="1"/>
      <c r="I5" s="1" t="s">
        <v>8</v>
      </c>
      <c r="J5" s="1"/>
      <c r="K5" s="1"/>
      <c r="L5" s="1" t="s">
        <v>9</v>
      </c>
      <c r="M5" s="1"/>
      <c r="N5" s="1"/>
      <c r="O5" s="1"/>
      <c r="P5" s="1"/>
    </row>
    <row r="6" spans="1:16">
      <c r="A6" s="1" t="s">
        <v>10</v>
      </c>
      <c r="B6" s="1"/>
      <c r="C6" s="1"/>
      <c r="D6" s="1" t="s">
        <v>11</v>
      </c>
      <c r="E6" s="1"/>
      <c r="F6" s="1"/>
      <c r="G6" s="1"/>
      <c r="H6" s="1"/>
      <c r="I6" s="1" t="s">
        <v>10</v>
      </c>
      <c r="J6" s="1"/>
      <c r="K6" s="1"/>
      <c r="L6" s="1" t="s">
        <v>11</v>
      </c>
      <c r="M6" s="1"/>
      <c r="N6" s="1"/>
      <c r="O6" s="1"/>
      <c r="P6" s="1"/>
    </row>
    <row r="7" spans="1:16">
      <c r="A7" s="1" t="s">
        <v>12</v>
      </c>
      <c r="B7" s="1"/>
      <c r="C7" s="1"/>
      <c r="D7" s="1" t="s">
        <v>13</v>
      </c>
      <c r="E7" s="1"/>
      <c r="F7" s="1"/>
      <c r="G7" s="1"/>
      <c r="H7" s="1"/>
      <c r="I7" s="1" t="s">
        <v>12</v>
      </c>
      <c r="J7" s="1"/>
      <c r="K7" s="1"/>
      <c r="L7" s="1" t="s">
        <v>13</v>
      </c>
      <c r="M7" s="1"/>
      <c r="N7" s="1"/>
      <c r="O7" s="1"/>
      <c r="P7" s="1"/>
    </row>
    <row r="8" spans="1:16">
      <c r="A8" s="1" t="s">
        <v>14</v>
      </c>
      <c r="B8" s="1"/>
      <c r="C8" s="1"/>
      <c r="D8" s="1" t="s">
        <v>15</v>
      </c>
      <c r="E8" s="1"/>
      <c r="F8" s="1"/>
      <c r="G8" s="1"/>
      <c r="H8" s="1"/>
      <c r="I8" s="1" t="s">
        <v>14</v>
      </c>
      <c r="J8" s="1"/>
      <c r="K8" s="1"/>
      <c r="L8" s="1" t="s">
        <v>15</v>
      </c>
      <c r="M8" s="1"/>
      <c r="N8" s="1"/>
      <c r="O8" s="1"/>
      <c r="P8" s="1"/>
    </row>
    <row r="9" spans="1:16" ht="23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322" t="s">
        <v>16</v>
      </c>
      <c r="B10" s="1323"/>
      <c r="C10" s="1323"/>
      <c r="D10" s="1323"/>
      <c r="E10" s="1323"/>
      <c r="F10" s="1323"/>
      <c r="G10" s="1323"/>
      <c r="H10" s="1323"/>
      <c r="I10" s="1322" t="s">
        <v>17</v>
      </c>
      <c r="J10" s="1323"/>
      <c r="K10" s="1323"/>
      <c r="L10" s="1323"/>
      <c r="M10" s="1323"/>
      <c r="N10" s="1323"/>
      <c r="O10" s="1323"/>
      <c r="P10" s="1323"/>
    </row>
    <row r="11" spans="1:16">
      <c r="A11" s="1323"/>
      <c r="B11" s="1323"/>
      <c r="C11" s="1323"/>
      <c r="D11" s="1323"/>
      <c r="E11" s="1323"/>
      <c r="F11" s="1323"/>
      <c r="G11" s="1323"/>
      <c r="H11" s="1323"/>
      <c r="I11" s="1323"/>
      <c r="J11" s="1323"/>
      <c r="K11" s="1323"/>
      <c r="L11" s="1323"/>
      <c r="M11" s="1323"/>
      <c r="N11" s="1323"/>
      <c r="O11" s="1323"/>
      <c r="P11" s="1323"/>
    </row>
    <row r="12" spans="1:16">
      <c r="A12" s="1323"/>
      <c r="B12" s="1323"/>
      <c r="C12" s="1323"/>
      <c r="D12" s="1323"/>
      <c r="E12" s="1323"/>
      <c r="F12" s="1323"/>
      <c r="G12" s="1323"/>
      <c r="H12" s="1323"/>
      <c r="I12" s="1323"/>
      <c r="J12" s="1323"/>
      <c r="K12" s="1323"/>
      <c r="L12" s="1323"/>
      <c r="M12" s="1323"/>
      <c r="N12" s="1323"/>
      <c r="O12" s="1323"/>
      <c r="P12" s="1323"/>
    </row>
    <row r="13" spans="1:16" ht="16.5" customHeight="1" thickBot="1"/>
    <row r="14" spans="1:16" ht="15.75" thickBot="1">
      <c r="A14" s="1324" t="s">
        <v>18</v>
      </c>
      <c r="B14" s="1314" t="s">
        <v>19</v>
      </c>
      <c r="C14" s="1316" t="s">
        <v>20</v>
      </c>
      <c r="D14" s="1326" t="s">
        <v>21</v>
      </c>
      <c r="E14" s="1326"/>
      <c r="F14" s="1326"/>
      <c r="G14" s="1314" t="s">
        <v>22</v>
      </c>
      <c r="H14" s="1327" t="s">
        <v>23</v>
      </c>
      <c r="I14" s="1312" t="s">
        <v>18</v>
      </c>
      <c r="J14" s="1314" t="s">
        <v>19</v>
      </c>
      <c r="K14" s="1316" t="s">
        <v>20</v>
      </c>
      <c r="L14" s="1318" t="s">
        <v>21</v>
      </c>
      <c r="M14" s="1318"/>
      <c r="N14" s="1318"/>
      <c r="O14" s="1314" t="s">
        <v>22</v>
      </c>
      <c r="P14" s="1319" t="s">
        <v>23</v>
      </c>
    </row>
    <row r="15" spans="1:16" ht="70.5" customHeight="1" thickBot="1">
      <c r="A15" s="1325"/>
      <c r="B15" s="1315"/>
      <c r="C15" s="1317"/>
      <c r="D15" s="5" t="s">
        <v>24</v>
      </c>
      <c r="E15" s="6" t="s">
        <v>25</v>
      </c>
      <c r="F15" s="5" t="s">
        <v>26</v>
      </c>
      <c r="G15" s="1315"/>
      <c r="H15" s="1328"/>
      <c r="I15" s="1313"/>
      <c r="J15" s="1315"/>
      <c r="K15" s="1317"/>
      <c r="L15" s="5" t="s">
        <v>24</v>
      </c>
      <c r="M15" s="6" t="s">
        <v>25</v>
      </c>
      <c r="N15" s="5" t="s">
        <v>26</v>
      </c>
      <c r="O15" s="1315"/>
      <c r="P15" s="1320"/>
    </row>
    <row r="16" spans="1:16" ht="15.75" thickBot="1">
      <c r="A16" s="1199" t="s">
        <v>27</v>
      </c>
      <c r="B16" s="1200"/>
      <c r="C16" s="1200"/>
      <c r="D16" s="1200"/>
      <c r="E16" s="1200"/>
      <c r="F16" s="1200"/>
      <c r="G16" s="1200"/>
      <c r="H16" s="1201"/>
      <c r="I16" s="1202" t="s">
        <v>27</v>
      </c>
      <c r="J16" s="1203"/>
      <c r="K16" s="1203"/>
      <c r="L16" s="1203"/>
      <c r="M16" s="1203"/>
      <c r="N16" s="1203"/>
      <c r="O16" s="1203"/>
      <c r="P16" s="1204"/>
    </row>
    <row r="17" spans="1:16" ht="15.75" thickBot="1">
      <c r="A17" s="1306" t="s">
        <v>28</v>
      </c>
      <c r="B17" s="1307"/>
      <c r="C17" s="1307"/>
      <c r="D17" s="1307"/>
      <c r="E17" s="1307"/>
      <c r="F17" s="1307"/>
      <c r="G17" s="1307"/>
      <c r="H17" s="1308"/>
      <c r="I17" s="1309" t="s">
        <v>29</v>
      </c>
      <c r="J17" s="1310"/>
      <c r="K17" s="1310"/>
      <c r="L17" s="1310"/>
      <c r="M17" s="1310"/>
      <c r="N17" s="1310"/>
      <c r="O17" s="1310"/>
      <c r="P17" s="1311"/>
    </row>
    <row r="18" spans="1:16" ht="68.25" customHeight="1">
      <c r="A18" s="7" t="s">
        <v>30</v>
      </c>
      <c r="B18" s="8" t="s">
        <v>31</v>
      </c>
      <c r="C18" s="9">
        <v>200</v>
      </c>
      <c r="D18" s="10">
        <v>5.9</v>
      </c>
      <c r="E18" s="10">
        <v>7.7</v>
      </c>
      <c r="F18" s="10">
        <v>30.3</v>
      </c>
      <c r="G18" s="10">
        <v>174</v>
      </c>
      <c r="H18" s="11">
        <v>1.3</v>
      </c>
      <c r="I18" s="7" t="s">
        <v>30</v>
      </c>
      <c r="J18" s="8" t="s">
        <v>31</v>
      </c>
      <c r="K18" s="12">
        <v>180</v>
      </c>
      <c r="L18" s="13">
        <v>4.9400000000000004</v>
      </c>
      <c r="M18" s="13">
        <v>2.52</v>
      </c>
      <c r="N18" s="13">
        <v>24.39</v>
      </c>
      <c r="O18" s="13">
        <v>145.58000000000001</v>
      </c>
      <c r="P18" s="14">
        <v>1.17</v>
      </c>
    </row>
    <row r="19" spans="1:16" ht="69.75" customHeight="1">
      <c r="A19" s="15" t="s">
        <v>32</v>
      </c>
      <c r="B19" s="16" t="s">
        <v>33</v>
      </c>
      <c r="C19" s="17">
        <v>180</v>
      </c>
      <c r="D19" s="18" t="s">
        <v>34</v>
      </c>
      <c r="E19" s="19" t="s">
        <v>35</v>
      </c>
      <c r="F19" s="19" t="s">
        <v>36</v>
      </c>
      <c r="G19" s="19" t="s">
        <v>37</v>
      </c>
      <c r="H19" s="20" t="s">
        <v>38</v>
      </c>
      <c r="I19" s="15" t="s">
        <v>32</v>
      </c>
      <c r="J19" s="16" t="s">
        <v>39</v>
      </c>
      <c r="K19" s="17">
        <v>150</v>
      </c>
      <c r="L19" s="21" t="s">
        <v>40</v>
      </c>
      <c r="M19" s="22" t="s">
        <v>35</v>
      </c>
      <c r="N19" s="22" t="s">
        <v>41</v>
      </c>
      <c r="O19" s="22" t="s">
        <v>42</v>
      </c>
      <c r="P19" s="23" t="s">
        <v>43</v>
      </c>
    </row>
    <row r="20" spans="1:16" ht="50.25" customHeight="1">
      <c r="A20" s="24" t="s">
        <v>44</v>
      </c>
      <c r="B20" s="25" t="s">
        <v>45</v>
      </c>
      <c r="C20" s="26">
        <v>25</v>
      </c>
      <c r="D20" s="27">
        <v>1.17</v>
      </c>
      <c r="E20" s="27">
        <v>7.67</v>
      </c>
      <c r="F20" s="27">
        <v>7.17</v>
      </c>
      <c r="G20" s="27">
        <v>102.41</v>
      </c>
      <c r="H20" s="28">
        <v>0</v>
      </c>
      <c r="I20" s="24" t="s">
        <v>44</v>
      </c>
      <c r="J20" s="25" t="s">
        <v>46</v>
      </c>
      <c r="K20" s="26">
        <v>17</v>
      </c>
      <c r="L20" s="29">
        <v>0.8</v>
      </c>
      <c r="M20" s="29">
        <v>5.22</v>
      </c>
      <c r="N20" s="29">
        <v>4.88</v>
      </c>
      <c r="O20" s="29">
        <v>69.64</v>
      </c>
      <c r="P20" s="30">
        <v>0</v>
      </c>
    </row>
    <row r="21" spans="1:16" ht="15.75" customHeight="1">
      <c r="A21" s="31" t="s">
        <v>47</v>
      </c>
      <c r="B21" s="32" t="s">
        <v>48</v>
      </c>
      <c r="C21" s="33">
        <v>15</v>
      </c>
      <c r="D21" s="34">
        <v>1.25</v>
      </c>
      <c r="E21" s="34">
        <v>0.2</v>
      </c>
      <c r="F21" s="34">
        <v>7.2</v>
      </c>
      <c r="G21" s="34">
        <v>34.049999999999997</v>
      </c>
      <c r="H21" s="35">
        <v>0</v>
      </c>
      <c r="I21" s="31" t="s">
        <v>47</v>
      </c>
      <c r="J21" s="32" t="s">
        <v>48</v>
      </c>
      <c r="K21" s="33">
        <v>10</v>
      </c>
      <c r="L21" s="34">
        <v>0.83</v>
      </c>
      <c r="M21" s="34">
        <v>0.52</v>
      </c>
      <c r="N21" s="34">
        <v>4.8</v>
      </c>
      <c r="O21" s="34">
        <v>22.7</v>
      </c>
      <c r="P21" s="35">
        <v>0</v>
      </c>
    </row>
    <row r="22" spans="1:16">
      <c r="A22" s="36"/>
      <c r="B22" s="37" t="s">
        <v>49</v>
      </c>
      <c r="C22" s="38">
        <f t="shared" ref="C22:H22" si="0">SUM(C18:C21)</f>
        <v>420</v>
      </c>
      <c r="D22" s="39">
        <f t="shared" si="0"/>
        <v>8.32</v>
      </c>
      <c r="E22" s="39">
        <f t="shared" si="0"/>
        <v>15.57</v>
      </c>
      <c r="F22" s="39">
        <f t="shared" si="0"/>
        <v>44.67</v>
      </c>
      <c r="G22" s="39">
        <f t="shared" si="0"/>
        <v>310.45999999999998</v>
      </c>
      <c r="H22" s="40">
        <f t="shared" si="0"/>
        <v>1.3</v>
      </c>
      <c r="I22" s="36"/>
      <c r="J22" s="37" t="s">
        <v>49</v>
      </c>
      <c r="K22" s="38">
        <f t="shared" ref="K22:P22" si="1">SUM(K18:K21)</f>
        <v>357</v>
      </c>
      <c r="L22" s="39">
        <f t="shared" si="1"/>
        <v>6.57</v>
      </c>
      <c r="M22" s="39">
        <f t="shared" si="1"/>
        <v>8.26</v>
      </c>
      <c r="N22" s="39">
        <f t="shared" si="1"/>
        <v>34.07</v>
      </c>
      <c r="O22" s="39">
        <f t="shared" si="1"/>
        <v>237.92000000000002</v>
      </c>
      <c r="P22" s="40">
        <f t="shared" si="1"/>
        <v>1.17</v>
      </c>
    </row>
    <row r="23" spans="1:16" ht="15.75" thickBot="1">
      <c r="A23" s="1279" t="s">
        <v>50</v>
      </c>
      <c r="B23" s="1280"/>
      <c r="C23" s="1280"/>
      <c r="D23" s="1280"/>
      <c r="E23" s="1280"/>
      <c r="F23" s="1280"/>
      <c r="G23" s="1280"/>
      <c r="H23" s="1281"/>
      <c r="I23" s="1282" t="s">
        <v>51</v>
      </c>
      <c r="J23" s="1291"/>
      <c r="K23" s="1291"/>
      <c r="L23" s="1291"/>
      <c r="M23" s="1291"/>
      <c r="N23" s="1291"/>
      <c r="O23" s="1291"/>
      <c r="P23" s="1292"/>
    </row>
    <row r="24" spans="1:16" ht="41.25" customHeight="1">
      <c r="A24" s="41" t="s">
        <v>52</v>
      </c>
      <c r="B24" s="42" t="s">
        <v>53</v>
      </c>
      <c r="C24" s="12">
        <v>100</v>
      </c>
      <c r="D24" s="43">
        <v>0.4</v>
      </c>
      <c r="E24" s="43">
        <v>0.4</v>
      </c>
      <c r="F24" s="43">
        <v>10.4</v>
      </c>
      <c r="G24" s="43">
        <v>45</v>
      </c>
      <c r="H24" s="44">
        <v>10</v>
      </c>
      <c r="I24" s="41" t="s">
        <v>52</v>
      </c>
      <c r="J24" s="12" t="s">
        <v>54</v>
      </c>
      <c r="K24" s="12">
        <v>100</v>
      </c>
      <c r="L24" s="43">
        <v>0.4</v>
      </c>
      <c r="M24" s="43">
        <v>0.4</v>
      </c>
      <c r="N24" s="43">
        <v>10.4</v>
      </c>
      <c r="O24" s="43">
        <v>45</v>
      </c>
      <c r="P24" s="44">
        <v>10</v>
      </c>
    </row>
    <row r="25" spans="1:16">
      <c r="A25" s="36"/>
      <c r="B25" s="37" t="s">
        <v>49</v>
      </c>
      <c r="C25" s="38">
        <f t="shared" ref="C25:H25" si="2">C24</f>
        <v>100</v>
      </c>
      <c r="D25" s="45">
        <f t="shared" si="2"/>
        <v>0.4</v>
      </c>
      <c r="E25" s="45">
        <f t="shared" si="2"/>
        <v>0.4</v>
      </c>
      <c r="F25" s="45">
        <f t="shared" si="2"/>
        <v>10.4</v>
      </c>
      <c r="G25" s="45">
        <f t="shared" si="2"/>
        <v>45</v>
      </c>
      <c r="H25" s="46">
        <f t="shared" si="2"/>
        <v>10</v>
      </c>
      <c r="I25" s="36"/>
      <c r="J25" s="37" t="s">
        <v>49</v>
      </c>
      <c r="K25" s="38">
        <f t="shared" ref="K25:P25" si="3">K24</f>
        <v>100</v>
      </c>
      <c r="L25" s="45">
        <f t="shared" si="3"/>
        <v>0.4</v>
      </c>
      <c r="M25" s="45">
        <f t="shared" si="3"/>
        <v>0.4</v>
      </c>
      <c r="N25" s="45">
        <f t="shared" si="3"/>
        <v>10.4</v>
      </c>
      <c r="O25" s="45">
        <f t="shared" si="3"/>
        <v>45</v>
      </c>
      <c r="P25" s="46">
        <f t="shared" si="3"/>
        <v>10</v>
      </c>
    </row>
    <row r="26" spans="1:16" ht="15.75" thickBot="1">
      <c r="A26" s="1256" t="s">
        <v>55</v>
      </c>
      <c r="B26" s="1257"/>
      <c r="C26" s="1257"/>
      <c r="D26" s="1257"/>
      <c r="E26" s="1257"/>
      <c r="F26" s="1257"/>
      <c r="G26" s="1257"/>
      <c r="H26" s="1258"/>
      <c r="I26" s="1282" t="s">
        <v>56</v>
      </c>
      <c r="J26" s="1291"/>
      <c r="K26" s="1291"/>
      <c r="L26" s="1291"/>
      <c r="M26" s="1291"/>
      <c r="N26" s="1291"/>
      <c r="O26" s="1291"/>
      <c r="P26" s="1292"/>
    </row>
    <row r="27" spans="1:16" ht="60.75" customHeight="1">
      <c r="A27" s="47" t="s">
        <v>57</v>
      </c>
      <c r="B27" s="48" t="s">
        <v>58</v>
      </c>
      <c r="C27" s="48">
        <v>60</v>
      </c>
      <c r="D27" s="49">
        <v>0.66</v>
      </c>
      <c r="E27" s="49">
        <v>0.12</v>
      </c>
      <c r="F27" s="49">
        <v>2.76</v>
      </c>
      <c r="G27" s="49">
        <v>14.76</v>
      </c>
      <c r="H27" s="50">
        <v>3</v>
      </c>
      <c r="I27" s="41" t="s">
        <v>57</v>
      </c>
      <c r="J27" s="48" t="s">
        <v>58</v>
      </c>
      <c r="K27" s="48">
        <v>50</v>
      </c>
      <c r="L27" s="49">
        <v>0.55000000000000004</v>
      </c>
      <c r="M27" s="49">
        <v>0.1</v>
      </c>
      <c r="N27" s="49">
        <v>2.2999999999999998</v>
      </c>
      <c r="O27" s="49">
        <v>12.3</v>
      </c>
      <c r="P27" s="50">
        <v>2.5</v>
      </c>
    </row>
    <row r="28" spans="1:16" ht="244.5" customHeight="1">
      <c r="A28" s="47" t="s">
        <v>59</v>
      </c>
      <c r="B28" s="51" t="s">
        <v>60</v>
      </c>
      <c r="C28" s="52">
        <v>250</v>
      </c>
      <c r="D28" s="53">
        <v>2.16</v>
      </c>
      <c r="E28" s="53">
        <v>4.04</v>
      </c>
      <c r="F28" s="53">
        <v>8.25</v>
      </c>
      <c r="G28" s="53">
        <v>78.53</v>
      </c>
      <c r="H28" s="54">
        <v>11.42</v>
      </c>
      <c r="I28" s="47" t="s">
        <v>59</v>
      </c>
      <c r="J28" s="51" t="s">
        <v>60</v>
      </c>
      <c r="K28" s="52">
        <v>200</v>
      </c>
      <c r="L28" s="53">
        <v>1.72</v>
      </c>
      <c r="M28" s="53">
        <v>3.31</v>
      </c>
      <c r="N28" s="53">
        <v>6.61</v>
      </c>
      <c r="O28" s="53">
        <v>63.65</v>
      </c>
      <c r="P28" s="54">
        <v>9.14</v>
      </c>
    </row>
    <row r="29" spans="1:16" ht="57" customHeight="1">
      <c r="A29" s="55" t="s">
        <v>61</v>
      </c>
      <c r="B29" s="56" t="s">
        <v>62</v>
      </c>
      <c r="C29" s="57">
        <v>120</v>
      </c>
      <c r="D29" s="58">
        <v>9.81</v>
      </c>
      <c r="E29" s="58">
        <v>6.88</v>
      </c>
      <c r="F29" s="58">
        <v>4.63</v>
      </c>
      <c r="G29" s="58">
        <v>119.71</v>
      </c>
      <c r="H29" s="59">
        <v>2.4700000000000002</v>
      </c>
      <c r="I29" s="55" t="s">
        <v>61</v>
      </c>
      <c r="J29" s="56" t="s">
        <v>62</v>
      </c>
      <c r="K29" s="60">
        <v>100</v>
      </c>
      <c r="L29" s="61">
        <v>8.17</v>
      </c>
      <c r="M29" s="61">
        <v>5.7</v>
      </c>
      <c r="N29" s="61">
        <v>3.86</v>
      </c>
      <c r="O29" s="61">
        <v>99.77</v>
      </c>
      <c r="P29" s="62">
        <v>2.06</v>
      </c>
    </row>
    <row r="30" spans="1:16" ht="38.25">
      <c r="A30" s="63" t="s">
        <v>63</v>
      </c>
      <c r="B30" s="64" t="s">
        <v>64</v>
      </c>
      <c r="C30" s="57">
        <v>100</v>
      </c>
      <c r="D30" s="58">
        <v>2.41</v>
      </c>
      <c r="E30" s="58">
        <v>2.2999999999999998</v>
      </c>
      <c r="F30" s="58">
        <v>22.18</v>
      </c>
      <c r="G30" s="58">
        <v>119.06</v>
      </c>
      <c r="H30" s="59">
        <v>0</v>
      </c>
      <c r="I30" s="63" t="s">
        <v>63</v>
      </c>
      <c r="J30" s="64" t="s">
        <v>64</v>
      </c>
      <c r="K30" s="60">
        <v>80</v>
      </c>
      <c r="L30" s="61">
        <v>1.93</v>
      </c>
      <c r="M30" s="61">
        <v>1.84</v>
      </c>
      <c r="N30" s="61">
        <v>17.75</v>
      </c>
      <c r="O30" s="61">
        <v>95.25</v>
      </c>
      <c r="P30" s="62">
        <v>0</v>
      </c>
    </row>
    <row r="31" spans="1:16" ht="45">
      <c r="A31" s="24" t="s">
        <v>65</v>
      </c>
      <c r="B31" s="65" t="s">
        <v>66</v>
      </c>
      <c r="C31" s="26">
        <v>180</v>
      </c>
      <c r="D31" s="29">
        <v>0.43</v>
      </c>
      <c r="E31" s="29">
        <v>0.25</v>
      </c>
      <c r="F31" s="29">
        <v>12.66</v>
      </c>
      <c r="G31" s="29">
        <v>54.6</v>
      </c>
      <c r="H31" s="30">
        <v>2.34</v>
      </c>
      <c r="I31" s="66" t="s">
        <v>65</v>
      </c>
      <c r="J31" s="67" t="s">
        <v>66</v>
      </c>
      <c r="K31" s="68">
        <v>150</v>
      </c>
      <c r="L31" s="69">
        <v>0.36</v>
      </c>
      <c r="M31" s="69">
        <v>0.21</v>
      </c>
      <c r="N31" s="69">
        <v>10.55</v>
      </c>
      <c r="O31" s="69">
        <v>45.51</v>
      </c>
      <c r="P31" s="70">
        <v>1.95</v>
      </c>
    </row>
    <row r="32" spans="1:16" ht="32.25" customHeight="1">
      <c r="A32" s="31" t="s">
        <v>47</v>
      </c>
      <c r="B32" s="32" t="s">
        <v>48</v>
      </c>
      <c r="C32" s="33">
        <v>20</v>
      </c>
      <c r="D32" s="34">
        <v>1.65</v>
      </c>
      <c r="E32" s="34">
        <v>0.26</v>
      </c>
      <c r="F32" s="34">
        <v>9.6</v>
      </c>
      <c r="G32" s="34">
        <v>45.4</v>
      </c>
      <c r="H32" s="34">
        <v>0</v>
      </c>
      <c r="I32" s="31" t="s">
        <v>47</v>
      </c>
      <c r="J32" s="32" t="s">
        <v>48</v>
      </c>
      <c r="K32" s="33">
        <v>15</v>
      </c>
      <c r="L32" s="34">
        <v>1.25</v>
      </c>
      <c r="M32" s="34">
        <v>0.2</v>
      </c>
      <c r="N32" s="34">
        <v>7.2</v>
      </c>
      <c r="O32" s="34">
        <v>34.049999999999997</v>
      </c>
      <c r="P32" s="35">
        <v>0</v>
      </c>
    </row>
    <row r="33" spans="1:16" ht="30">
      <c r="A33" s="71" t="s">
        <v>67</v>
      </c>
      <c r="B33" s="72" t="s">
        <v>68</v>
      </c>
      <c r="C33" s="73">
        <v>20</v>
      </c>
      <c r="D33" s="74">
        <v>0.95</v>
      </c>
      <c r="E33" s="74">
        <v>0.14000000000000001</v>
      </c>
      <c r="F33" s="74">
        <v>9.9499999999999993</v>
      </c>
      <c r="G33" s="74">
        <v>42.8</v>
      </c>
      <c r="H33" s="74">
        <v>0</v>
      </c>
      <c r="I33" s="71" t="s">
        <v>67</v>
      </c>
      <c r="J33" s="72" t="s">
        <v>68</v>
      </c>
      <c r="K33" s="73">
        <v>15</v>
      </c>
      <c r="L33" s="74">
        <v>0.95</v>
      </c>
      <c r="M33" s="74">
        <v>0.14000000000000001</v>
      </c>
      <c r="N33" s="74">
        <v>9.9499999999999993</v>
      </c>
      <c r="O33" s="74">
        <v>42.8</v>
      </c>
      <c r="P33" s="74">
        <v>0</v>
      </c>
    </row>
    <row r="34" spans="1:16">
      <c r="A34" s="75"/>
      <c r="B34" s="76" t="s">
        <v>49</v>
      </c>
      <c r="C34" s="77">
        <f t="shared" ref="C34:H34" si="4">SUM(C27:C33)</f>
        <v>750</v>
      </c>
      <c r="D34" s="78">
        <f t="shared" si="4"/>
        <v>18.07</v>
      </c>
      <c r="E34" s="78">
        <f t="shared" si="4"/>
        <v>13.99</v>
      </c>
      <c r="F34" s="78">
        <f t="shared" si="4"/>
        <v>70.03</v>
      </c>
      <c r="G34" s="78">
        <f t="shared" si="4"/>
        <v>474.86</v>
      </c>
      <c r="H34" s="79">
        <f t="shared" si="4"/>
        <v>19.23</v>
      </c>
      <c r="I34" s="80"/>
      <c r="J34" s="76" t="s">
        <v>49</v>
      </c>
      <c r="K34" s="77">
        <f t="shared" ref="K34:P34" si="5">SUM(K27:K33)</f>
        <v>610</v>
      </c>
      <c r="L34" s="78">
        <f t="shared" si="5"/>
        <v>14.929999999999998</v>
      </c>
      <c r="M34" s="78">
        <f t="shared" si="5"/>
        <v>11.5</v>
      </c>
      <c r="N34" s="78">
        <f t="shared" si="5"/>
        <v>58.22</v>
      </c>
      <c r="O34" s="78">
        <f t="shared" si="5"/>
        <v>393.33000000000004</v>
      </c>
      <c r="P34" s="79">
        <f t="shared" si="5"/>
        <v>15.65</v>
      </c>
    </row>
    <row r="35" spans="1:16" ht="15.75" thickBot="1">
      <c r="A35" s="1259" t="s">
        <v>69</v>
      </c>
      <c r="B35" s="1260"/>
      <c r="C35" s="1260"/>
      <c r="D35" s="1260"/>
      <c r="E35" s="1260"/>
      <c r="F35" s="1260"/>
      <c r="G35" s="1260"/>
      <c r="H35" s="1258"/>
      <c r="I35" s="1285" t="s">
        <v>69</v>
      </c>
      <c r="J35" s="1286"/>
      <c r="K35" s="1286"/>
      <c r="L35" s="1286"/>
      <c r="M35" s="1286"/>
      <c r="N35" s="1286"/>
      <c r="O35" s="1286"/>
      <c r="P35" s="1287"/>
    </row>
    <row r="36" spans="1:16" ht="55.5" customHeight="1">
      <c r="A36" s="24" t="s">
        <v>70</v>
      </c>
      <c r="B36" s="42" t="s">
        <v>71</v>
      </c>
      <c r="C36" s="12">
        <v>165</v>
      </c>
      <c r="D36" s="43">
        <v>10.98</v>
      </c>
      <c r="E36" s="43">
        <v>9.77</v>
      </c>
      <c r="F36" s="43">
        <v>91.07</v>
      </c>
      <c r="G36" s="43">
        <v>494.2</v>
      </c>
      <c r="H36" s="44">
        <v>0.3</v>
      </c>
      <c r="I36" s="24" t="s">
        <v>70</v>
      </c>
      <c r="J36" s="42" t="s">
        <v>72</v>
      </c>
      <c r="K36" s="12">
        <v>130</v>
      </c>
      <c r="L36" s="43">
        <v>8.7799999999999994</v>
      </c>
      <c r="M36" s="43">
        <v>7.82</v>
      </c>
      <c r="N36" s="43">
        <v>72.86</v>
      </c>
      <c r="O36" s="43">
        <v>395.36</v>
      </c>
      <c r="P36" s="44">
        <v>0.24</v>
      </c>
    </row>
    <row r="37" spans="1:16" ht="51.75" customHeight="1">
      <c r="A37" s="24" t="s">
        <v>73</v>
      </c>
      <c r="B37" s="81" t="s">
        <v>360</v>
      </c>
      <c r="C37" s="348">
        <v>180</v>
      </c>
      <c r="D37" s="349">
        <v>5.04</v>
      </c>
      <c r="E37" s="349">
        <v>3.94</v>
      </c>
      <c r="F37" s="349">
        <v>7.36</v>
      </c>
      <c r="G37" s="349">
        <v>85.07</v>
      </c>
      <c r="H37" s="350">
        <v>1.26</v>
      </c>
      <c r="I37" s="85" t="s">
        <v>73</v>
      </c>
      <c r="J37" s="81" t="s">
        <v>360</v>
      </c>
      <c r="K37" s="351">
        <v>150</v>
      </c>
      <c r="L37" s="352">
        <v>4.2</v>
      </c>
      <c r="M37" s="352">
        <v>3.29</v>
      </c>
      <c r="N37" s="352">
        <v>6.14</v>
      </c>
      <c r="O37" s="352">
        <v>70.89</v>
      </c>
      <c r="P37" s="353">
        <v>1.05</v>
      </c>
    </row>
    <row r="38" spans="1:16" ht="15.75" thickBot="1">
      <c r="A38" s="87"/>
      <c r="B38" s="88" t="s">
        <v>49</v>
      </c>
      <c r="C38" s="89">
        <f t="shared" ref="C38:H38" si="6">SUM(C36:C37)</f>
        <v>345</v>
      </c>
      <c r="D38" s="89">
        <f t="shared" si="6"/>
        <v>16.02</v>
      </c>
      <c r="E38" s="89">
        <f t="shared" si="6"/>
        <v>13.709999999999999</v>
      </c>
      <c r="F38" s="89">
        <f t="shared" si="6"/>
        <v>98.429999999999993</v>
      </c>
      <c r="G38" s="89">
        <f t="shared" si="6"/>
        <v>579.27</v>
      </c>
      <c r="H38" s="90">
        <f t="shared" si="6"/>
        <v>1.56</v>
      </c>
      <c r="I38" s="91"/>
      <c r="J38" s="92" t="s">
        <v>49</v>
      </c>
      <c r="K38" s="93">
        <v>225</v>
      </c>
      <c r="L38" s="94">
        <f>SUM(L36:L37)</f>
        <v>12.98</v>
      </c>
      <c r="M38" s="94">
        <f>SUM(M36:M37)</f>
        <v>11.11</v>
      </c>
      <c r="N38" s="94">
        <f>SUM(N36:N37)</f>
        <v>79</v>
      </c>
      <c r="O38" s="94">
        <f>SUM(O36:O37)</f>
        <v>466.25</v>
      </c>
      <c r="P38" s="95">
        <f>SUM(P36:P37)</f>
        <v>1.29</v>
      </c>
    </row>
    <row r="39" spans="1:16" ht="15.75" thickBot="1">
      <c r="A39" s="96"/>
      <c r="B39" s="97" t="s">
        <v>74</v>
      </c>
      <c r="C39" s="98">
        <f t="shared" ref="C39:H39" si="7">C22+C25+C34+C38</f>
        <v>1615</v>
      </c>
      <c r="D39" s="98">
        <f t="shared" si="7"/>
        <v>42.81</v>
      </c>
      <c r="E39" s="98">
        <f t="shared" si="7"/>
        <v>43.67</v>
      </c>
      <c r="F39" s="98">
        <f t="shared" si="7"/>
        <v>223.52999999999997</v>
      </c>
      <c r="G39" s="99">
        <f t="shared" si="7"/>
        <v>1409.59</v>
      </c>
      <c r="H39" s="100">
        <f t="shared" si="7"/>
        <v>32.090000000000003</v>
      </c>
      <c r="I39" s="101"/>
      <c r="J39" s="102" t="s">
        <v>74</v>
      </c>
      <c r="K39" s="103">
        <f t="shared" ref="K39:P39" si="8">K22+K25+K34+K38</f>
        <v>1292</v>
      </c>
      <c r="L39" s="98">
        <f t="shared" si="8"/>
        <v>34.879999999999995</v>
      </c>
      <c r="M39" s="98">
        <f t="shared" si="8"/>
        <v>31.27</v>
      </c>
      <c r="N39" s="98">
        <f t="shared" si="8"/>
        <v>181.69</v>
      </c>
      <c r="O39" s="99">
        <f t="shared" si="8"/>
        <v>1142.5</v>
      </c>
      <c r="P39" s="100">
        <f t="shared" si="8"/>
        <v>28.11</v>
      </c>
    </row>
    <row r="40" spans="1:16" ht="15.75" thickBot="1">
      <c r="A40" s="1305" t="s">
        <v>75</v>
      </c>
      <c r="B40" s="1268"/>
      <c r="C40" s="1268"/>
      <c r="D40" s="1268"/>
      <c r="E40" s="1268"/>
      <c r="F40" s="1268"/>
      <c r="G40" s="1268"/>
      <c r="H40" s="1269"/>
      <c r="I40" s="1288" t="s">
        <v>75</v>
      </c>
      <c r="J40" s="1295"/>
      <c r="K40" s="1295"/>
      <c r="L40" s="1295"/>
      <c r="M40" s="1295"/>
      <c r="N40" s="1295"/>
      <c r="O40" s="1295"/>
      <c r="P40" s="1296"/>
    </row>
    <row r="41" spans="1:16" ht="15.75" thickBot="1">
      <c r="A41" s="1304" t="s">
        <v>76</v>
      </c>
      <c r="B41" s="1271"/>
      <c r="C41" s="1271"/>
      <c r="D41" s="1271"/>
      <c r="E41" s="1271"/>
      <c r="F41" s="1271"/>
      <c r="G41" s="1271"/>
      <c r="H41" s="1272"/>
      <c r="I41" s="1304" t="s">
        <v>28</v>
      </c>
      <c r="J41" s="1271"/>
      <c r="K41" s="1271"/>
      <c r="L41" s="1271"/>
      <c r="M41" s="1271"/>
      <c r="N41" s="1271"/>
      <c r="O41" s="1271"/>
      <c r="P41" s="1272"/>
    </row>
    <row r="42" spans="1:16" ht="50.25" customHeight="1">
      <c r="A42" s="104" t="s">
        <v>77</v>
      </c>
      <c r="B42" s="105" t="s">
        <v>78</v>
      </c>
      <c r="C42" s="106">
        <v>200</v>
      </c>
      <c r="D42" s="53">
        <v>5.92</v>
      </c>
      <c r="E42" s="53">
        <v>6.64</v>
      </c>
      <c r="F42" s="53">
        <v>19.04</v>
      </c>
      <c r="G42" s="53">
        <v>160</v>
      </c>
      <c r="H42" s="54">
        <v>0.2</v>
      </c>
      <c r="I42" s="107" t="s">
        <v>77</v>
      </c>
      <c r="J42" s="105" t="s">
        <v>79</v>
      </c>
      <c r="K42" s="108">
        <v>180</v>
      </c>
      <c r="L42" s="109">
        <v>5.33</v>
      </c>
      <c r="M42" s="109">
        <v>6</v>
      </c>
      <c r="N42" s="109">
        <v>17.14</v>
      </c>
      <c r="O42" s="109">
        <v>144</v>
      </c>
      <c r="P42" s="110">
        <v>0.18</v>
      </c>
    </row>
    <row r="43" spans="1:16" ht="38.25">
      <c r="A43" s="24" t="s">
        <v>80</v>
      </c>
      <c r="B43" s="111" t="s">
        <v>81</v>
      </c>
      <c r="C43" s="52">
        <v>180</v>
      </c>
      <c r="D43" s="53">
        <v>2.5099999999999998</v>
      </c>
      <c r="E43" s="53">
        <v>0.04</v>
      </c>
      <c r="F43" s="53">
        <v>17.82</v>
      </c>
      <c r="G43" s="53">
        <v>81.5</v>
      </c>
      <c r="H43" s="54">
        <v>0.9</v>
      </c>
      <c r="I43" s="24" t="s">
        <v>80</v>
      </c>
      <c r="J43" s="111" t="s">
        <v>81</v>
      </c>
      <c r="K43" s="52">
        <v>150</v>
      </c>
      <c r="L43" s="53">
        <v>2.09</v>
      </c>
      <c r="M43" s="53">
        <v>0.03</v>
      </c>
      <c r="N43" s="53">
        <v>14.85</v>
      </c>
      <c r="O43" s="53">
        <v>67.97</v>
      </c>
      <c r="P43" s="54">
        <v>0.75</v>
      </c>
    </row>
    <row r="44" spans="1:16" ht="38.25">
      <c r="A44" s="47" t="s">
        <v>82</v>
      </c>
      <c r="B44" s="112" t="s">
        <v>83</v>
      </c>
      <c r="C44" s="73">
        <v>35</v>
      </c>
      <c r="D44" s="74">
        <v>4.72</v>
      </c>
      <c r="E44" s="74">
        <v>8.01</v>
      </c>
      <c r="F44" s="74">
        <v>7.25</v>
      </c>
      <c r="G44" s="74">
        <v>119.9</v>
      </c>
      <c r="H44" s="113">
        <v>0.1</v>
      </c>
      <c r="I44" s="47" t="s">
        <v>82</v>
      </c>
      <c r="J44" s="112" t="s">
        <v>84</v>
      </c>
      <c r="K44" s="73">
        <v>23</v>
      </c>
      <c r="L44" s="74">
        <v>3.1</v>
      </c>
      <c r="M44" s="74">
        <v>5.26</v>
      </c>
      <c r="N44" s="74">
        <v>16.68</v>
      </c>
      <c r="O44" s="74">
        <v>78.790000000000006</v>
      </c>
      <c r="P44" s="113">
        <v>7.0000000000000007E-2</v>
      </c>
    </row>
    <row r="45" spans="1:16">
      <c r="A45" s="31" t="s">
        <v>47</v>
      </c>
      <c r="B45" s="32" t="s">
        <v>48</v>
      </c>
      <c r="C45" s="33">
        <v>15</v>
      </c>
      <c r="D45" s="34">
        <v>1.25</v>
      </c>
      <c r="E45" s="34">
        <v>0.2</v>
      </c>
      <c r="F45" s="34">
        <v>7.2</v>
      </c>
      <c r="G45" s="34">
        <v>34.049999999999997</v>
      </c>
      <c r="H45" s="35">
        <v>0</v>
      </c>
      <c r="I45" s="31" t="s">
        <v>47</v>
      </c>
      <c r="J45" s="32" t="s">
        <v>48</v>
      </c>
      <c r="K45" s="33">
        <v>10</v>
      </c>
      <c r="L45" s="34">
        <v>0.83</v>
      </c>
      <c r="M45" s="34">
        <v>0.52</v>
      </c>
      <c r="N45" s="34">
        <v>4.8</v>
      </c>
      <c r="O45" s="34">
        <v>22.7</v>
      </c>
      <c r="P45" s="35">
        <v>0</v>
      </c>
    </row>
    <row r="46" spans="1:16">
      <c r="A46" s="114"/>
      <c r="B46" s="115" t="s">
        <v>49</v>
      </c>
      <c r="C46" s="38">
        <f t="shared" ref="C46:H46" si="9">SUM(C42:C45)</f>
        <v>430</v>
      </c>
      <c r="D46" s="45">
        <f t="shared" si="9"/>
        <v>14.399999999999999</v>
      </c>
      <c r="E46" s="45">
        <f t="shared" si="9"/>
        <v>14.889999999999999</v>
      </c>
      <c r="F46" s="45">
        <f t="shared" si="9"/>
        <v>51.31</v>
      </c>
      <c r="G46" s="45">
        <f t="shared" si="9"/>
        <v>395.45</v>
      </c>
      <c r="H46" s="46">
        <f t="shared" si="9"/>
        <v>1.2000000000000002</v>
      </c>
      <c r="I46" s="114"/>
      <c r="J46" s="115" t="s">
        <v>49</v>
      </c>
      <c r="K46" s="38">
        <f t="shared" ref="K46:P46" si="10">SUM(K42:K45)</f>
        <v>363</v>
      </c>
      <c r="L46" s="45">
        <f t="shared" si="10"/>
        <v>11.35</v>
      </c>
      <c r="M46" s="45">
        <f t="shared" si="10"/>
        <v>11.809999999999999</v>
      </c>
      <c r="N46" s="45">
        <f t="shared" si="10"/>
        <v>53.47</v>
      </c>
      <c r="O46" s="45">
        <f t="shared" si="10"/>
        <v>313.45999999999998</v>
      </c>
      <c r="P46" s="46">
        <f t="shared" si="10"/>
        <v>1</v>
      </c>
    </row>
    <row r="47" spans="1:16" ht="15.75" thickBot="1">
      <c r="A47" s="1259" t="s">
        <v>50</v>
      </c>
      <c r="B47" s="1260"/>
      <c r="C47" s="1260"/>
      <c r="D47" s="1260"/>
      <c r="E47" s="1260"/>
      <c r="F47" s="1260"/>
      <c r="G47" s="1260"/>
      <c r="H47" s="1258"/>
      <c r="I47" s="1282" t="s">
        <v>51</v>
      </c>
      <c r="J47" s="1291"/>
      <c r="K47" s="1291"/>
      <c r="L47" s="1291"/>
      <c r="M47" s="1291"/>
      <c r="N47" s="1291"/>
      <c r="O47" s="1291"/>
      <c r="P47" s="1292"/>
    </row>
    <row r="48" spans="1:16" ht="45">
      <c r="A48" s="116" t="s">
        <v>85</v>
      </c>
      <c r="B48" s="42" t="s">
        <v>86</v>
      </c>
      <c r="C48" s="12">
        <v>150</v>
      </c>
      <c r="D48" s="43">
        <v>1.5</v>
      </c>
      <c r="E48" s="43">
        <v>0.15</v>
      </c>
      <c r="F48" s="43">
        <v>2.85</v>
      </c>
      <c r="G48" s="43">
        <v>18.75</v>
      </c>
      <c r="H48" s="44">
        <v>6</v>
      </c>
      <c r="I48" s="116" t="s">
        <v>85</v>
      </c>
      <c r="J48" s="42" t="s">
        <v>87</v>
      </c>
      <c r="K48" s="12">
        <v>150</v>
      </c>
      <c r="L48" s="43">
        <v>1.5</v>
      </c>
      <c r="M48" s="43">
        <v>0.15</v>
      </c>
      <c r="N48" s="43">
        <v>2.85</v>
      </c>
      <c r="O48" s="43">
        <v>18.75</v>
      </c>
      <c r="P48" s="44">
        <v>6</v>
      </c>
    </row>
    <row r="49" spans="1:16">
      <c r="A49" s="114"/>
      <c r="B49" s="115" t="s">
        <v>49</v>
      </c>
      <c r="C49" s="38">
        <f t="shared" ref="C49:H49" si="11">C48</f>
        <v>150</v>
      </c>
      <c r="D49" s="45">
        <f t="shared" si="11"/>
        <v>1.5</v>
      </c>
      <c r="E49" s="45">
        <f t="shared" si="11"/>
        <v>0.15</v>
      </c>
      <c r="F49" s="45">
        <f t="shared" si="11"/>
        <v>2.85</v>
      </c>
      <c r="G49" s="45">
        <f t="shared" si="11"/>
        <v>18.75</v>
      </c>
      <c r="H49" s="46">
        <f t="shared" si="11"/>
        <v>6</v>
      </c>
      <c r="I49" s="36"/>
      <c r="J49" s="115" t="s">
        <v>49</v>
      </c>
      <c r="K49" s="38">
        <f t="shared" ref="K49:P49" si="12">K48</f>
        <v>150</v>
      </c>
      <c r="L49" s="45">
        <f t="shared" si="12"/>
        <v>1.5</v>
      </c>
      <c r="M49" s="45">
        <f t="shared" si="12"/>
        <v>0.15</v>
      </c>
      <c r="N49" s="45">
        <f t="shared" si="12"/>
        <v>2.85</v>
      </c>
      <c r="O49" s="45">
        <f t="shared" si="12"/>
        <v>18.75</v>
      </c>
      <c r="P49" s="46">
        <f t="shared" si="12"/>
        <v>6</v>
      </c>
    </row>
    <row r="50" spans="1:16" ht="15.75" thickBot="1">
      <c r="A50" s="1256" t="s">
        <v>55</v>
      </c>
      <c r="B50" s="1257"/>
      <c r="C50" s="1257"/>
      <c r="D50" s="1257"/>
      <c r="E50" s="1257"/>
      <c r="F50" s="1257"/>
      <c r="G50" s="1257"/>
      <c r="H50" s="1258"/>
      <c r="I50" s="1282" t="s">
        <v>56</v>
      </c>
      <c r="J50" s="1291"/>
      <c r="K50" s="1291"/>
      <c r="L50" s="1291"/>
      <c r="M50" s="1291"/>
      <c r="N50" s="1291"/>
      <c r="O50" s="1291"/>
      <c r="P50" s="1292"/>
    </row>
    <row r="51" spans="1:16" ht="129" customHeight="1">
      <c r="A51" s="117" t="s">
        <v>88</v>
      </c>
      <c r="B51" s="118" t="s">
        <v>89</v>
      </c>
      <c r="C51" s="52">
        <v>60</v>
      </c>
      <c r="D51" s="53">
        <v>0.98</v>
      </c>
      <c r="E51" s="53">
        <v>5.44</v>
      </c>
      <c r="F51" s="53">
        <v>5.58</v>
      </c>
      <c r="G51" s="53">
        <v>49.2</v>
      </c>
      <c r="H51" s="54">
        <v>9.19</v>
      </c>
      <c r="I51" s="117" t="s">
        <v>90</v>
      </c>
      <c r="J51" s="118" t="s">
        <v>89</v>
      </c>
      <c r="K51" s="12">
        <v>50</v>
      </c>
      <c r="L51" s="43">
        <v>0.82</v>
      </c>
      <c r="M51" s="43">
        <v>4.54</v>
      </c>
      <c r="N51" s="43">
        <v>4.62</v>
      </c>
      <c r="O51" s="43">
        <v>38</v>
      </c>
      <c r="P51" s="44">
        <v>7.66</v>
      </c>
    </row>
    <row r="52" spans="1:16" ht="42" customHeight="1">
      <c r="A52" s="85" t="s">
        <v>91</v>
      </c>
      <c r="B52" s="119" t="s">
        <v>92</v>
      </c>
      <c r="C52" s="82">
        <v>250</v>
      </c>
      <c r="D52" s="83">
        <v>2.13</v>
      </c>
      <c r="E52" s="83">
        <v>3.28</v>
      </c>
      <c r="F52" s="83">
        <v>11.51</v>
      </c>
      <c r="G52" s="83">
        <v>84.06</v>
      </c>
      <c r="H52" s="84">
        <v>4.54</v>
      </c>
      <c r="I52" s="85" t="s">
        <v>91</v>
      </c>
      <c r="J52" s="119" t="s">
        <v>92</v>
      </c>
      <c r="K52" s="82">
        <v>200</v>
      </c>
      <c r="L52" s="83">
        <v>1.69</v>
      </c>
      <c r="M52" s="83">
        <v>2.54</v>
      </c>
      <c r="N52" s="83">
        <v>9.19</v>
      </c>
      <c r="O52" s="83">
        <v>63.78</v>
      </c>
      <c r="P52" s="84">
        <v>3.63</v>
      </c>
    </row>
    <row r="53" spans="1:16" ht="126">
      <c r="A53" s="120" t="s">
        <v>93</v>
      </c>
      <c r="B53" s="121" t="s">
        <v>94</v>
      </c>
      <c r="C53" s="82">
        <v>80</v>
      </c>
      <c r="D53" s="83">
        <v>14.6</v>
      </c>
      <c r="E53" s="83">
        <v>11.1</v>
      </c>
      <c r="F53" s="83">
        <v>9.1999999999999993</v>
      </c>
      <c r="G53" s="83">
        <v>180.92</v>
      </c>
      <c r="H53" s="84">
        <v>28</v>
      </c>
      <c r="I53" s="120" t="s">
        <v>93</v>
      </c>
      <c r="J53" s="121" t="s">
        <v>94</v>
      </c>
      <c r="K53" s="82">
        <v>80</v>
      </c>
      <c r="L53" s="83">
        <v>14.6</v>
      </c>
      <c r="M53" s="83">
        <v>11.1</v>
      </c>
      <c r="N53" s="83">
        <v>9.1999999999999993</v>
      </c>
      <c r="O53" s="83">
        <v>180.92</v>
      </c>
      <c r="P53" s="84">
        <v>28</v>
      </c>
    </row>
    <row r="54" spans="1:16" ht="38.25">
      <c r="A54" s="122" t="s">
        <v>95</v>
      </c>
      <c r="B54" s="123" t="s">
        <v>96</v>
      </c>
      <c r="C54" s="124">
        <v>120</v>
      </c>
      <c r="D54" s="125">
        <v>1.62</v>
      </c>
      <c r="E54" s="125">
        <v>3.14</v>
      </c>
      <c r="F54" s="125">
        <v>13.42</v>
      </c>
      <c r="G54" s="125">
        <v>81.42</v>
      </c>
      <c r="H54" s="126">
        <v>4.1399999999999997</v>
      </c>
      <c r="I54" s="122" t="s">
        <v>95</v>
      </c>
      <c r="J54" s="123" t="s">
        <v>96</v>
      </c>
      <c r="K54" s="68">
        <v>100</v>
      </c>
      <c r="L54" s="69">
        <v>1.35</v>
      </c>
      <c r="M54" s="69">
        <v>2.62</v>
      </c>
      <c r="N54" s="69">
        <v>13.97</v>
      </c>
      <c r="O54" s="69">
        <v>84.81</v>
      </c>
      <c r="P54" s="70">
        <v>3.4</v>
      </c>
    </row>
    <row r="55" spans="1:16" ht="38.25">
      <c r="A55" s="85" t="s">
        <v>97</v>
      </c>
      <c r="B55" s="86" t="s">
        <v>98</v>
      </c>
      <c r="C55" s="52">
        <v>180</v>
      </c>
      <c r="D55" s="53">
        <v>0.5</v>
      </c>
      <c r="E55" s="53">
        <v>0</v>
      </c>
      <c r="F55" s="53">
        <v>24.66</v>
      </c>
      <c r="G55" s="53">
        <v>100.66</v>
      </c>
      <c r="H55" s="54">
        <v>0.14000000000000001</v>
      </c>
      <c r="I55" s="85" t="s">
        <v>99</v>
      </c>
      <c r="J55" s="86" t="s">
        <v>98</v>
      </c>
      <c r="K55" s="52">
        <v>150</v>
      </c>
      <c r="L55" s="53">
        <v>0.42</v>
      </c>
      <c r="M55" s="53">
        <v>0</v>
      </c>
      <c r="N55" s="53">
        <v>20.75</v>
      </c>
      <c r="O55" s="53">
        <v>83.88</v>
      </c>
      <c r="P55" s="54">
        <v>0.11</v>
      </c>
    </row>
    <row r="56" spans="1:16">
      <c r="A56" s="31" t="s">
        <v>47</v>
      </c>
      <c r="B56" s="32" t="s">
        <v>48</v>
      </c>
      <c r="C56" s="33">
        <v>20</v>
      </c>
      <c r="D56" s="34">
        <v>1.65</v>
      </c>
      <c r="E56" s="34">
        <v>0.26</v>
      </c>
      <c r="F56" s="34">
        <v>9.6</v>
      </c>
      <c r="G56" s="34">
        <v>45.4</v>
      </c>
      <c r="H56" s="34">
        <v>0</v>
      </c>
      <c r="I56" s="31" t="s">
        <v>47</v>
      </c>
      <c r="J56" s="32" t="s">
        <v>48</v>
      </c>
      <c r="K56" s="33">
        <v>15</v>
      </c>
      <c r="L56" s="34">
        <v>1.25</v>
      </c>
      <c r="M56" s="34">
        <v>0.2</v>
      </c>
      <c r="N56" s="34">
        <v>7.2</v>
      </c>
      <c r="O56" s="34">
        <v>34.049999999999997</v>
      </c>
      <c r="P56" s="35">
        <v>0</v>
      </c>
    </row>
    <row r="57" spans="1:16" ht="30">
      <c r="A57" s="71" t="s">
        <v>67</v>
      </c>
      <c r="B57" s="72" t="s">
        <v>68</v>
      </c>
      <c r="C57" s="73">
        <v>20</v>
      </c>
      <c r="D57" s="74">
        <v>0.95</v>
      </c>
      <c r="E57" s="74">
        <v>0.14000000000000001</v>
      </c>
      <c r="F57" s="74">
        <v>9.9499999999999993</v>
      </c>
      <c r="G57" s="74">
        <v>42.8</v>
      </c>
      <c r="H57" s="74">
        <v>0</v>
      </c>
      <c r="I57" s="71" t="s">
        <v>67</v>
      </c>
      <c r="J57" s="72" t="s">
        <v>68</v>
      </c>
      <c r="K57" s="73">
        <v>15</v>
      </c>
      <c r="L57" s="74">
        <v>0.95</v>
      </c>
      <c r="M57" s="74">
        <v>0.14000000000000001</v>
      </c>
      <c r="N57" s="74">
        <v>9.9499999999999993</v>
      </c>
      <c r="O57" s="74">
        <v>42.8</v>
      </c>
      <c r="P57" s="74">
        <v>0</v>
      </c>
    </row>
    <row r="58" spans="1:16">
      <c r="A58" s="71"/>
      <c r="B58" s="127" t="s">
        <v>49</v>
      </c>
      <c r="C58" s="128">
        <f t="shared" ref="C58:H58" si="13">SUM(C51:C57)</f>
        <v>730</v>
      </c>
      <c r="D58" s="129">
        <f t="shared" si="13"/>
        <v>22.43</v>
      </c>
      <c r="E58" s="129">
        <f t="shared" si="13"/>
        <v>23.360000000000003</v>
      </c>
      <c r="F58" s="129">
        <f t="shared" si="13"/>
        <v>83.92</v>
      </c>
      <c r="G58" s="129">
        <f t="shared" si="13"/>
        <v>584.45999999999992</v>
      </c>
      <c r="H58" s="130">
        <f t="shared" si="13"/>
        <v>46.010000000000005</v>
      </c>
      <c r="I58" s="71"/>
      <c r="J58" s="127" t="s">
        <v>49</v>
      </c>
      <c r="K58" s="128">
        <f t="shared" ref="K58:P58" si="14">SUM(K51:K57)</f>
        <v>610</v>
      </c>
      <c r="L58" s="129">
        <f t="shared" si="14"/>
        <v>21.080000000000002</v>
      </c>
      <c r="M58" s="129">
        <f t="shared" si="14"/>
        <v>21.14</v>
      </c>
      <c r="N58" s="129">
        <f t="shared" si="14"/>
        <v>74.88</v>
      </c>
      <c r="O58" s="129">
        <f t="shared" si="14"/>
        <v>528.24</v>
      </c>
      <c r="P58" s="130">
        <f t="shared" si="14"/>
        <v>42.8</v>
      </c>
    </row>
    <row r="59" spans="1:16" ht="15.75" thickBot="1">
      <c r="A59" s="1259" t="s">
        <v>69</v>
      </c>
      <c r="B59" s="1260"/>
      <c r="C59" s="1260"/>
      <c r="D59" s="1260"/>
      <c r="E59" s="1260"/>
      <c r="F59" s="1260"/>
      <c r="G59" s="1260"/>
      <c r="H59" s="1258"/>
      <c r="I59" s="1285" t="s">
        <v>69</v>
      </c>
      <c r="J59" s="1286"/>
      <c r="K59" s="1286"/>
      <c r="L59" s="1286"/>
      <c r="M59" s="1286"/>
      <c r="N59" s="1286"/>
      <c r="O59" s="1286"/>
      <c r="P59" s="1287"/>
    </row>
    <row r="60" spans="1:16" ht="53.25" customHeight="1">
      <c r="A60" s="131" t="s">
        <v>100</v>
      </c>
      <c r="B60" s="132" t="s">
        <v>101</v>
      </c>
      <c r="C60" s="133">
        <v>60</v>
      </c>
      <c r="D60" s="134">
        <v>5</v>
      </c>
      <c r="E60" s="134">
        <v>4</v>
      </c>
      <c r="F60" s="134">
        <v>34.67</v>
      </c>
      <c r="G60" s="134">
        <v>193.1</v>
      </c>
      <c r="H60" s="135">
        <v>0.1</v>
      </c>
      <c r="I60" s="131" t="s">
        <v>100</v>
      </c>
      <c r="J60" s="132" t="s">
        <v>101</v>
      </c>
      <c r="K60" s="133">
        <v>60</v>
      </c>
      <c r="L60" s="134">
        <v>5</v>
      </c>
      <c r="M60" s="134">
        <v>4</v>
      </c>
      <c r="N60" s="134">
        <v>34.67</v>
      </c>
      <c r="O60" s="134">
        <v>193.1</v>
      </c>
      <c r="P60" s="135">
        <v>0.1</v>
      </c>
    </row>
    <row r="61" spans="1:16" ht="15.75" hidden="1">
      <c r="A61" s="85"/>
      <c r="B61" s="112"/>
      <c r="C61" s="73"/>
      <c r="D61" s="74"/>
      <c r="E61" s="74"/>
      <c r="F61" s="74"/>
      <c r="G61" s="74"/>
      <c r="H61" s="113"/>
      <c r="I61" s="85"/>
      <c r="J61" s="112"/>
      <c r="K61" s="73"/>
      <c r="L61" s="74"/>
      <c r="M61" s="74"/>
      <c r="N61" s="74"/>
      <c r="O61" s="74"/>
      <c r="P61" s="113"/>
    </row>
    <row r="62" spans="1:16" ht="38.25">
      <c r="A62" s="156" t="s">
        <v>116</v>
      </c>
      <c r="B62" s="354" t="s">
        <v>117</v>
      </c>
      <c r="C62" s="355">
        <v>180</v>
      </c>
      <c r="D62" s="356">
        <v>5.03</v>
      </c>
      <c r="E62" s="356">
        <v>5.74</v>
      </c>
      <c r="F62" s="356">
        <v>9.07</v>
      </c>
      <c r="G62" s="356">
        <v>108.12</v>
      </c>
      <c r="H62" s="357">
        <v>0.45</v>
      </c>
      <c r="I62" s="156" t="s">
        <v>116</v>
      </c>
      <c r="J62" s="354" t="s">
        <v>117</v>
      </c>
      <c r="K62" s="355">
        <v>150</v>
      </c>
      <c r="L62" s="356">
        <v>4.1900000000000004</v>
      </c>
      <c r="M62" s="356">
        <v>4.79</v>
      </c>
      <c r="N62" s="356">
        <v>7.56</v>
      </c>
      <c r="O62" s="356">
        <v>90.09</v>
      </c>
      <c r="P62" s="357">
        <v>0.38</v>
      </c>
    </row>
    <row r="63" spans="1:16" hidden="1">
      <c r="A63" s="31"/>
      <c r="B63" s="32"/>
      <c r="C63" s="33"/>
      <c r="D63" s="34"/>
      <c r="E63" s="34"/>
      <c r="F63" s="34"/>
      <c r="G63" s="34"/>
      <c r="H63" s="35"/>
      <c r="I63" s="31"/>
      <c r="J63" s="32"/>
      <c r="K63" s="33"/>
      <c r="L63" s="34"/>
      <c r="M63" s="34"/>
      <c r="N63" s="34"/>
      <c r="O63" s="34"/>
      <c r="P63" s="35"/>
    </row>
    <row r="64" spans="1:16">
      <c r="A64" s="71"/>
      <c r="B64" s="127" t="s">
        <v>49</v>
      </c>
      <c r="C64" s="128">
        <f t="shared" ref="C64:H64" si="15">SUM(C60:C63)</f>
        <v>240</v>
      </c>
      <c r="D64" s="129">
        <f t="shared" si="15"/>
        <v>10.030000000000001</v>
      </c>
      <c r="E64" s="129">
        <f t="shared" si="15"/>
        <v>9.74</v>
      </c>
      <c r="F64" s="129">
        <f t="shared" si="15"/>
        <v>43.74</v>
      </c>
      <c r="G64" s="129">
        <f t="shared" si="15"/>
        <v>301.22000000000003</v>
      </c>
      <c r="H64" s="130">
        <f t="shared" si="15"/>
        <v>0.55000000000000004</v>
      </c>
      <c r="I64" s="71"/>
      <c r="J64" s="127" t="s">
        <v>49</v>
      </c>
      <c r="K64" s="128">
        <f t="shared" ref="K64:P64" si="16">SUM(K60:K63)</f>
        <v>210</v>
      </c>
      <c r="L64" s="129">
        <f t="shared" si="16"/>
        <v>9.1900000000000013</v>
      </c>
      <c r="M64" s="129">
        <f t="shared" si="16"/>
        <v>8.7899999999999991</v>
      </c>
      <c r="N64" s="129">
        <f t="shared" si="16"/>
        <v>42.230000000000004</v>
      </c>
      <c r="O64" s="129">
        <f t="shared" si="16"/>
        <v>283.19</v>
      </c>
      <c r="P64" s="130">
        <f t="shared" si="16"/>
        <v>0.48</v>
      </c>
    </row>
    <row r="65" spans="1:16" ht="15.75" thickBot="1">
      <c r="A65" s="71"/>
      <c r="B65" s="127" t="s">
        <v>74</v>
      </c>
      <c r="C65" s="128">
        <f t="shared" ref="C65:H65" si="17">C46+C49+C58+C64</f>
        <v>1550</v>
      </c>
      <c r="D65" s="129">
        <f t="shared" si="17"/>
        <v>48.36</v>
      </c>
      <c r="E65" s="129">
        <f t="shared" si="17"/>
        <v>48.140000000000008</v>
      </c>
      <c r="F65" s="129">
        <f t="shared" si="17"/>
        <v>181.82000000000002</v>
      </c>
      <c r="G65" s="136">
        <f t="shared" si="17"/>
        <v>1299.8799999999999</v>
      </c>
      <c r="H65" s="130">
        <f t="shared" si="17"/>
        <v>53.760000000000005</v>
      </c>
      <c r="I65" s="137"/>
      <c r="J65" s="138" t="s">
        <v>74</v>
      </c>
      <c r="K65" s="139">
        <f t="shared" ref="K65:P65" si="18">K46+K49+K58+K64</f>
        <v>1333</v>
      </c>
      <c r="L65" s="140">
        <f t="shared" si="18"/>
        <v>43.120000000000005</v>
      </c>
      <c r="M65" s="140">
        <f t="shared" si="18"/>
        <v>41.89</v>
      </c>
      <c r="N65" s="140">
        <f t="shared" si="18"/>
        <v>173.43</v>
      </c>
      <c r="O65" s="141">
        <f t="shared" si="18"/>
        <v>1143.6400000000001</v>
      </c>
      <c r="P65" s="142">
        <f t="shared" si="18"/>
        <v>50.279999999999994</v>
      </c>
    </row>
    <row r="66" spans="1:16" ht="15.75" thickBot="1">
      <c r="A66" s="1299" t="s">
        <v>105</v>
      </c>
      <c r="B66" s="1300"/>
      <c r="C66" s="1300"/>
      <c r="D66" s="1300"/>
      <c r="E66" s="1300"/>
      <c r="F66" s="1300"/>
      <c r="G66" s="1300"/>
      <c r="H66" s="1301"/>
      <c r="I66" s="1288" t="s">
        <v>105</v>
      </c>
      <c r="J66" s="1295"/>
      <c r="K66" s="1295"/>
      <c r="L66" s="1295"/>
      <c r="M66" s="1295"/>
      <c r="N66" s="1295"/>
      <c r="O66" s="1295"/>
      <c r="P66" s="1296"/>
    </row>
    <row r="67" spans="1:16" ht="15.75" thickBot="1">
      <c r="A67" s="1276" t="s">
        <v>28</v>
      </c>
      <c r="B67" s="1302"/>
      <c r="C67" s="1302"/>
      <c r="D67" s="1302"/>
      <c r="E67" s="1302"/>
      <c r="F67" s="1302"/>
      <c r="G67" s="1302"/>
      <c r="H67" s="1303"/>
      <c r="I67" s="1256" t="s">
        <v>29</v>
      </c>
      <c r="J67" s="1297"/>
      <c r="K67" s="1297"/>
      <c r="L67" s="1297"/>
      <c r="M67" s="1297"/>
      <c r="N67" s="1297"/>
      <c r="O67" s="1297"/>
      <c r="P67" s="1298"/>
    </row>
    <row r="68" spans="1:16" ht="38.25">
      <c r="A68" s="213" t="s">
        <v>177</v>
      </c>
      <c r="B68" s="16" t="s">
        <v>178</v>
      </c>
      <c r="C68" s="17">
        <v>100</v>
      </c>
      <c r="D68" s="174">
        <v>8.94</v>
      </c>
      <c r="E68" s="174">
        <v>12.8</v>
      </c>
      <c r="F68" s="174">
        <v>1.83</v>
      </c>
      <c r="G68" s="174">
        <v>147.97999999999999</v>
      </c>
      <c r="H68" s="175">
        <v>0.25</v>
      </c>
      <c r="I68" s="213" t="s">
        <v>177</v>
      </c>
      <c r="J68" s="340" t="s">
        <v>178</v>
      </c>
      <c r="K68" s="341">
        <v>80</v>
      </c>
      <c r="L68" s="342">
        <v>7.15</v>
      </c>
      <c r="M68" s="342">
        <v>9.33</v>
      </c>
      <c r="N68" s="342">
        <v>1.46</v>
      </c>
      <c r="O68" s="342">
        <v>118.39</v>
      </c>
      <c r="P68" s="343">
        <v>0.2</v>
      </c>
    </row>
    <row r="69" spans="1:16" ht="126">
      <c r="A69" s="85" t="s">
        <v>179</v>
      </c>
      <c r="B69" s="236" t="s">
        <v>180</v>
      </c>
      <c r="C69" s="73">
        <v>60</v>
      </c>
      <c r="D69" s="74">
        <v>0.81</v>
      </c>
      <c r="E69" s="74">
        <v>3.06</v>
      </c>
      <c r="F69" s="74">
        <v>3.65</v>
      </c>
      <c r="G69" s="74">
        <v>45.37</v>
      </c>
      <c r="H69" s="113">
        <v>7.91</v>
      </c>
      <c r="I69" s="85" t="s">
        <v>179</v>
      </c>
      <c r="J69" s="236" t="s">
        <v>180</v>
      </c>
      <c r="K69" s="73">
        <v>50</v>
      </c>
      <c r="L69" s="74">
        <v>0.67</v>
      </c>
      <c r="M69" s="74">
        <v>2.5499999999999998</v>
      </c>
      <c r="N69" s="74">
        <v>3.04</v>
      </c>
      <c r="O69" s="74">
        <v>37.81</v>
      </c>
      <c r="P69" s="113">
        <v>6.59</v>
      </c>
    </row>
    <row r="70" spans="1:16" ht="38.25">
      <c r="A70" s="104" t="s">
        <v>102</v>
      </c>
      <c r="B70" s="112" t="s">
        <v>103</v>
      </c>
      <c r="C70" s="73">
        <v>180</v>
      </c>
      <c r="D70" s="74">
        <v>0.12</v>
      </c>
      <c r="E70" s="74">
        <v>0</v>
      </c>
      <c r="F70" s="74">
        <v>13.9</v>
      </c>
      <c r="G70" s="74">
        <v>56.02</v>
      </c>
      <c r="H70" s="113">
        <v>0.02</v>
      </c>
      <c r="I70" s="104" t="s">
        <v>102</v>
      </c>
      <c r="J70" s="112" t="s">
        <v>104</v>
      </c>
      <c r="K70" s="73">
        <v>150</v>
      </c>
      <c r="L70" s="74">
        <v>0.12</v>
      </c>
      <c r="M70" s="74">
        <v>0</v>
      </c>
      <c r="N70" s="74">
        <v>11.58</v>
      </c>
      <c r="O70" s="74">
        <v>46.68</v>
      </c>
      <c r="P70" s="113">
        <v>0.02</v>
      </c>
    </row>
    <row r="71" spans="1:16">
      <c r="A71" s="344" t="s">
        <v>47</v>
      </c>
      <c r="B71" s="345" t="s">
        <v>48</v>
      </c>
      <c r="C71" s="346">
        <v>15</v>
      </c>
      <c r="D71" s="257">
        <v>1.25</v>
      </c>
      <c r="E71" s="257">
        <v>0.2</v>
      </c>
      <c r="F71" s="257">
        <v>7.2</v>
      </c>
      <c r="G71" s="257">
        <v>34.049999999999997</v>
      </c>
      <c r="H71" s="347">
        <v>0</v>
      </c>
      <c r="I71" s="344" t="s">
        <v>47</v>
      </c>
      <c r="J71" s="345" t="s">
        <v>48</v>
      </c>
      <c r="K71" s="346">
        <v>10</v>
      </c>
      <c r="L71" s="257">
        <v>0.83</v>
      </c>
      <c r="M71" s="257">
        <v>0.52</v>
      </c>
      <c r="N71" s="257">
        <v>4.8</v>
      </c>
      <c r="O71" s="257">
        <v>22.7</v>
      </c>
      <c r="P71" s="347">
        <v>0</v>
      </c>
    </row>
    <row r="72" spans="1:16">
      <c r="A72" s="143"/>
      <c r="B72" s="115" t="s">
        <v>49</v>
      </c>
      <c r="C72" s="129">
        <f t="shared" ref="C72:H72" si="19">SUM(C68:C71)</f>
        <v>355</v>
      </c>
      <c r="D72" s="129">
        <f t="shared" si="19"/>
        <v>11.12</v>
      </c>
      <c r="E72" s="129">
        <f t="shared" si="19"/>
        <v>16.060000000000002</v>
      </c>
      <c r="F72" s="129">
        <f t="shared" si="19"/>
        <v>26.580000000000002</v>
      </c>
      <c r="G72" s="129">
        <f t="shared" si="19"/>
        <v>283.42</v>
      </c>
      <c r="H72" s="129">
        <f t="shared" si="19"/>
        <v>8.18</v>
      </c>
      <c r="I72" s="144"/>
      <c r="J72" s="37" t="s">
        <v>49</v>
      </c>
      <c r="K72" s="129">
        <f t="shared" ref="K72:P72" si="20">SUM(K68:K71)</f>
        <v>290</v>
      </c>
      <c r="L72" s="129">
        <f t="shared" si="20"/>
        <v>8.77</v>
      </c>
      <c r="M72" s="129">
        <f t="shared" si="20"/>
        <v>12.399999999999999</v>
      </c>
      <c r="N72" s="129">
        <f t="shared" si="20"/>
        <v>20.88</v>
      </c>
      <c r="O72" s="129">
        <f t="shared" si="20"/>
        <v>225.57999999999998</v>
      </c>
      <c r="P72" s="129">
        <f t="shared" si="20"/>
        <v>6.81</v>
      </c>
    </row>
    <row r="73" spans="1:16" ht="15.75" thickBot="1">
      <c r="A73" s="1259" t="s">
        <v>50</v>
      </c>
      <c r="B73" s="1260"/>
      <c r="C73" s="1260"/>
      <c r="D73" s="1260"/>
      <c r="E73" s="1260"/>
      <c r="F73" s="1260"/>
      <c r="G73" s="1260"/>
      <c r="H73" s="1258"/>
      <c r="I73" s="1256" t="s">
        <v>51</v>
      </c>
      <c r="J73" s="1297"/>
      <c r="K73" s="1297"/>
      <c r="L73" s="1297"/>
      <c r="M73" s="1297"/>
      <c r="N73" s="1297"/>
      <c r="O73" s="1297"/>
      <c r="P73" s="1298"/>
    </row>
    <row r="74" spans="1:16" ht="38.25">
      <c r="A74" s="41" t="s">
        <v>52</v>
      </c>
      <c r="B74" s="42" t="s">
        <v>53</v>
      </c>
      <c r="C74" s="12">
        <v>100</v>
      </c>
      <c r="D74" s="43">
        <v>0.4</v>
      </c>
      <c r="E74" s="43">
        <v>0.4</v>
      </c>
      <c r="F74" s="43">
        <v>10.4</v>
      </c>
      <c r="G74" s="43">
        <v>45</v>
      </c>
      <c r="H74" s="44">
        <v>10</v>
      </c>
      <c r="I74" s="41" t="s">
        <v>52</v>
      </c>
      <c r="J74" s="12" t="s">
        <v>54</v>
      </c>
      <c r="K74" s="12">
        <v>100</v>
      </c>
      <c r="L74" s="43">
        <v>0.4</v>
      </c>
      <c r="M74" s="43">
        <v>0.4</v>
      </c>
      <c r="N74" s="43">
        <v>10.4</v>
      </c>
      <c r="O74" s="43">
        <v>45</v>
      </c>
      <c r="P74" s="44">
        <v>10</v>
      </c>
    </row>
    <row r="75" spans="1:16">
      <c r="A75" s="36"/>
      <c r="B75" s="37" t="s">
        <v>49</v>
      </c>
      <c r="C75" s="38">
        <f t="shared" ref="C75:H75" si="21">C74</f>
        <v>100</v>
      </c>
      <c r="D75" s="45">
        <f t="shared" si="21"/>
        <v>0.4</v>
      </c>
      <c r="E75" s="45">
        <f t="shared" si="21"/>
        <v>0.4</v>
      </c>
      <c r="F75" s="45">
        <f t="shared" si="21"/>
        <v>10.4</v>
      </c>
      <c r="G75" s="45">
        <f t="shared" si="21"/>
        <v>45</v>
      </c>
      <c r="H75" s="46">
        <f t="shared" si="21"/>
        <v>10</v>
      </c>
      <c r="I75" s="36"/>
      <c r="J75" s="37" t="s">
        <v>49</v>
      </c>
      <c r="K75" s="38">
        <f t="shared" ref="K75:P75" si="22">K74</f>
        <v>100</v>
      </c>
      <c r="L75" s="45">
        <f t="shared" si="22"/>
        <v>0.4</v>
      </c>
      <c r="M75" s="45">
        <f t="shared" si="22"/>
        <v>0.4</v>
      </c>
      <c r="N75" s="45">
        <f t="shared" si="22"/>
        <v>10.4</v>
      </c>
      <c r="O75" s="45">
        <f t="shared" si="22"/>
        <v>45</v>
      </c>
      <c r="P75" s="46">
        <f t="shared" si="22"/>
        <v>10</v>
      </c>
    </row>
    <row r="76" spans="1:16" ht="15.75" thickBot="1">
      <c r="A76" s="1256" t="s">
        <v>55</v>
      </c>
      <c r="B76" s="1257"/>
      <c r="C76" s="1257"/>
      <c r="D76" s="1257"/>
      <c r="E76" s="1257"/>
      <c r="F76" s="1257"/>
      <c r="G76" s="1257"/>
      <c r="H76" s="1258"/>
      <c r="I76" s="1282" t="s">
        <v>56</v>
      </c>
      <c r="J76" s="1291"/>
      <c r="K76" s="1291"/>
      <c r="L76" s="1291"/>
      <c r="M76" s="1291"/>
      <c r="N76" s="1291"/>
      <c r="O76" s="1291"/>
      <c r="P76" s="1292"/>
    </row>
    <row r="77" spans="1:16" ht="60">
      <c r="A77" s="47" t="s">
        <v>57</v>
      </c>
      <c r="B77" s="48" t="s">
        <v>109</v>
      </c>
      <c r="C77" s="48">
        <v>60</v>
      </c>
      <c r="D77" s="49">
        <v>0.48</v>
      </c>
      <c r="E77" s="49">
        <v>0.06</v>
      </c>
      <c r="F77" s="49">
        <v>1.98</v>
      </c>
      <c r="G77" s="49">
        <v>10.38</v>
      </c>
      <c r="H77" s="50">
        <v>3</v>
      </c>
      <c r="I77" s="41" t="s">
        <v>57</v>
      </c>
      <c r="J77" s="48" t="s">
        <v>109</v>
      </c>
      <c r="K77" s="48">
        <v>50</v>
      </c>
      <c r="L77" s="49">
        <v>0.4</v>
      </c>
      <c r="M77" s="49">
        <v>0.05</v>
      </c>
      <c r="N77" s="49">
        <v>1.65</v>
      </c>
      <c r="O77" s="49">
        <v>8.65</v>
      </c>
      <c r="P77" s="50">
        <v>2.5</v>
      </c>
    </row>
    <row r="78" spans="1:16" ht="45" customHeight="1">
      <c r="A78" s="85" t="s">
        <v>110</v>
      </c>
      <c r="B78" s="145" t="s">
        <v>111</v>
      </c>
      <c r="C78" s="82">
        <v>250</v>
      </c>
      <c r="D78" s="83">
        <v>2.14</v>
      </c>
      <c r="E78" s="83">
        <v>4.33</v>
      </c>
      <c r="F78" s="83">
        <v>11.19</v>
      </c>
      <c r="G78" s="83">
        <v>92.18</v>
      </c>
      <c r="H78" s="84">
        <v>5.33</v>
      </c>
      <c r="I78" s="85" t="s">
        <v>110</v>
      </c>
      <c r="J78" s="145" t="s">
        <v>111</v>
      </c>
      <c r="K78" s="82">
        <v>200</v>
      </c>
      <c r="L78" s="83">
        <v>1.72</v>
      </c>
      <c r="M78" s="83">
        <v>3.54</v>
      </c>
      <c r="N78" s="83">
        <v>8.9600000000000009</v>
      </c>
      <c r="O78" s="83">
        <v>74.569999999999993</v>
      </c>
      <c r="P78" s="84">
        <v>4.2699999999999996</v>
      </c>
    </row>
    <row r="79" spans="1:16" ht="51">
      <c r="A79" s="146" t="s">
        <v>112</v>
      </c>
      <c r="B79" s="147" t="s">
        <v>113</v>
      </c>
      <c r="C79" s="193">
        <v>200</v>
      </c>
      <c r="D79" s="154">
        <v>18.600000000000001</v>
      </c>
      <c r="E79" s="154">
        <v>20</v>
      </c>
      <c r="F79" s="154">
        <v>31.2</v>
      </c>
      <c r="G79" s="154">
        <v>348.5</v>
      </c>
      <c r="H79" s="155">
        <v>2.4</v>
      </c>
      <c r="I79" s="146" t="s">
        <v>112</v>
      </c>
      <c r="J79" s="147" t="s">
        <v>113</v>
      </c>
      <c r="K79" s="378">
        <v>180</v>
      </c>
      <c r="L79" s="154">
        <v>16.8</v>
      </c>
      <c r="M79" s="154">
        <v>18</v>
      </c>
      <c r="N79" s="154">
        <v>28.1</v>
      </c>
      <c r="O79" s="154">
        <v>313.7</v>
      </c>
      <c r="P79" s="155">
        <v>2.1</v>
      </c>
    </row>
    <row r="80" spans="1:16" ht="45">
      <c r="A80" s="148" t="s">
        <v>85</v>
      </c>
      <c r="B80" s="149" t="s">
        <v>87</v>
      </c>
      <c r="C80" s="153">
        <v>150</v>
      </c>
      <c r="D80" s="154">
        <v>1.5</v>
      </c>
      <c r="E80" s="154">
        <v>0.15</v>
      </c>
      <c r="F80" s="154">
        <v>2.85</v>
      </c>
      <c r="G80" s="154">
        <v>18.75</v>
      </c>
      <c r="H80" s="155">
        <v>6</v>
      </c>
      <c r="I80" s="148" t="s">
        <v>85</v>
      </c>
      <c r="J80" s="149" t="s">
        <v>87</v>
      </c>
      <c r="K80" s="153">
        <v>150</v>
      </c>
      <c r="L80" s="154">
        <v>1.5</v>
      </c>
      <c r="M80" s="154">
        <v>0.15</v>
      </c>
      <c r="N80" s="154">
        <v>2.85</v>
      </c>
      <c r="O80" s="154">
        <v>18.75</v>
      </c>
      <c r="P80" s="155">
        <v>6</v>
      </c>
    </row>
    <row r="81" spans="1:16">
      <c r="A81" s="31" t="s">
        <v>47</v>
      </c>
      <c r="B81" s="32" t="s">
        <v>48</v>
      </c>
      <c r="C81" s="33">
        <v>20</v>
      </c>
      <c r="D81" s="34">
        <v>1.65</v>
      </c>
      <c r="E81" s="34">
        <v>0.26</v>
      </c>
      <c r="F81" s="34">
        <v>9.6</v>
      </c>
      <c r="G81" s="34">
        <v>45.4</v>
      </c>
      <c r="H81" s="34">
        <v>0</v>
      </c>
      <c r="I81" s="31" t="s">
        <v>47</v>
      </c>
      <c r="J81" s="32" t="s">
        <v>48</v>
      </c>
      <c r="K81" s="33">
        <v>15</v>
      </c>
      <c r="L81" s="34">
        <v>1.25</v>
      </c>
      <c r="M81" s="34">
        <v>0.2</v>
      </c>
      <c r="N81" s="34">
        <v>7.2</v>
      </c>
      <c r="O81" s="34">
        <v>34.049999999999997</v>
      </c>
      <c r="P81" s="35">
        <v>0</v>
      </c>
    </row>
    <row r="82" spans="1:16" ht="30">
      <c r="A82" s="71" t="s">
        <v>67</v>
      </c>
      <c r="B82" s="72" t="s">
        <v>68</v>
      </c>
      <c r="C82" s="73">
        <v>20</v>
      </c>
      <c r="D82" s="74">
        <v>0.95</v>
      </c>
      <c r="E82" s="74">
        <v>0.14000000000000001</v>
      </c>
      <c r="F82" s="74">
        <v>9.9499999999999993</v>
      </c>
      <c r="G82" s="74">
        <v>42.8</v>
      </c>
      <c r="H82" s="74">
        <v>0</v>
      </c>
      <c r="I82" s="71" t="s">
        <v>67</v>
      </c>
      <c r="J82" s="72" t="s">
        <v>68</v>
      </c>
      <c r="K82" s="73">
        <v>15</v>
      </c>
      <c r="L82" s="74">
        <v>0.95</v>
      </c>
      <c r="M82" s="74">
        <v>0.14000000000000001</v>
      </c>
      <c r="N82" s="74">
        <v>9.9499999999999993</v>
      </c>
      <c r="O82" s="74">
        <v>42.8</v>
      </c>
      <c r="P82" s="74">
        <v>0</v>
      </c>
    </row>
    <row r="83" spans="1:16">
      <c r="A83" s="75"/>
      <c r="B83" s="76" t="s">
        <v>49</v>
      </c>
      <c r="C83" s="77">
        <f t="shared" ref="C83:H83" si="23">SUM(C77:C82)</f>
        <v>700</v>
      </c>
      <c r="D83" s="78">
        <f t="shared" si="23"/>
        <v>25.32</v>
      </c>
      <c r="E83" s="78">
        <f t="shared" si="23"/>
        <v>24.94</v>
      </c>
      <c r="F83" s="78">
        <f t="shared" si="23"/>
        <v>66.77</v>
      </c>
      <c r="G83" s="78">
        <f t="shared" si="23"/>
        <v>558.01</v>
      </c>
      <c r="H83" s="79">
        <f t="shared" si="23"/>
        <v>16.73</v>
      </c>
      <c r="I83" s="80"/>
      <c r="J83" s="76" t="s">
        <v>49</v>
      </c>
      <c r="K83" s="77">
        <f t="shared" ref="K83:P83" si="24">SUM(K77:K82)</f>
        <v>610</v>
      </c>
      <c r="L83" s="78">
        <f t="shared" si="24"/>
        <v>22.62</v>
      </c>
      <c r="M83" s="78">
        <f t="shared" si="24"/>
        <v>22.08</v>
      </c>
      <c r="N83" s="78">
        <f t="shared" si="24"/>
        <v>58.710000000000008</v>
      </c>
      <c r="O83" s="78">
        <f t="shared" si="24"/>
        <v>492.52</v>
      </c>
      <c r="P83" s="79">
        <f t="shared" si="24"/>
        <v>14.87</v>
      </c>
    </row>
    <row r="84" spans="1:16" ht="15.75" thickBot="1">
      <c r="A84" s="1259" t="s">
        <v>69</v>
      </c>
      <c r="B84" s="1260"/>
      <c r="C84" s="1260"/>
      <c r="D84" s="1260"/>
      <c r="E84" s="1260"/>
      <c r="F84" s="1260"/>
      <c r="G84" s="1260"/>
      <c r="H84" s="1258"/>
      <c r="I84" s="1285" t="s">
        <v>69</v>
      </c>
      <c r="J84" s="1286"/>
      <c r="K84" s="1286"/>
      <c r="L84" s="1286"/>
      <c r="M84" s="1286"/>
      <c r="N84" s="1286"/>
      <c r="O84" s="1286"/>
      <c r="P84" s="1287"/>
    </row>
    <row r="85" spans="1:16" ht="38.25">
      <c r="A85" s="156" t="s">
        <v>114</v>
      </c>
      <c r="B85" s="157" t="s">
        <v>115</v>
      </c>
      <c r="C85" s="158">
        <v>200</v>
      </c>
      <c r="D85" s="159">
        <v>9.56</v>
      </c>
      <c r="E85" s="159">
        <v>8.58</v>
      </c>
      <c r="F85" s="159">
        <v>39.24</v>
      </c>
      <c r="G85" s="159">
        <v>272</v>
      </c>
      <c r="H85" s="160">
        <v>0.04</v>
      </c>
      <c r="I85" s="156" t="s">
        <v>114</v>
      </c>
      <c r="J85" s="157" t="s">
        <v>115</v>
      </c>
      <c r="K85" s="158">
        <v>150</v>
      </c>
      <c r="L85" s="159">
        <v>7.1</v>
      </c>
      <c r="M85" s="159">
        <v>7.01</v>
      </c>
      <c r="N85" s="159">
        <v>29.63</v>
      </c>
      <c r="O85" s="159">
        <v>210</v>
      </c>
      <c r="P85" s="160">
        <v>0.03</v>
      </c>
    </row>
    <row r="86" spans="1:16" ht="63">
      <c r="A86" s="368" t="s">
        <v>124</v>
      </c>
      <c r="B86" s="173" t="s">
        <v>125</v>
      </c>
      <c r="C86" s="17">
        <v>40</v>
      </c>
      <c r="D86" s="174">
        <v>3</v>
      </c>
      <c r="E86" s="174">
        <v>4.72</v>
      </c>
      <c r="F86" s="174">
        <v>29.76</v>
      </c>
      <c r="G86" s="174">
        <v>174.4</v>
      </c>
      <c r="H86" s="175">
        <v>0</v>
      </c>
      <c r="I86" s="172" t="s">
        <v>124</v>
      </c>
      <c r="J86" s="173" t="s">
        <v>125</v>
      </c>
      <c r="K86" s="17">
        <v>40</v>
      </c>
      <c r="L86" s="174">
        <v>3</v>
      </c>
      <c r="M86" s="174">
        <v>4.72</v>
      </c>
      <c r="N86" s="174">
        <v>29.76</v>
      </c>
      <c r="O86" s="174">
        <v>174.4</v>
      </c>
      <c r="P86" s="175">
        <v>0</v>
      </c>
    </row>
    <row r="87" spans="1:16" ht="38.25">
      <c r="A87" s="15" t="s">
        <v>32</v>
      </c>
      <c r="B87" s="16" t="s">
        <v>33</v>
      </c>
      <c r="C87" s="17">
        <v>180</v>
      </c>
      <c r="D87" s="18">
        <v>0.06</v>
      </c>
      <c r="E87" s="19">
        <v>0.01</v>
      </c>
      <c r="F87" s="19">
        <v>13.78</v>
      </c>
      <c r="G87" s="19">
        <v>55.44</v>
      </c>
      <c r="H87" s="20" t="s">
        <v>38</v>
      </c>
      <c r="I87" s="15" t="s">
        <v>32</v>
      </c>
      <c r="J87" s="16" t="s">
        <v>39</v>
      </c>
      <c r="K87" s="17">
        <v>150</v>
      </c>
      <c r="L87" s="21">
        <v>0.05</v>
      </c>
      <c r="M87" s="22">
        <v>0.01</v>
      </c>
      <c r="N87" s="22">
        <v>11.48</v>
      </c>
      <c r="O87" s="22">
        <v>46.21</v>
      </c>
      <c r="P87" s="23">
        <v>0.87</v>
      </c>
    </row>
    <row r="88" spans="1:16" hidden="1">
      <c r="A88" s="31"/>
      <c r="B88" s="32"/>
      <c r="C88" s="33"/>
      <c r="D88" s="34"/>
      <c r="E88" s="34"/>
      <c r="F88" s="34"/>
      <c r="G88" s="34"/>
      <c r="H88" s="35"/>
      <c r="I88" s="31"/>
      <c r="J88" s="32"/>
      <c r="K88" s="33"/>
      <c r="L88" s="34"/>
      <c r="M88" s="34"/>
      <c r="N88" s="34"/>
      <c r="O88" s="34"/>
      <c r="P88" s="35"/>
    </row>
    <row r="89" spans="1:16" ht="15.75" thickBot="1">
      <c r="A89" s="87"/>
      <c r="B89" s="88" t="s">
        <v>49</v>
      </c>
      <c r="C89" s="161">
        <f t="shared" ref="C89:H89" si="25">SUM(C85:C88)</f>
        <v>420</v>
      </c>
      <c r="D89" s="89">
        <f t="shared" si="25"/>
        <v>12.620000000000001</v>
      </c>
      <c r="E89" s="89">
        <f t="shared" si="25"/>
        <v>13.31</v>
      </c>
      <c r="F89" s="89">
        <f t="shared" si="25"/>
        <v>82.78</v>
      </c>
      <c r="G89" s="89">
        <f t="shared" si="25"/>
        <v>501.84</v>
      </c>
      <c r="H89" s="90">
        <f t="shared" si="25"/>
        <v>0.04</v>
      </c>
      <c r="I89" s="87"/>
      <c r="J89" s="88" t="s">
        <v>49</v>
      </c>
      <c r="K89" s="161">
        <f t="shared" ref="K89:P89" si="26">SUM(K85:K88)</f>
        <v>340</v>
      </c>
      <c r="L89" s="89">
        <f t="shared" si="26"/>
        <v>10.15</v>
      </c>
      <c r="M89" s="89">
        <f t="shared" si="26"/>
        <v>11.74</v>
      </c>
      <c r="N89" s="89">
        <f t="shared" si="26"/>
        <v>70.87</v>
      </c>
      <c r="O89" s="89">
        <f t="shared" si="26"/>
        <v>430.60999999999996</v>
      </c>
      <c r="P89" s="90">
        <f t="shared" si="26"/>
        <v>0.9</v>
      </c>
    </row>
    <row r="90" spans="1:16" ht="15.75" thickBot="1">
      <c r="A90" s="96"/>
      <c r="B90" s="97" t="s">
        <v>74</v>
      </c>
      <c r="C90" s="103">
        <f t="shared" ref="C90:H90" si="27">C72+C75+C83+C89</f>
        <v>1575</v>
      </c>
      <c r="D90" s="98">
        <f t="shared" si="27"/>
        <v>49.460000000000008</v>
      </c>
      <c r="E90" s="98">
        <f t="shared" si="27"/>
        <v>54.710000000000008</v>
      </c>
      <c r="F90" s="98">
        <f t="shared" si="27"/>
        <v>186.53</v>
      </c>
      <c r="G90" s="99">
        <f t="shared" si="27"/>
        <v>1388.27</v>
      </c>
      <c r="H90" s="100">
        <f t="shared" si="27"/>
        <v>34.949999999999996</v>
      </c>
      <c r="I90" s="162"/>
      <c r="J90" s="163" t="s">
        <v>74</v>
      </c>
      <c r="K90" s="164">
        <f t="shared" ref="K90:P90" si="28">K72+K75+K83+K89</f>
        <v>1340</v>
      </c>
      <c r="L90" s="165">
        <f t="shared" si="28"/>
        <v>41.94</v>
      </c>
      <c r="M90" s="165">
        <f t="shared" si="28"/>
        <v>46.62</v>
      </c>
      <c r="N90" s="165">
        <f t="shared" si="28"/>
        <v>160.86000000000001</v>
      </c>
      <c r="O90" s="166">
        <f t="shared" si="28"/>
        <v>1193.7099999999998</v>
      </c>
      <c r="P90" s="167">
        <f t="shared" si="28"/>
        <v>32.58</v>
      </c>
    </row>
    <row r="91" spans="1:16" ht="15.75" thickBot="1">
      <c r="A91" s="1267" t="s">
        <v>118</v>
      </c>
      <c r="B91" s="1268"/>
      <c r="C91" s="1268"/>
      <c r="D91" s="1268"/>
      <c r="E91" s="1268"/>
      <c r="F91" s="1268"/>
      <c r="G91" s="1268"/>
      <c r="H91" s="1269"/>
      <c r="I91" s="1288" t="s">
        <v>118</v>
      </c>
      <c r="J91" s="1295"/>
      <c r="K91" s="1295"/>
      <c r="L91" s="1295"/>
      <c r="M91" s="1295"/>
      <c r="N91" s="1295"/>
      <c r="O91" s="1295"/>
      <c r="P91" s="1296"/>
    </row>
    <row r="92" spans="1:16" ht="15.75" thickBot="1">
      <c r="A92" s="1270" t="s">
        <v>76</v>
      </c>
      <c r="B92" s="1271"/>
      <c r="C92" s="1271"/>
      <c r="D92" s="1271"/>
      <c r="E92" s="1271"/>
      <c r="F92" s="1271"/>
      <c r="G92" s="1271"/>
      <c r="H92" s="1272"/>
      <c r="I92" s="1270" t="s">
        <v>28</v>
      </c>
      <c r="J92" s="1271"/>
      <c r="K92" s="1271"/>
      <c r="L92" s="1271"/>
      <c r="M92" s="1271"/>
      <c r="N92" s="1271"/>
      <c r="O92" s="1271"/>
      <c r="P92" s="1272"/>
    </row>
    <row r="93" spans="1:16" ht="110.25">
      <c r="A93" s="104" t="s">
        <v>119</v>
      </c>
      <c r="B93" s="168" t="s">
        <v>120</v>
      </c>
      <c r="C93" s="9">
        <v>203</v>
      </c>
      <c r="D93" s="10">
        <v>6.31</v>
      </c>
      <c r="E93" s="10">
        <v>4.55</v>
      </c>
      <c r="F93" s="10">
        <v>28.3</v>
      </c>
      <c r="G93" s="10">
        <v>179.4</v>
      </c>
      <c r="H93" s="11">
        <v>1.3</v>
      </c>
      <c r="I93" s="104" t="s">
        <v>119</v>
      </c>
      <c r="J93" s="168" t="s">
        <v>121</v>
      </c>
      <c r="K93" s="9">
        <v>183</v>
      </c>
      <c r="L93" s="10">
        <v>5.69</v>
      </c>
      <c r="M93" s="10">
        <v>3.96</v>
      </c>
      <c r="N93" s="10">
        <v>25.51</v>
      </c>
      <c r="O93" s="10">
        <v>160.41999999999999</v>
      </c>
      <c r="P93" s="11">
        <v>1.17</v>
      </c>
    </row>
    <row r="94" spans="1:16" ht="38.25">
      <c r="A94" s="104" t="s">
        <v>122</v>
      </c>
      <c r="B94" s="121" t="s">
        <v>123</v>
      </c>
      <c r="C94" s="169">
        <v>180</v>
      </c>
      <c r="D94" s="83">
        <v>2.35</v>
      </c>
      <c r="E94" s="83">
        <v>0.41</v>
      </c>
      <c r="F94" s="83">
        <v>23.36</v>
      </c>
      <c r="G94" s="83">
        <v>104.4</v>
      </c>
      <c r="H94" s="84">
        <v>0.59</v>
      </c>
      <c r="I94" s="104" t="s">
        <v>122</v>
      </c>
      <c r="J94" s="121" t="s">
        <v>123</v>
      </c>
      <c r="K94" s="82">
        <v>150</v>
      </c>
      <c r="L94" s="83">
        <v>1.96</v>
      </c>
      <c r="M94" s="83">
        <v>0.34</v>
      </c>
      <c r="N94" s="83">
        <v>19.46</v>
      </c>
      <c r="O94" s="83">
        <v>86.85</v>
      </c>
      <c r="P94" s="84">
        <v>0.49</v>
      </c>
    </row>
    <row r="95" spans="1:16">
      <c r="A95" s="31" t="s">
        <v>47</v>
      </c>
      <c r="B95" s="32" t="s">
        <v>48</v>
      </c>
      <c r="C95" s="33">
        <v>15</v>
      </c>
      <c r="D95" s="34">
        <v>1.25</v>
      </c>
      <c r="E95" s="34">
        <v>0.2</v>
      </c>
      <c r="F95" s="34">
        <v>7.2</v>
      </c>
      <c r="G95" s="34">
        <v>34.049999999999997</v>
      </c>
      <c r="H95" s="35">
        <v>0</v>
      </c>
      <c r="I95" s="31" t="s">
        <v>47</v>
      </c>
      <c r="J95" s="32" t="s">
        <v>48</v>
      </c>
      <c r="K95" s="33">
        <v>10</v>
      </c>
      <c r="L95" s="34">
        <v>0.83</v>
      </c>
      <c r="M95" s="34">
        <v>0.52</v>
      </c>
      <c r="N95" s="34">
        <v>4.8</v>
      </c>
      <c r="O95" s="34">
        <v>22.7</v>
      </c>
      <c r="P95" s="35">
        <v>0</v>
      </c>
    </row>
    <row r="96" spans="1:16">
      <c r="A96" s="114"/>
      <c r="B96" s="115" t="s">
        <v>49</v>
      </c>
      <c r="C96" s="38">
        <f t="shared" ref="C96:H96" si="29">SUM(C93:C95)</f>
        <v>398</v>
      </c>
      <c r="D96" s="45">
        <f t="shared" si="29"/>
        <v>9.91</v>
      </c>
      <c r="E96" s="45">
        <f t="shared" si="29"/>
        <v>5.16</v>
      </c>
      <c r="F96" s="45">
        <f t="shared" si="29"/>
        <v>58.86</v>
      </c>
      <c r="G96" s="45">
        <f t="shared" si="29"/>
        <v>317.85000000000002</v>
      </c>
      <c r="H96" s="46">
        <f t="shared" si="29"/>
        <v>1.8900000000000001</v>
      </c>
      <c r="I96" s="114"/>
      <c r="J96" s="115" t="s">
        <v>49</v>
      </c>
      <c r="K96" s="38">
        <f t="shared" ref="K96:P96" si="30">SUM(K93:K95)</f>
        <v>343</v>
      </c>
      <c r="L96" s="45">
        <f t="shared" si="30"/>
        <v>8.48</v>
      </c>
      <c r="M96" s="45">
        <f t="shared" si="30"/>
        <v>4.82</v>
      </c>
      <c r="N96" s="45">
        <f t="shared" si="30"/>
        <v>49.769999999999996</v>
      </c>
      <c r="O96" s="45">
        <f t="shared" si="30"/>
        <v>269.96999999999997</v>
      </c>
      <c r="P96" s="46">
        <f t="shared" si="30"/>
        <v>1.66</v>
      </c>
    </row>
    <row r="97" spans="1:16" ht="15.75" thickBot="1">
      <c r="A97" s="1259" t="s">
        <v>50</v>
      </c>
      <c r="B97" s="1260"/>
      <c r="C97" s="1260"/>
      <c r="D97" s="1260"/>
      <c r="E97" s="1260"/>
      <c r="F97" s="1260"/>
      <c r="G97" s="1260"/>
      <c r="H97" s="1258"/>
      <c r="I97" s="1282" t="s">
        <v>51</v>
      </c>
      <c r="J97" s="1291"/>
      <c r="K97" s="1291"/>
      <c r="L97" s="1291"/>
      <c r="M97" s="1291"/>
      <c r="N97" s="1291"/>
      <c r="O97" s="1291"/>
      <c r="P97" s="1292"/>
    </row>
    <row r="98" spans="1:16" ht="45.75" customHeight="1">
      <c r="A98" s="24" t="s">
        <v>73</v>
      </c>
      <c r="B98" s="358" t="s">
        <v>363</v>
      </c>
      <c r="C98" s="82">
        <v>180</v>
      </c>
      <c r="D98" s="349">
        <v>5.04</v>
      </c>
      <c r="E98" s="349">
        <v>3.94</v>
      </c>
      <c r="F98" s="349">
        <v>7.36</v>
      </c>
      <c r="G98" s="349">
        <v>85.07</v>
      </c>
      <c r="H98" s="350">
        <v>1.26</v>
      </c>
      <c r="I98" s="85" t="s">
        <v>73</v>
      </c>
      <c r="J98" s="81" t="s">
        <v>363</v>
      </c>
      <c r="K98" s="52">
        <v>150</v>
      </c>
      <c r="L98" s="352">
        <v>4.2</v>
      </c>
      <c r="M98" s="352">
        <v>3.29</v>
      </c>
      <c r="N98" s="352">
        <v>6.14</v>
      </c>
      <c r="O98" s="352">
        <v>70.89</v>
      </c>
      <c r="P98" s="353">
        <v>1.05</v>
      </c>
    </row>
    <row r="99" spans="1:16">
      <c r="A99" s="114"/>
      <c r="B99" s="115" t="s">
        <v>49</v>
      </c>
      <c r="C99" s="38">
        <f t="shared" ref="C99:H99" si="31">C98</f>
        <v>180</v>
      </c>
      <c r="D99" s="45">
        <f t="shared" si="31"/>
        <v>5.04</v>
      </c>
      <c r="E99" s="45">
        <f t="shared" si="31"/>
        <v>3.94</v>
      </c>
      <c r="F99" s="45">
        <f t="shared" si="31"/>
        <v>7.36</v>
      </c>
      <c r="G99" s="45">
        <f t="shared" si="31"/>
        <v>85.07</v>
      </c>
      <c r="H99" s="46">
        <f t="shared" si="31"/>
        <v>1.26</v>
      </c>
      <c r="I99" s="36"/>
      <c r="J99" s="115" t="s">
        <v>49</v>
      </c>
      <c r="K99" s="38">
        <f t="shared" ref="K99:P99" si="32">K98</f>
        <v>150</v>
      </c>
      <c r="L99" s="45">
        <f t="shared" si="32"/>
        <v>4.2</v>
      </c>
      <c r="M99" s="45">
        <f t="shared" si="32"/>
        <v>3.29</v>
      </c>
      <c r="N99" s="45">
        <f t="shared" si="32"/>
        <v>6.14</v>
      </c>
      <c r="O99" s="45">
        <f t="shared" si="32"/>
        <v>70.89</v>
      </c>
      <c r="P99" s="46">
        <f t="shared" si="32"/>
        <v>1.05</v>
      </c>
    </row>
    <row r="100" spans="1:16" ht="15.75" thickBot="1">
      <c r="A100" s="1256" t="s">
        <v>55</v>
      </c>
      <c r="B100" s="1257"/>
      <c r="C100" s="1257"/>
      <c r="D100" s="1257"/>
      <c r="E100" s="1257"/>
      <c r="F100" s="1257"/>
      <c r="G100" s="1257"/>
      <c r="H100" s="1258"/>
      <c r="I100" s="1282" t="s">
        <v>56</v>
      </c>
      <c r="J100" s="1291"/>
      <c r="K100" s="1291"/>
      <c r="L100" s="1291"/>
      <c r="M100" s="1291"/>
      <c r="N100" s="1291"/>
      <c r="O100" s="1291"/>
      <c r="P100" s="1292"/>
    </row>
    <row r="101" spans="1:16" ht="60">
      <c r="A101" s="47" t="s">
        <v>57</v>
      </c>
      <c r="B101" s="48" t="s">
        <v>58</v>
      </c>
      <c r="C101" s="48">
        <v>60</v>
      </c>
      <c r="D101" s="49">
        <v>0.66</v>
      </c>
      <c r="E101" s="49">
        <v>0.12</v>
      </c>
      <c r="F101" s="49">
        <v>2.76</v>
      </c>
      <c r="G101" s="49">
        <v>14.76</v>
      </c>
      <c r="H101" s="50">
        <v>3</v>
      </c>
      <c r="I101" s="41" t="s">
        <v>57</v>
      </c>
      <c r="J101" s="48" t="s">
        <v>58</v>
      </c>
      <c r="K101" s="48">
        <v>50</v>
      </c>
      <c r="L101" s="49">
        <v>0.55000000000000004</v>
      </c>
      <c r="M101" s="49">
        <v>0.1</v>
      </c>
      <c r="N101" s="49">
        <v>2.2999999999999998</v>
      </c>
      <c r="O101" s="49">
        <v>12.3</v>
      </c>
      <c r="P101" s="50">
        <v>2.5</v>
      </c>
    </row>
    <row r="102" spans="1:16" ht="39.75" customHeight="1">
      <c r="A102" s="85" t="s">
        <v>126</v>
      </c>
      <c r="B102" s="176" t="s">
        <v>127</v>
      </c>
      <c r="C102" s="82">
        <v>250</v>
      </c>
      <c r="D102" s="83">
        <v>1.73</v>
      </c>
      <c r="E102" s="83">
        <v>3.65</v>
      </c>
      <c r="F102" s="83">
        <v>7.7</v>
      </c>
      <c r="G102" s="83">
        <v>69.680000000000007</v>
      </c>
      <c r="H102" s="84">
        <v>5.5</v>
      </c>
      <c r="I102" s="85" t="s">
        <v>126</v>
      </c>
      <c r="J102" s="176" t="s">
        <v>127</v>
      </c>
      <c r="K102" s="82">
        <v>200</v>
      </c>
      <c r="L102" s="83">
        <v>1.37</v>
      </c>
      <c r="M102" s="83">
        <v>2.76</v>
      </c>
      <c r="N102" s="83">
        <v>6.15</v>
      </c>
      <c r="O102" s="83">
        <v>54.92</v>
      </c>
      <c r="P102" s="84">
        <v>4.4000000000000004</v>
      </c>
    </row>
    <row r="103" spans="1:16" ht="36.75" customHeight="1">
      <c r="A103" s="63" t="s">
        <v>128</v>
      </c>
      <c r="B103" s="177" t="s">
        <v>129</v>
      </c>
      <c r="C103" s="68">
        <v>100</v>
      </c>
      <c r="D103" s="69">
        <v>10.43</v>
      </c>
      <c r="E103" s="69">
        <v>8.7200000000000006</v>
      </c>
      <c r="F103" s="69">
        <v>13.81</v>
      </c>
      <c r="G103" s="69">
        <v>175.44</v>
      </c>
      <c r="H103" s="70">
        <v>0.1</v>
      </c>
      <c r="I103" s="63" t="s">
        <v>128</v>
      </c>
      <c r="J103" s="178" t="s">
        <v>130</v>
      </c>
      <c r="K103" s="60">
        <v>85</v>
      </c>
      <c r="L103" s="61">
        <v>8.8699999999999992</v>
      </c>
      <c r="M103" s="61">
        <v>7.41</v>
      </c>
      <c r="N103" s="61">
        <v>11.74</v>
      </c>
      <c r="O103" s="61">
        <v>149.12</v>
      </c>
      <c r="P103" s="62">
        <v>0.09</v>
      </c>
    </row>
    <row r="104" spans="1:16" ht="90">
      <c r="A104" s="63" t="s">
        <v>364</v>
      </c>
      <c r="B104" s="359" t="s">
        <v>365</v>
      </c>
      <c r="C104" s="57">
        <v>120</v>
      </c>
      <c r="D104" s="211" t="s">
        <v>371</v>
      </c>
      <c r="E104" s="211" t="s">
        <v>372</v>
      </c>
      <c r="F104" s="211" t="s">
        <v>373</v>
      </c>
      <c r="G104" s="211" t="s">
        <v>374</v>
      </c>
      <c r="H104" s="212" t="s">
        <v>375</v>
      </c>
      <c r="I104" s="63" t="s">
        <v>364</v>
      </c>
      <c r="J104" s="359" t="s">
        <v>365</v>
      </c>
      <c r="K104" s="60">
        <v>100</v>
      </c>
      <c r="L104" s="211" t="s">
        <v>366</v>
      </c>
      <c r="M104" s="211" t="s">
        <v>367</v>
      </c>
      <c r="N104" s="211" t="s">
        <v>368</v>
      </c>
      <c r="O104" s="211" t="s">
        <v>369</v>
      </c>
      <c r="P104" s="212" t="s">
        <v>370</v>
      </c>
    </row>
    <row r="105" spans="1:16" ht="39.75" customHeight="1">
      <c r="A105" s="104" t="s">
        <v>131</v>
      </c>
      <c r="B105" s="112" t="s">
        <v>132</v>
      </c>
      <c r="C105" s="73">
        <v>180</v>
      </c>
      <c r="D105" s="74">
        <v>0.61</v>
      </c>
      <c r="E105" s="74">
        <v>0</v>
      </c>
      <c r="F105" s="74">
        <v>20.75</v>
      </c>
      <c r="G105" s="74">
        <v>85.41</v>
      </c>
      <c r="H105" s="113">
        <v>54</v>
      </c>
      <c r="I105" s="104" t="s">
        <v>131</v>
      </c>
      <c r="J105" s="112" t="s">
        <v>132</v>
      </c>
      <c r="K105" s="73">
        <v>150</v>
      </c>
      <c r="L105" s="74">
        <v>0.51</v>
      </c>
      <c r="M105" s="74">
        <v>0</v>
      </c>
      <c r="N105" s="74">
        <v>17.29</v>
      </c>
      <c r="O105" s="74">
        <v>71.180000000000007</v>
      </c>
      <c r="P105" s="113">
        <v>45</v>
      </c>
    </row>
    <row r="106" spans="1:16" ht="63">
      <c r="A106" s="170" t="s">
        <v>124</v>
      </c>
      <c r="B106" s="171" t="s">
        <v>125</v>
      </c>
      <c r="C106" s="73">
        <v>40</v>
      </c>
      <c r="D106" s="74">
        <v>3</v>
      </c>
      <c r="E106" s="74">
        <v>4.72</v>
      </c>
      <c r="F106" s="74">
        <v>29.76</v>
      </c>
      <c r="G106" s="74">
        <v>174.4</v>
      </c>
      <c r="H106" s="113">
        <v>0</v>
      </c>
      <c r="I106" s="172" t="s">
        <v>124</v>
      </c>
      <c r="J106" s="173" t="s">
        <v>125</v>
      </c>
      <c r="K106" s="17">
        <v>40</v>
      </c>
      <c r="L106" s="174">
        <v>3</v>
      </c>
      <c r="M106" s="174">
        <v>4.72</v>
      </c>
      <c r="N106" s="174">
        <v>29.76</v>
      </c>
      <c r="O106" s="174">
        <v>174.4</v>
      </c>
      <c r="P106" s="175">
        <v>0</v>
      </c>
    </row>
    <row r="107" spans="1:16">
      <c r="A107" s="31" t="s">
        <v>47</v>
      </c>
      <c r="B107" s="32" t="s">
        <v>48</v>
      </c>
      <c r="C107" s="33">
        <v>20</v>
      </c>
      <c r="D107" s="34">
        <v>1.65</v>
      </c>
      <c r="E107" s="34">
        <v>0.26</v>
      </c>
      <c r="F107" s="34">
        <v>9.6</v>
      </c>
      <c r="G107" s="34">
        <v>45.4</v>
      </c>
      <c r="H107" s="34">
        <v>0</v>
      </c>
      <c r="I107" s="31" t="s">
        <v>47</v>
      </c>
      <c r="J107" s="32" t="s">
        <v>48</v>
      </c>
      <c r="K107" s="33">
        <v>15</v>
      </c>
      <c r="L107" s="34">
        <v>1.25</v>
      </c>
      <c r="M107" s="34">
        <v>0.2</v>
      </c>
      <c r="N107" s="34">
        <v>7.2</v>
      </c>
      <c r="O107" s="34">
        <v>34.049999999999997</v>
      </c>
      <c r="P107" s="35">
        <v>0</v>
      </c>
    </row>
    <row r="108" spans="1:16" ht="30">
      <c r="A108" s="71" t="s">
        <v>67</v>
      </c>
      <c r="B108" s="72" t="s">
        <v>68</v>
      </c>
      <c r="C108" s="73">
        <v>20</v>
      </c>
      <c r="D108" s="74">
        <v>0.95</v>
      </c>
      <c r="E108" s="74">
        <v>0.14000000000000001</v>
      </c>
      <c r="F108" s="74">
        <v>9.9499999999999993</v>
      </c>
      <c r="G108" s="74">
        <v>42.8</v>
      </c>
      <c r="H108" s="74">
        <v>0</v>
      </c>
      <c r="I108" s="71" t="s">
        <v>67</v>
      </c>
      <c r="J108" s="72" t="s">
        <v>68</v>
      </c>
      <c r="K108" s="73">
        <v>15</v>
      </c>
      <c r="L108" s="74">
        <v>0.95</v>
      </c>
      <c r="M108" s="74">
        <v>0.14000000000000001</v>
      </c>
      <c r="N108" s="74">
        <v>9.9499999999999993</v>
      </c>
      <c r="O108" s="74">
        <v>42.8</v>
      </c>
      <c r="P108" s="74">
        <v>0</v>
      </c>
    </row>
    <row r="109" spans="1:16">
      <c r="A109" s="71"/>
      <c r="B109" s="127" t="s">
        <v>49</v>
      </c>
      <c r="C109" s="128">
        <f t="shared" ref="C109:H109" si="33">SUM(C101:C108)</f>
        <v>790</v>
      </c>
      <c r="D109" s="129">
        <f t="shared" si="33"/>
        <v>19.029999999999998</v>
      </c>
      <c r="E109" s="129">
        <f t="shared" si="33"/>
        <v>17.610000000000003</v>
      </c>
      <c r="F109" s="129">
        <f t="shared" si="33"/>
        <v>94.33</v>
      </c>
      <c r="G109" s="129">
        <f t="shared" si="33"/>
        <v>607.88999999999987</v>
      </c>
      <c r="H109" s="130">
        <f t="shared" si="33"/>
        <v>62.6</v>
      </c>
      <c r="I109" s="71"/>
      <c r="J109" s="127" t="s">
        <v>49</v>
      </c>
      <c r="K109" s="128">
        <f t="shared" ref="K109:P109" si="34">SUM(K101:K108)</f>
        <v>655</v>
      </c>
      <c r="L109" s="129">
        <f t="shared" si="34"/>
        <v>16.5</v>
      </c>
      <c r="M109" s="129">
        <f t="shared" si="34"/>
        <v>15.329999999999998</v>
      </c>
      <c r="N109" s="129">
        <f t="shared" si="34"/>
        <v>84.39</v>
      </c>
      <c r="O109" s="129">
        <f t="shared" si="34"/>
        <v>538.77</v>
      </c>
      <c r="P109" s="130">
        <f t="shared" si="34"/>
        <v>51.99</v>
      </c>
    </row>
    <row r="110" spans="1:16" ht="15.75" thickBot="1">
      <c r="A110" s="1259" t="s">
        <v>69</v>
      </c>
      <c r="B110" s="1260"/>
      <c r="C110" s="1260"/>
      <c r="D110" s="1260"/>
      <c r="E110" s="1260"/>
      <c r="F110" s="1260"/>
      <c r="G110" s="1260"/>
      <c r="H110" s="1258"/>
      <c r="I110" s="1285" t="s">
        <v>69</v>
      </c>
      <c r="J110" s="1286"/>
      <c r="K110" s="1286"/>
      <c r="L110" s="1286"/>
      <c r="M110" s="1286"/>
      <c r="N110" s="1286"/>
      <c r="O110" s="1286"/>
      <c r="P110" s="1287"/>
    </row>
    <row r="111" spans="1:16" ht="45">
      <c r="A111" s="179" t="s">
        <v>133</v>
      </c>
      <c r="B111" s="180" t="s">
        <v>134</v>
      </c>
      <c r="C111" s="181">
        <v>150</v>
      </c>
      <c r="D111" s="109">
        <v>16.829999999999998</v>
      </c>
      <c r="E111" s="109">
        <v>2.84</v>
      </c>
      <c r="F111" s="109">
        <v>38.46</v>
      </c>
      <c r="G111" s="109">
        <v>312.3</v>
      </c>
      <c r="H111" s="110">
        <v>0.3</v>
      </c>
      <c r="I111" s="179" t="s">
        <v>133</v>
      </c>
      <c r="J111" s="180" t="s">
        <v>135</v>
      </c>
      <c r="K111" s="181">
        <v>110</v>
      </c>
      <c r="L111" s="109">
        <v>12.34</v>
      </c>
      <c r="M111" s="109">
        <v>2.08</v>
      </c>
      <c r="N111" s="109">
        <v>28.21</v>
      </c>
      <c r="O111" s="109">
        <v>249.03</v>
      </c>
      <c r="P111" s="110">
        <v>0.23</v>
      </c>
    </row>
    <row r="112" spans="1:16" ht="45">
      <c r="A112" s="85" t="s">
        <v>85</v>
      </c>
      <c r="B112" s="364" t="s">
        <v>87</v>
      </c>
      <c r="C112" s="365">
        <v>150</v>
      </c>
      <c r="D112" s="366">
        <v>1.5</v>
      </c>
      <c r="E112" s="366">
        <v>0.15</v>
      </c>
      <c r="F112" s="366">
        <v>2.85</v>
      </c>
      <c r="G112" s="366">
        <v>18.75</v>
      </c>
      <c r="H112" s="367">
        <v>6</v>
      </c>
      <c r="I112" s="85" t="s">
        <v>85</v>
      </c>
      <c r="J112" s="86" t="s">
        <v>87</v>
      </c>
      <c r="K112" s="52">
        <v>150</v>
      </c>
      <c r="L112" s="53">
        <v>1.5</v>
      </c>
      <c r="M112" s="53">
        <v>0.15</v>
      </c>
      <c r="N112" s="53">
        <v>2.85</v>
      </c>
      <c r="O112" s="53">
        <v>18.75</v>
      </c>
      <c r="P112" s="54">
        <v>6</v>
      </c>
    </row>
    <row r="113" spans="1:16">
      <c r="A113" s="71"/>
      <c r="B113" s="127" t="s">
        <v>49</v>
      </c>
      <c r="C113" s="128">
        <f t="shared" ref="C113:H113" si="35">SUM(C111:C112)</f>
        <v>300</v>
      </c>
      <c r="D113" s="129">
        <f t="shared" si="35"/>
        <v>18.329999999999998</v>
      </c>
      <c r="E113" s="129">
        <f t="shared" si="35"/>
        <v>2.9899999999999998</v>
      </c>
      <c r="F113" s="129">
        <f t="shared" si="35"/>
        <v>41.31</v>
      </c>
      <c r="G113" s="129">
        <f t="shared" si="35"/>
        <v>331.05</v>
      </c>
      <c r="H113" s="130">
        <f t="shared" si="35"/>
        <v>6.3</v>
      </c>
      <c r="I113" s="71"/>
      <c r="J113" s="127" t="s">
        <v>49</v>
      </c>
      <c r="K113" s="128">
        <f t="shared" ref="K113:P113" si="36">SUM(K111:K112)</f>
        <v>260</v>
      </c>
      <c r="L113" s="129">
        <f t="shared" si="36"/>
        <v>13.84</v>
      </c>
      <c r="M113" s="129">
        <f t="shared" si="36"/>
        <v>2.23</v>
      </c>
      <c r="N113" s="129">
        <f t="shared" si="36"/>
        <v>31.060000000000002</v>
      </c>
      <c r="O113" s="129">
        <f t="shared" si="36"/>
        <v>267.77999999999997</v>
      </c>
      <c r="P113" s="130">
        <f t="shared" si="36"/>
        <v>6.23</v>
      </c>
    </row>
    <row r="114" spans="1:16" ht="15.75" thickBot="1">
      <c r="A114" s="71"/>
      <c r="B114" s="127" t="s">
        <v>74</v>
      </c>
      <c r="C114" s="128">
        <f t="shared" ref="C114:H114" si="37">C96+C99+C109+C113</f>
        <v>1668</v>
      </c>
      <c r="D114" s="129">
        <f t="shared" si="37"/>
        <v>52.309999999999995</v>
      </c>
      <c r="E114" s="129">
        <f t="shared" si="37"/>
        <v>29.7</v>
      </c>
      <c r="F114" s="129">
        <f t="shared" si="37"/>
        <v>201.86</v>
      </c>
      <c r="G114" s="136">
        <f t="shared" si="37"/>
        <v>1341.86</v>
      </c>
      <c r="H114" s="130">
        <f t="shared" si="37"/>
        <v>72.05</v>
      </c>
      <c r="I114" s="71"/>
      <c r="J114" s="127" t="s">
        <v>74</v>
      </c>
      <c r="K114" s="128">
        <f t="shared" ref="K114:P114" si="38">K96+K99+K109+K113</f>
        <v>1408</v>
      </c>
      <c r="L114" s="129">
        <f t="shared" si="38"/>
        <v>43.019999999999996</v>
      </c>
      <c r="M114" s="129">
        <f t="shared" si="38"/>
        <v>25.669999999999998</v>
      </c>
      <c r="N114" s="129">
        <f t="shared" si="38"/>
        <v>171.36</v>
      </c>
      <c r="O114" s="136">
        <f t="shared" si="38"/>
        <v>1147.4099999999999</v>
      </c>
      <c r="P114" s="130">
        <f t="shared" si="38"/>
        <v>60.930000000000007</v>
      </c>
    </row>
    <row r="115" spans="1:16" ht="15.75" thickBot="1">
      <c r="A115" s="1267" t="s">
        <v>136</v>
      </c>
      <c r="B115" s="1268"/>
      <c r="C115" s="1268"/>
      <c r="D115" s="1268"/>
      <c r="E115" s="1268"/>
      <c r="F115" s="1268"/>
      <c r="G115" s="1268"/>
      <c r="H115" s="1269"/>
      <c r="I115" s="1267" t="s">
        <v>136</v>
      </c>
      <c r="J115" s="1293"/>
      <c r="K115" s="1293"/>
      <c r="L115" s="1293"/>
      <c r="M115" s="1293"/>
      <c r="N115" s="1293"/>
      <c r="O115" s="1293"/>
      <c r="P115" s="1294"/>
    </row>
    <row r="116" spans="1:16" ht="15.75" thickBot="1">
      <c r="A116" s="1270" t="s">
        <v>76</v>
      </c>
      <c r="B116" s="1271"/>
      <c r="C116" s="1271"/>
      <c r="D116" s="1271"/>
      <c r="E116" s="1271"/>
      <c r="F116" s="1271"/>
      <c r="G116" s="1271"/>
      <c r="H116" s="1272"/>
      <c r="I116" s="1270" t="s">
        <v>28</v>
      </c>
      <c r="J116" s="1271"/>
      <c r="K116" s="1271"/>
      <c r="L116" s="1271"/>
      <c r="M116" s="1271"/>
      <c r="N116" s="1271"/>
      <c r="O116" s="1271"/>
      <c r="P116" s="1272"/>
    </row>
    <row r="117" spans="1:16" ht="38.25">
      <c r="A117" s="104" t="s">
        <v>137</v>
      </c>
      <c r="B117" s="182" t="s">
        <v>138</v>
      </c>
      <c r="C117" s="183">
        <v>200</v>
      </c>
      <c r="D117" s="184">
        <v>5.92</v>
      </c>
      <c r="E117" s="184">
        <v>6.8</v>
      </c>
      <c r="F117" s="184">
        <v>18.32</v>
      </c>
      <c r="G117" s="184">
        <v>157.6</v>
      </c>
      <c r="H117" s="185">
        <v>0.2</v>
      </c>
      <c r="I117" s="107" t="s">
        <v>137</v>
      </c>
      <c r="J117" s="186" t="s">
        <v>138</v>
      </c>
      <c r="K117" s="48">
        <v>180</v>
      </c>
      <c r="L117" s="49">
        <v>5.33</v>
      </c>
      <c r="M117" s="49">
        <v>6.12</v>
      </c>
      <c r="N117" s="49">
        <v>16.489999999999998</v>
      </c>
      <c r="O117" s="49">
        <v>141.84</v>
      </c>
      <c r="P117" s="50">
        <v>0.18</v>
      </c>
    </row>
    <row r="118" spans="1:16" ht="43.5" customHeight="1">
      <c r="A118" s="15" t="s">
        <v>32</v>
      </c>
      <c r="B118" s="16" t="s">
        <v>33</v>
      </c>
      <c r="C118" s="17">
        <v>180</v>
      </c>
      <c r="D118" s="18">
        <v>0.06</v>
      </c>
      <c r="E118" s="19">
        <v>0.01</v>
      </c>
      <c r="F118" s="19">
        <v>13.78</v>
      </c>
      <c r="G118" s="19">
        <v>55.44</v>
      </c>
      <c r="H118" s="20" t="s">
        <v>38</v>
      </c>
      <c r="I118" s="15" t="s">
        <v>32</v>
      </c>
      <c r="J118" s="16" t="s">
        <v>39</v>
      </c>
      <c r="K118" s="17">
        <v>150</v>
      </c>
      <c r="L118" s="21">
        <v>0.05</v>
      </c>
      <c r="M118" s="22">
        <v>0.01</v>
      </c>
      <c r="N118" s="22">
        <v>11.48</v>
      </c>
      <c r="O118" s="22">
        <v>46.21</v>
      </c>
      <c r="P118" s="23">
        <v>0.87</v>
      </c>
    </row>
    <row r="119" spans="1:16" ht="38.25">
      <c r="A119" s="24" t="s">
        <v>139</v>
      </c>
      <c r="B119" s="25" t="s">
        <v>45</v>
      </c>
      <c r="C119" s="26">
        <v>25</v>
      </c>
      <c r="D119" s="29">
        <v>1.17</v>
      </c>
      <c r="E119" s="29">
        <v>7.67</v>
      </c>
      <c r="F119" s="29">
        <v>7.17</v>
      </c>
      <c r="G119" s="29">
        <v>102.41</v>
      </c>
      <c r="H119" s="30">
        <v>0</v>
      </c>
      <c r="I119" s="24" t="s">
        <v>44</v>
      </c>
      <c r="J119" s="25" t="s">
        <v>46</v>
      </c>
      <c r="K119" s="26">
        <v>17</v>
      </c>
      <c r="L119" s="29">
        <v>0.8</v>
      </c>
      <c r="M119" s="29">
        <v>5.22</v>
      </c>
      <c r="N119" s="29">
        <v>4.88</v>
      </c>
      <c r="O119" s="29">
        <v>69.64</v>
      </c>
      <c r="P119" s="30">
        <v>0</v>
      </c>
    </row>
    <row r="120" spans="1:16">
      <c r="A120" s="31" t="s">
        <v>47</v>
      </c>
      <c r="B120" s="187" t="s">
        <v>48</v>
      </c>
      <c r="C120" s="33">
        <v>15</v>
      </c>
      <c r="D120" s="34">
        <v>1.25</v>
      </c>
      <c r="E120" s="34">
        <v>0.2</v>
      </c>
      <c r="F120" s="34">
        <v>7.2</v>
      </c>
      <c r="G120" s="34">
        <v>34.049999999999997</v>
      </c>
      <c r="H120" s="35">
        <v>0</v>
      </c>
      <c r="I120" s="31" t="s">
        <v>47</v>
      </c>
      <c r="J120" s="32" t="s">
        <v>48</v>
      </c>
      <c r="K120" s="33">
        <v>10</v>
      </c>
      <c r="L120" s="34">
        <v>0.83</v>
      </c>
      <c r="M120" s="34">
        <v>0.52</v>
      </c>
      <c r="N120" s="34">
        <v>4.8</v>
      </c>
      <c r="O120" s="34">
        <v>22.7</v>
      </c>
      <c r="P120" s="35">
        <v>0</v>
      </c>
    </row>
    <row r="121" spans="1:16">
      <c r="A121" s="114"/>
      <c r="B121" s="188" t="s">
        <v>49</v>
      </c>
      <c r="C121" s="38">
        <f t="shared" ref="C121:H121" si="39">SUM(C117:C120)</f>
        <v>420</v>
      </c>
      <c r="D121" s="45">
        <f t="shared" si="39"/>
        <v>8.3999999999999986</v>
      </c>
      <c r="E121" s="45">
        <f t="shared" si="39"/>
        <v>14.68</v>
      </c>
      <c r="F121" s="45">
        <f t="shared" si="39"/>
        <v>46.470000000000006</v>
      </c>
      <c r="G121" s="45">
        <f t="shared" si="39"/>
        <v>349.5</v>
      </c>
      <c r="H121" s="46">
        <f t="shared" si="39"/>
        <v>0.2</v>
      </c>
      <c r="I121" s="114"/>
      <c r="J121" s="115" t="s">
        <v>49</v>
      </c>
      <c r="K121" s="38">
        <f t="shared" ref="K121:P121" si="40">SUM(K117:K120)</f>
        <v>357</v>
      </c>
      <c r="L121" s="45">
        <f t="shared" si="40"/>
        <v>7.01</v>
      </c>
      <c r="M121" s="45">
        <f t="shared" si="40"/>
        <v>11.87</v>
      </c>
      <c r="N121" s="45">
        <f t="shared" si="40"/>
        <v>37.65</v>
      </c>
      <c r="O121" s="45">
        <f t="shared" si="40"/>
        <v>280.39</v>
      </c>
      <c r="P121" s="46">
        <f t="shared" si="40"/>
        <v>1.05</v>
      </c>
    </row>
    <row r="122" spans="1:16" ht="15.75" thickBot="1">
      <c r="A122" s="1259" t="s">
        <v>50</v>
      </c>
      <c r="B122" s="1260"/>
      <c r="C122" s="1260"/>
      <c r="D122" s="1260"/>
      <c r="E122" s="1260"/>
      <c r="F122" s="1260"/>
      <c r="G122" s="1260"/>
      <c r="H122" s="1258"/>
      <c r="I122" s="1282" t="s">
        <v>51</v>
      </c>
      <c r="J122" s="1291"/>
      <c r="K122" s="1291"/>
      <c r="L122" s="1291"/>
      <c r="M122" s="1291"/>
      <c r="N122" s="1291"/>
      <c r="O122" s="1291"/>
      <c r="P122" s="1292"/>
    </row>
    <row r="123" spans="1:16" ht="45">
      <c r="A123" s="41" t="s">
        <v>52</v>
      </c>
      <c r="B123" s="42" t="s">
        <v>140</v>
      </c>
      <c r="C123" s="12">
        <v>120</v>
      </c>
      <c r="D123" s="43">
        <v>1.8</v>
      </c>
      <c r="E123" s="43">
        <v>0.12</v>
      </c>
      <c r="F123" s="43">
        <v>25.2</v>
      </c>
      <c r="G123" s="43">
        <v>106.8</v>
      </c>
      <c r="H123" s="44">
        <v>12</v>
      </c>
      <c r="I123" s="41" t="s">
        <v>52</v>
      </c>
      <c r="J123" s="42" t="s">
        <v>140</v>
      </c>
      <c r="K123" s="12">
        <v>120</v>
      </c>
      <c r="L123" s="43">
        <v>1.8</v>
      </c>
      <c r="M123" s="43">
        <v>0.12</v>
      </c>
      <c r="N123" s="43">
        <v>25.2</v>
      </c>
      <c r="O123" s="43">
        <v>106.8</v>
      </c>
      <c r="P123" s="44">
        <v>12</v>
      </c>
    </row>
    <row r="124" spans="1:16">
      <c r="A124" s="36"/>
      <c r="B124" s="37" t="s">
        <v>49</v>
      </c>
      <c r="C124" s="38">
        <f t="shared" ref="C124:H124" si="41">C123</f>
        <v>120</v>
      </c>
      <c r="D124" s="45">
        <f t="shared" si="41"/>
        <v>1.8</v>
      </c>
      <c r="E124" s="45">
        <f t="shared" si="41"/>
        <v>0.12</v>
      </c>
      <c r="F124" s="45">
        <f t="shared" si="41"/>
        <v>25.2</v>
      </c>
      <c r="G124" s="45">
        <f t="shared" si="41"/>
        <v>106.8</v>
      </c>
      <c r="H124" s="46">
        <f t="shared" si="41"/>
        <v>12</v>
      </c>
      <c r="I124" s="36"/>
      <c r="J124" s="37" t="s">
        <v>49</v>
      </c>
      <c r="K124" s="38">
        <f t="shared" ref="K124:P124" si="42">K123</f>
        <v>120</v>
      </c>
      <c r="L124" s="45">
        <f t="shared" si="42"/>
        <v>1.8</v>
      </c>
      <c r="M124" s="45">
        <f t="shared" si="42"/>
        <v>0.12</v>
      </c>
      <c r="N124" s="45">
        <f t="shared" si="42"/>
        <v>25.2</v>
      </c>
      <c r="O124" s="45">
        <f t="shared" si="42"/>
        <v>106.8</v>
      </c>
      <c r="P124" s="46">
        <f t="shared" si="42"/>
        <v>12</v>
      </c>
    </row>
    <row r="125" spans="1:16" ht="15.75" thickBot="1">
      <c r="A125" s="1256" t="s">
        <v>55</v>
      </c>
      <c r="B125" s="1257"/>
      <c r="C125" s="1257"/>
      <c r="D125" s="1257"/>
      <c r="E125" s="1257"/>
      <c r="F125" s="1257"/>
      <c r="G125" s="1257"/>
      <c r="H125" s="1258"/>
      <c r="I125" s="1282" t="s">
        <v>56</v>
      </c>
      <c r="J125" s="1291"/>
      <c r="K125" s="1291"/>
      <c r="L125" s="1291"/>
      <c r="M125" s="1291"/>
      <c r="N125" s="1291"/>
      <c r="O125" s="1291"/>
      <c r="P125" s="1292"/>
    </row>
    <row r="126" spans="1:16" ht="60">
      <c r="A126" s="47" t="s">
        <v>57</v>
      </c>
      <c r="B126" s="48" t="s">
        <v>109</v>
      </c>
      <c r="C126" s="48">
        <v>60</v>
      </c>
      <c r="D126" s="49">
        <v>0.48</v>
      </c>
      <c r="E126" s="49">
        <v>0.06</v>
      </c>
      <c r="F126" s="49">
        <v>1.98</v>
      </c>
      <c r="G126" s="49">
        <v>10.38</v>
      </c>
      <c r="H126" s="50">
        <v>3</v>
      </c>
      <c r="I126" s="41" t="s">
        <v>57</v>
      </c>
      <c r="J126" s="48" t="s">
        <v>109</v>
      </c>
      <c r="K126" s="48">
        <v>50</v>
      </c>
      <c r="L126" s="49">
        <v>0.4</v>
      </c>
      <c r="M126" s="49">
        <v>0.05</v>
      </c>
      <c r="N126" s="49">
        <v>1.65</v>
      </c>
      <c r="O126" s="49">
        <v>8.65</v>
      </c>
      <c r="P126" s="50">
        <v>2.5</v>
      </c>
    </row>
    <row r="127" spans="1:16" ht="45">
      <c r="A127" s="189" t="s">
        <v>141</v>
      </c>
      <c r="B127" s="190" t="s">
        <v>142</v>
      </c>
      <c r="C127" s="150">
        <v>250</v>
      </c>
      <c r="D127" s="151">
        <v>2.2799999999999998</v>
      </c>
      <c r="E127" s="151">
        <v>3.64</v>
      </c>
      <c r="F127" s="151">
        <v>12.91</v>
      </c>
      <c r="G127" s="151">
        <v>93.58</v>
      </c>
      <c r="H127" s="152">
        <v>6.57</v>
      </c>
      <c r="I127" s="189" t="s">
        <v>141</v>
      </c>
      <c r="J127" s="190" t="s">
        <v>142</v>
      </c>
      <c r="K127" s="150">
        <v>200</v>
      </c>
      <c r="L127" s="151">
        <v>1.82</v>
      </c>
      <c r="M127" s="151">
        <v>2.91</v>
      </c>
      <c r="N127" s="151">
        <v>10.33</v>
      </c>
      <c r="O127" s="151">
        <v>74.86</v>
      </c>
      <c r="P127" s="152">
        <v>5.26</v>
      </c>
    </row>
    <row r="128" spans="1:16" ht="102">
      <c r="A128" s="191" t="s">
        <v>143</v>
      </c>
      <c r="B128" s="192" t="s">
        <v>144</v>
      </c>
      <c r="C128" s="133">
        <v>200</v>
      </c>
      <c r="D128" s="151">
        <v>16.7</v>
      </c>
      <c r="E128" s="151">
        <v>16.600000000000001</v>
      </c>
      <c r="F128" s="151">
        <v>18.5</v>
      </c>
      <c r="G128" s="151">
        <v>307.10000000000002</v>
      </c>
      <c r="H128" s="152">
        <v>69.400000000000006</v>
      </c>
      <c r="I128" s="191" t="s">
        <v>143</v>
      </c>
      <c r="J128" s="192" t="s">
        <v>144</v>
      </c>
      <c r="K128" s="193">
        <v>180</v>
      </c>
      <c r="L128" s="151">
        <v>15</v>
      </c>
      <c r="M128" s="151">
        <v>14.9</v>
      </c>
      <c r="N128" s="151">
        <v>16.600000000000001</v>
      </c>
      <c r="O128" s="151">
        <v>276.39999999999998</v>
      </c>
      <c r="P128" s="152">
        <v>62.5</v>
      </c>
    </row>
    <row r="129" spans="1:16" ht="138.75" hidden="1" customHeight="1">
      <c r="A129" s="47"/>
      <c r="B129" s="51"/>
      <c r="C129" s="52"/>
      <c r="D129" s="53"/>
      <c r="E129" s="53"/>
      <c r="F129" s="53"/>
      <c r="G129" s="53"/>
      <c r="H129" s="54"/>
      <c r="I129" s="47"/>
      <c r="J129" s="51"/>
      <c r="K129" s="82"/>
      <c r="L129" s="83"/>
      <c r="M129" s="83"/>
      <c r="N129" s="83"/>
      <c r="O129" s="83"/>
      <c r="P129" s="84"/>
    </row>
    <row r="130" spans="1:16" ht="38.25">
      <c r="A130" s="156" t="s">
        <v>145</v>
      </c>
      <c r="B130" s="194" t="s">
        <v>146</v>
      </c>
      <c r="C130" s="133">
        <v>180</v>
      </c>
      <c r="D130" s="134">
        <v>1.24</v>
      </c>
      <c r="E130" s="134">
        <v>0</v>
      </c>
      <c r="F130" s="134">
        <v>26.38</v>
      </c>
      <c r="G130" s="134">
        <v>110.5</v>
      </c>
      <c r="H130" s="135">
        <v>0.21</v>
      </c>
      <c r="I130" s="156" t="s">
        <v>145</v>
      </c>
      <c r="J130" s="194" t="s">
        <v>146</v>
      </c>
      <c r="K130" s="133">
        <v>150</v>
      </c>
      <c r="L130" s="134">
        <v>1.03</v>
      </c>
      <c r="M130" s="134">
        <v>0</v>
      </c>
      <c r="N130" s="134">
        <v>21.9</v>
      </c>
      <c r="O130" s="134">
        <v>92.1</v>
      </c>
      <c r="P130" s="135">
        <v>0.17</v>
      </c>
    </row>
    <row r="131" spans="1:16">
      <c r="A131" s="31" t="s">
        <v>47</v>
      </c>
      <c r="B131" s="32" t="s">
        <v>48</v>
      </c>
      <c r="C131" s="33">
        <v>20</v>
      </c>
      <c r="D131" s="34">
        <v>1.65</v>
      </c>
      <c r="E131" s="34">
        <v>0.26</v>
      </c>
      <c r="F131" s="34">
        <v>9.6</v>
      </c>
      <c r="G131" s="34">
        <v>45.4</v>
      </c>
      <c r="H131" s="34">
        <v>0</v>
      </c>
      <c r="I131" s="31" t="s">
        <v>47</v>
      </c>
      <c r="J131" s="32" t="s">
        <v>48</v>
      </c>
      <c r="K131" s="33">
        <v>15</v>
      </c>
      <c r="L131" s="34">
        <v>1.25</v>
      </c>
      <c r="M131" s="34">
        <v>0.2</v>
      </c>
      <c r="N131" s="34">
        <v>7.2</v>
      </c>
      <c r="O131" s="34">
        <v>34.049999999999997</v>
      </c>
      <c r="P131" s="35">
        <v>0</v>
      </c>
    </row>
    <row r="132" spans="1:16" ht="30">
      <c r="A132" s="71" t="s">
        <v>67</v>
      </c>
      <c r="B132" s="72" t="s">
        <v>68</v>
      </c>
      <c r="C132" s="73">
        <v>20</v>
      </c>
      <c r="D132" s="74">
        <v>0.95</v>
      </c>
      <c r="E132" s="74">
        <v>0.14000000000000001</v>
      </c>
      <c r="F132" s="74">
        <v>9.9499999999999993</v>
      </c>
      <c r="G132" s="74">
        <v>42.8</v>
      </c>
      <c r="H132" s="74">
        <v>0</v>
      </c>
      <c r="I132" s="71" t="s">
        <v>67</v>
      </c>
      <c r="J132" s="72" t="s">
        <v>68</v>
      </c>
      <c r="K132" s="73">
        <v>15</v>
      </c>
      <c r="L132" s="74">
        <v>0.95</v>
      </c>
      <c r="M132" s="74">
        <v>0.14000000000000001</v>
      </c>
      <c r="N132" s="74">
        <v>9.9499999999999993</v>
      </c>
      <c r="O132" s="74">
        <v>42.8</v>
      </c>
      <c r="P132" s="74">
        <v>0</v>
      </c>
    </row>
    <row r="133" spans="1:16">
      <c r="A133" s="71"/>
      <c r="B133" s="127" t="s">
        <v>49</v>
      </c>
      <c r="C133" s="128">
        <f t="shared" ref="C133:H133" si="43">SUM(C126:C132)</f>
        <v>730</v>
      </c>
      <c r="D133" s="129">
        <f t="shared" si="43"/>
        <v>23.299999999999997</v>
      </c>
      <c r="E133" s="129">
        <f t="shared" si="43"/>
        <v>20.700000000000003</v>
      </c>
      <c r="F133" s="129">
        <f t="shared" si="43"/>
        <v>79.319999999999993</v>
      </c>
      <c r="G133" s="129">
        <f t="shared" si="43"/>
        <v>609.75999999999988</v>
      </c>
      <c r="H133" s="130">
        <f t="shared" si="43"/>
        <v>79.179999999999993</v>
      </c>
      <c r="I133" s="71"/>
      <c r="J133" s="127" t="s">
        <v>49</v>
      </c>
      <c r="K133" s="128">
        <f t="shared" ref="K133:P133" si="44">SUM(K126:K132)</f>
        <v>610</v>
      </c>
      <c r="L133" s="129">
        <f t="shared" si="44"/>
        <v>20.45</v>
      </c>
      <c r="M133" s="129">
        <f t="shared" si="44"/>
        <v>18.2</v>
      </c>
      <c r="N133" s="129">
        <f t="shared" si="44"/>
        <v>67.63000000000001</v>
      </c>
      <c r="O133" s="129">
        <f t="shared" si="44"/>
        <v>528.86</v>
      </c>
      <c r="P133" s="130">
        <f t="shared" si="44"/>
        <v>70.430000000000007</v>
      </c>
    </row>
    <row r="134" spans="1:16" ht="15.75" thickBot="1">
      <c r="A134" s="1259" t="s">
        <v>69</v>
      </c>
      <c r="B134" s="1260"/>
      <c r="C134" s="1260"/>
      <c r="D134" s="1260"/>
      <c r="E134" s="1260"/>
      <c r="F134" s="1260"/>
      <c r="G134" s="1260"/>
      <c r="H134" s="1258"/>
      <c r="I134" s="1285" t="s">
        <v>69</v>
      </c>
      <c r="J134" s="1286"/>
      <c r="K134" s="1286"/>
      <c r="L134" s="1286"/>
      <c r="M134" s="1286"/>
      <c r="N134" s="1286"/>
      <c r="O134" s="1286"/>
      <c r="P134" s="1287"/>
    </row>
    <row r="135" spans="1:16" ht="51.75" customHeight="1">
      <c r="A135" s="24" t="s">
        <v>147</v>
      </c>
      <c r="B135" s="195" t="s">
        <v>148</v>
      </c>
      <c r="C135" s="73">
        <v>60</v>
      </c>
      <c r="D135" s="74">
        <v>3.23</v>
      </c>
      <c r="E135" s="74">
        <v>3.89</v>
      </c>
      <c r="F135" s="74">
        <v>33.479999999999997</v>
      </c>
      <c r="G135" s="74">
        <v>181.83</v>
      </c>
      <c r="H135" s="113">
        <v>0</v>
      </c>
      <c r="I135" s="24" t="s">
        <v>147</v>
      </c>
      <c r="J135" s="196" t="s">
        <v>148</v>
      </c>
      <c r="K135" s="73">
        <v>60</v>
      </c>
      <c r="L135" s="74">
        <v>3.23</v>
      </c>
      <c r="M135" s="74">
        <v>3.89</v>
      </c>
      <c r="N135" s="74">
        <v>33.479999999999997</v>
      </c>
      <c r="O135" s="74">
        <v>181.83</v>
      </c>
      <c r="P135" s="113">
        <v>0</v>
      </c>
    </row>
    <row r="136" spans="1:16" ht="42.75" customHeight="1">
      <c r="A136" s="24" t="s">
        <v>73</v>
      </c>
      <c r="B136" s="81" t="s">
        <v>376</v>
      </c>
      <c r="C136" s="82">
        <v>180</v>
      </c>
      <c r="D136" s="83">
        <v>5.04</v>
      </c>
      <c r="E136" s="83">
        <v>3.94</v>
      </c>
      <c r="F136" s="83">
        <v>7.36</v>
      </c>
      <c r="G136" s="83">
        <v>85.07</v>
      </c>
      <c r="H136" s="84">
        <v>1.26</v>
      </c>
      <c r="I136" s="85" t="s">
        <v>73</v>
      </c>
      <c r="J136" s="86" t="s">
        <v>376</v>
      </c>
      <c r="K136" s="52">
        <v>150</v>
      </c>
      <c r="L136" s="53">
        <v>4.2</v>
      </c>
      <c r="M136" s="53">
        <v>3.29</v>
      </c>
      <c r="N136" s="53">
        <v>6.14</v>
      </c>
      <c r="O136" s="53">
        <v>70.89</v>
      </c>
      <c r="P136" s="54">
        <v>1.05</v>
      </c>
    </row>
    <row r="137" spans="1:16" ht="15.75" thickBot="1">
      <c r="A137" s="197"/>
      <c r="B137" s="198" t="s">
        <v>49</v>
      </c>
      <c r="C137" s="199">
        <f t="shared" ref="C137:H137" si="45">SUM(C135:C136)</f>
        <v>240</v>
      </c>
      <c r="D137" s="200">
        <f t="shared" si="45"/>
        <v>8.27</v>
      </c>
      <c r="E137" s="200">
        <f t="shared" si="45"/>
        <v>7.83</v>
      </c>
      <c r="F137" s="200">
        <f t="shared" si="45"/>
        <v>40.839999999999996</v>
      </c>
      <c r="G137" s="200">
        <f t="shared" si="45"/>
        <v>266.89999999999998</v>
      </c>
      <c r="H137" s="201">
        <f t="shared" si="45"/>
        <v>1.26</v>
      </c>
      <c r="I137" s="197"/>
      <c r="J137" s="198" t="s">
        <v>49</v>
      </c>
      <c r="K137" s="199">
        <f t="shared" ref="K137:P137" si="46">SUM(K135:K136)</f>
        <v>210</v>
      </c>
      <c r="L137" s="200">
        <f t="shared" si="46"/>
        <v>7.43</v>
      </c>
      <c r="M137" s="200">
        <f t="shared" si="46"/>
        <v>7.18</v>
      </c>
      <c r="N137" s="200">
        <f t="shared" si="46"/>
        <v>39.619999999999997</v>
      </c>
      <c r="O137" s="200">
        <f t="shared" si="46"/>
        <v>252.72000000000003</v>
      </c>
      <c r="P137" s="201">
        <f t="shared" si="46"/>
        <v>1.05</v>
      </c>
    </row>
    <row r="138" spans="1:16" ht="15.75" thickBot="1">
      <c r="A138" s="202"/>
      <c r="B138" s="163" t="s">
        <v>74</v>
      </c>
      <c r="C138" s="164">
        <f t="shared" ref="C138:H138" si="47">C121+C124+C133+C137</f>
        <v>1510</v>
      </c>
      <c r="D138" s="165">
        <f t="shared" si="47"/>
        <v>41.769999999999996</v>
      </c>
      <c r="E138" s="165">
        <f t="shared" si="47"/>
        <v>43.33</v>
      </c>
      <c r="F138" s="165">
        <f t="shared" si="47"/>
        <v>191.83</v>
      </c>
      <c r="G138" s="166">
        <f t="shared" si="47"/>
        <v>1332.96</v>
      </c>
      <c r="H138" s="167">
        <f t="shared" si="47"/>
        <v>92.64</v>
      </c>
      <c r="I138" s="202"/>
      <c r="J138" s="163" t="s">
        <v>74</v>
      </c>
      <c r="K138" s="164">
        <f t="shared" ref="K138:P138" si="48">K121+K124+K133+K137</f>
        <v>1297</v>
      </c>
      <c r="L138" s="165">
        <f t="shared" si="48"/>
        <v>36.69</v>
      </c>
      <c r="M138" s="165">
        <f t="shared" si="48"/>
        <v>37.369999999999997</v>
      </c>
      <c r="N138" s="165">
        <f t="shared" si="48"/>
        <v>170.10000000000002</v>
      </c>
      <c r="O138" s="166">
        <f t="shared" si="48"/>
        <v>1168.77</v>
      </c>
      <c r="P138" s="167">
        <f t="shared" si="48"/>
        <v>84.53</v>
      </c>
    </row>
    <row r="139" spans="1:16" ht="29.25" thickBot="1">
      <c r="A139" s="203"/>
      <c r="B139" s="204" t="s">
        <v>149</v>
      </c>
      <c r="C139" s="205">
        <f t="shared" ref="C139:H139" si="49">C39+C65+C90+C114+C138</f>
        <v>7918</v>
      </c>
      <c r="D139" s="206">
        <f t="shared" si="49"/>
        <v>234.70999999999998</v>
      </c>
      <c r="E139" s="206">
        <f t="shared" si="49"/>
        <v>219.55</v>
      </c>
      <c r="F139" s="206">
        <f t="shared" si="49"/>
        <v>985.57</v>
      </c>
      <c r="G139" s="206">
        <f t="shared" si="49"/>
        <v>6772.5599999999995</v>
      </c>
      <c r="H139" s="207">
        <f t="shared" si="49"/>
        <v>285.49</v>
      </c>
      <c r="I139" s="203"/>
      <c r="J139" s="204" t="s">
        <v>149</v>
      </c>
      <c r="K139" s="205">
        <f t="shared" ref="K139:P139" si="50">K39+K65+K90+K114+K138</f>
        <v>6670</v>
      </c>
      <c r="L139" s="206">
        <f t="shared" si="50"/>
        <v>199.64999999999998</v>
      </c>
      <c r="M139" s="206">
        <f t="shared" si="50"/>
        <v>182.82</v>
      </c>
      <c r="N139" s="206">
        <f t="shared" si="50"/>
        <v>857.44</v>
      </c>
      <c r="O139" s="206">
        <f t="shared" si="50"/>
        <v>5796.0300000000007</v>
      </c>
      <c r="P139" s="207">
        <f t="shared" si="50"/>
        <v>256.42999999999995</v>
      </c>
    </row>
    <row r="140" spans="1:16" ht="15.75" thickBot="1">
      <c r="A140" s="1288" t="s">
        <v>150</v>
      </c>
      <c r="B140" s="1289"/>
      <c r="C140" s="1289"/>
      <c r="D140" s="1289"/>
      <c r="E140" s="1289"/>
      <c r="F140" s="1289"/>
      <c r="G140" s="1289"/>
      <c r="H140" s="1290"/>
      <c r="I140" s="1288" t="s">
        <v>150</v>
      </c>
      <c r="J140" s="1289"/>
      <c r="K140" s="1289"/>
      <c r="L140" s="1289"/>
      <c r="M140" s="1289"/>
      <c r="N140" s="1289"/>
      <c r="O140" s="1289"/>
      <c r="P140" s="1290"/>
    </row>
    <row r="141" spans="1:16" ht="15.75" thickBot="1">
      <c r="A141" s="1270" t="s">
        <v>76</v>
      </c>
      <c r="B141" s="1271"/>
      <c r="C141" s="1271"/>
      <c r="D141" s="1271"/>
      <c r="E141" s="1271"/>
      <c r="F141" s="1271"/>
      <c r="G141" s="1271"/>
      <c r="H141" s="1272"/>
      <c r="I141" s="1270" t="s">
        <v>28</v>
      </c>
      <c r="J141" s="1271"/>
      <c r="K141" s="1271"/>
      <c r="L141" s="1271"/>
      <c r="M141" s="1271"/>
      <c r="N141" s="1271"/>
      <c r="O141" s="1271"/>
      <c r="P141" s="1272"/>
    </row>
    <row r="142" spans="1:16" ht="63.75">
      <c r="A142" s="7" t="s">
        <v>30</v>
      </c>
      <c r="B142" s="208" t="s">
        <v>31</v>
      </c>
      <c r="C142" s="9">
        <v>200</v>
      </c>
      <c r="D142" s="10">
        <v>5.9</v>
      </c>
      <c r="E142" s="10">
        <v>7.7</v>
      </c>
      <c r="F142" s="10">
        <v>30.3</v>
      </c>
      <c r="G142" s="10">
        <v>174</v>
      </c>
      <c r="H142" s="11">
        <v>1.3</v>
      </c>
      <c r="I142" s="7" t="s">
        <v>30</v>
      </c>
      <c r="J142" s="208" t="s">
        <v>31</v>
      </c>
      <c r="K142" s="12">
        <v>180</v>
      </c>
      <c r="L142" s="43">
        <v>4.9400000000000004</v>
      </c>
      <c r="M142" s="43">
        <v>2.52</v>
      </c>
      <c r="N142" s="43">
        <v>24.39</v>
      </c>
      <c r="O142" s="43">
        <v>145.58000000000001</v>
      </c>
      <c r="P142" s="44">
        <v>1.17</v>
      </c>
    </row>
    <row r="143" spans="1:16" ht="38.25">
      <c r="A143" s="24" t="s">
        <v>151</v>
      </c>
      <c r="B143" s="111" t="s">
        <v>81</v>
      </c>
      <c r="C143" s="52">
        <v>180</v>
      </c>
      <c r="D143" s="53">
        <v>2.5099999999999998</v>
      </c>
      <c r="E143" s="53">
        <v>0.04</v>
      </c>
      <c r="F143" s="53">
        <v>17.82</v>
      </c>
      <c r="G143" s="53">
        <v>81.5</v>
      </c>
      <c r="H143" s="54">
        <v>0.9</v>
      </c>
      <c r="I143" s="24" t="s">
        <v>80</v>
      </c>
      <c r="J143" s="111" t="s">
        <v>81</v>
      </c>
      <c r="K143" s="52">
        <v>150</v>
      </c>
      <c r="L143" s="53">
        <v>2.09</v>
      </c>
      <c r="M143" s="53">
        <v>0.03</v>
      </c>
      <c r="N143" s="53">
        <v>14.85</v>
      </c>
      <c r="O143" s="53">
        <v>67.97</v>
      </c>
      <c r="P143" s="54">
        <v>0.75</v>
      </c>
    </row>
    <row r="144" spans="1:16" ht="38.25">
      <c r="A144" s="24" t="s">
        <v>139</v>
      </c>
      <c r="B144" s="25" t="s">
        <v>45</v>
      </c>
      <c r="C144" s="26">
        <v>25</v>
      </c>
      <c r="D144" s="29">
        <v>1.17</v>
      </c>
      <c r="E144" s="29">
        <v>7.67</v>
      </c>
      <c r="F144" s="29">
        <v>7.17</v>
      </c>
      <c r="G144" s="29">
        <v>102.41</v>
      </c>
      <c r="H144" s="30">
        <v>0</v>
      </c>
      <c r="I144" s="24" t="s">
        <v>44</v>
      </c>
      <c r="J144" s="25" t="s">
        <v>46</v>
      </c>
      <c r="K144" s="26">
        <v>17</v>
      </c>
      <c r="L144" s="29">
        <v>0.8</v>
      </c>
      <c r="M144" s="29">
        <v>5.22</v>
      </c>
      <c r="N144" s="29">
        <v>4.88</v>
      </c>
      <c r="O144" s="29">
        <v>69.64</v>
      </c>
      <c r="P144" s="30">
        <v>0</v>
      </c>
    </row>
    <row r="145" spans="1:16">
      <c r="A145" s="31" t="s">
        <v>47</v>
      </c>
      <c r="B145" s="32" t="s">
        <v>48</v>
      </c>
      <c r="C145" s="33">
        <v>15</v>
      </c>
      <c r="D145" s="34">
        <v>1.25</v>
      </c>
      <c r="E145" s="34">
        <v>0.2</v>
      </c>
      <c r="F145" s="34">
        <v>7.2</v>
      </c>
      <c r="G145" s="34">
        <v>34.049999999999997</v>
      </c>
      <c r="H145" s="35">
        <v>0</v>
      </c>
      <c r="I145" s="31" t="s">
        <v>47</v>
      </c>
      <c r="J145" s="32" t="s">
        <v>48</v>
      </c>
      <c r="K145" s="33">
        <v>10</v>
      </c>
      <c r="L145" s="34">
        <v>0.83</v>
      </c>
      <c r="M145" s="34">
        <v>0.52</v>
      </c>
      <c r="N145" s="34">
        <v>4.8</v>
      </c>
      <c r="O145" s="34">
        <v>22.7</v>
      </c>
      <c r="P145" s="35">
        <v>0</v>
      </c>
    </row>
    <row r="146" spans="1:16">
      <c r="A146" s="114"/>
      <c r="B146" s="115" t="s">
        <v>49</v>
      </c>
      <c r="C146" s="38">
        <f t="shared" ref="C146:H146" si="51">SUM(C142:C145)</f>
        <v>420</v>
      </c>
      <c r="D146" s="45">
        <f t="shared" si="51"/>
        <v>10.83</v>
      </c>
      <c r="E146" s="45">
        <f t="shared" si="51"/>
        <v>15.61</v>
      </c>
      <c r="F146" s="45">
        <f t="shared" si="51"/>
        <v>62.490000000000009</v>
      </c>
      <c r="G146" s="45">
        <f t="shared" si="51"/>
        <v>391.96</v>
      </c>
      <c r="H146" s="46">
        <f t="shared" si="51"/>
        <v>2.2000000000000002</v>
      </c>
      <c r="I146" s="114"/>
      <c r="J146" s="115" t="s">
        <v>49</v>
      </c>
      <c r="K146" s="38">
        <f t="shared" ref="K146:P146" si="52">SUM(K142:K145)</f>
        <v>357</v>
      </c>
      <c r="L146" s="45">
        <f t="shared" si="52"/>
        <v>8.66</v>
      </c>
      <c r="M146" s="45">
        <f t="shared" si="52"/>
        <v>8.2899999999999991</v>
      </c>
      <c r="N146" s="45">
        <f t="shared" si="52"/>
        <v>48.92</v>
      </c>
      <c r="O146" s="45">
        <f t="shared" si="52"/>
        <v>305.89</v>
      </c>
      <c r="P146" s="46">
        <f t="shared" si="52"/>
        <v>1.92</v>
      </c>
    </row>
    <row r="147" spans="1:16" ht="15.75" thickBot="1">
      <c r="A147" s="1279" t="s">
        <v>50</v>
      </c>
      <c r="B147" s="1280"/>
      <c r="C147" s="1280"/>
      <c r="D147" s="1280"/>
      <c r="E147" s="1280"/>
      <c r="F147" s="1280"/>
      <c r="G147" s="1280"/>
      <c r="H147" s="1281"/>
      <c r="I147" s="1279" t="s">
        <v>51</v>
      </c>
      <c r="J147" s="1280"/>
      <c r="K147" s="1280"/>
      <c r="L147" s="1280"/>
      <c r="M147" s="1280"/>
      <c r="N147" s="1280"/>
      <c r="O147" s="1280"/>
      <c r="P147" s="1281"/>
    </row>
    <row r="148" spans="1:16" ht="38.25">
      <c r="A148" s="41" t="s">
        <v>52</v>
      </c>
      <c r="B148" s="42" t="s">
        <v>53</v>
      </c>
      <c r="C148" s="12">
        <v>100</v>
      </c>
      <c r="D148" s="43">
        <v>0.4</v>
      </c>
      <c r="E148" s="43">
        <v>0.4</v>
      </c>
      <c r="F148" s="43">
        <v>10.4</v>
      </c>
      <c r="G148" s="43">
        <v>45</v>
      </c>
      <c r="H148" s="44">
        <v>10</v>
      </c>
      <c r="I148" s="41" t="s">
        <v>52</v>
      </c>
      <c r="J148" s="12" t="s">
        <v>54</v>
      </c>
      <c r="K148" s="12">
        <v>100</v>
      </c>
      <c r="L148" s="43">
        <v>0.4</v>
      </c>
      <c r="M148" s="43">
        <v>0.4</v>
      </c>
      <c r="N148" s="43">
        <v>10.4</v>
      </c>
      <c r="O148" s="43">
        <v>45</v>
      </c>
      <c r="P148" s="44">
        <v>10</v>
      </c>
    </row>
    <row r="149" spans="1:16">
      <c r="A149" s="114"/>
      <c r="B149" s="115" t="s">
        <v>49</v>
      </c>
      <c r="C149" s="38">
        <f t="shared" ref="C149:H149" si="53">C148</f>
        <v>100</v>
      </c>
      <c r="D149" s="45">
        <f t="shared" si="53"/>
        <v>0.4</v>
      </c>
      <c r="E149" s="45">
        <f t="shared" si="53"/>
        <v>0.4</v>
      </c>
      <c r="F149" s="45">
        <f t="shared" si="53"/>
        <v>10.4</v>
      </c>
      <c r="G149" s="45">
        <f t="shared" si="53"/>
        <v>45</v>
      </c>
      <c r="H149" s="46">
        <f t="shared" si="53"/>
        <v>10</v>
      </c>
      <c r="I149" s="36"/>
      <c r="J149" s="115" t="s">
        <v>49</v>
      </c>
      <c r="K149" s="38">
        <f t="shared" ref="K149:P149" si="54">K148</f>
        <v>100</v>
      </c>
      <c r="L149" s="45">
        <f t="shared" si="54"/>
        <v>0.4</v>
      </c>
      <c r="M149" s="45">
        <f t="shared" si="54"/>
        <v>0.4</v>
      </c>
      <c r="N149" s="45">
        <f t="shared" si="54"/>
        <v>10.4</v>
      </c>
      <c r="O149" s="45">
        <f t="shared" si="54"/>
        <v>45</v>
      </c>
      <c r="P149" s="46">
        <f t="shared" si="54"/>
        <v>10</v>
      </c>
    </row>
    <row r="150" spans="1:16" ht="15.75" thickBot="1">
      <c r="A150" s="1282" t="s">
        <v>55</v>
      </c>
      <c r="B150" s="1283"/>
      <c r="C150" s="1283"/>
      <c r="D150" s="1283"/>
      <c r="E150" s="1283"/>
      <c r="F150" s="1283"/>
      <c r="G150" s="1283"/>
      <c r="H150" s="1284"/>
      <c r="I150" s="1259" t="s">
        <v>56</v>
      </c>
      <c r="J150" s="1260"/>
      <c r="K150" s="1260"/>
      <c r="L150" s="1260"/>
      <c r="M150" s="1260"/>
      <c r="N150" s="1260"/>
      <c r="O150" s="1260"/>
      <c r="P150" s="1258"/>
    </row>
    <row r="151" spans="1:16" ht="60">
      <c r="A151" s="47" t="s">
        <v>57</v>
      </c>
      <c r="B151" s="48" t="s">
        <v>58</v>
      </c>
      <c r="C151" s="48">
        <v>60</v>
      </c>
      <c r="D151" s="49">
        <v>0.66</v>
      </c>
      <c r="E151" s="49">
        <v>0.12</v>
      </c>
      <c r="F151" s="49">
        <v>2.76</v>
      </c>
      <c r="G151" s="49">
        <v>14.76</v>
      </c>
      <c r="H151" s="50">
        <v>3</v>
      </c>
      <c r="I151" s="41" t="s">
        <v>57</v>
      </c>
      <c r="J151" s="48" t="s">
        <v>58</v>
      </c>
      <c r="K151" s="48">
        <v>50</v>
      </c>
      <c r="L151" s="49">
        <v>0.55000000000000004</v>
      </c>
      <c r="M151" s="49">
        <v>0.1</v>
      </c>
      <c r="N151" s="49">
        <v>2.2999999999999998</v>
      </c>
      <c r="O151" s="49">
        <v>12.3</v>
      </c>
      <c r="P151" s="50">
        <v>2.5</v>
      </c>
    </row>
    <row r="152" spans="1:16" ht="38.25">
      <c r="A152" s="189" t="s">
        <v>152</v>
      </c>
      <c r="B152" s="209" t="s">
        <v>153</v>
      </c>
      <c r="C152" s="150">
        <v>250</v>
      </c>
      <c r="D152" s="151">
        <v>9.57</v>
      </c>
      <c r="E152" s="151">
        <v>4.4800000000000004</v>
      </c>
      <c r="F152" s="151">
        <v>13.3</v>
      </c>
      <c r="G152" s="151">
        <v>131.80000000000001</v>
      </c>
      <c r="H152" s="152">
        <v>5.54</v>
      </c>
      <c r="I152" s="189" t="s">
        <v>152</v>
      </c>
      <c r="J152" s="209" t="s">
        <v>153</v>
      </c>
      <c r="K152" s="150">
        <v>200</v>
      </c>
      <c r="L152" s="151">
        <v>7.6</v>
      </c>
      <c r="M152" s="151">
        <v>3.6</v>
      </c>
      <c r="N152" s="151">
        <v>10.6</v>
      </c>
      <c r="O152" s="151">
        <v>105.4</v>
      </c>
      <c r="P152" s="152">
        <v>4.4000000000000004</v>
      </c>
    </row>
    <row r="153" spans="1:16" ht="60">
      <c r="A153" s="189" t="s">
        <v>154</v>
      </c>
      <c r="B153" s="192" t="s">
        <v>155</v>
      </c>
      <c r="C153" s="133">
        <v>90</v>
      </c>
      <c r="D153" s="134">
        <v>7.98</v>
      </c>
      <c r="E153" s="134">
        <v>9.6300000000000008</v>
      </c>
      <c r="F153" s="134">
        <v>8.24</v>
      </c>
      <c r="G153" s="134">
        <v>151.6</v>
      </c>
      <c r="H153" s="135">
        <v>0.69</v>
      </c>
      <c r="I153" s="189" t="s">
        <v>128</v>
      </c>
      <c r="J153" s="210" t="s">
        <v>156</v>
      </c>
      <c r="K153" s="193">
        <v>75</v>
      </c>
      <c r="L153" s="211">
        <v>6.65</v>
      </c>
      <c r="M153" s="211">
        <v>8.0299999999999994</v>
      </c>
      <c r="N153" s="211">
        <v>6.87</v>
      </c>
      <c r="O153" s="211">
        <v>126.23</v>
      </c>
      <c r="P153" s="212">
        <v>0.57999999999999996</v>
      </c>
    </row>
    <row r="154" spans="1:16" ht="38.25">
      <c r="A154" s="122" t="s">
        <v>95</v>
      </c>
      <c r="B154" s="123" t="s">
        <v>96</v>
      </c>
      <c r="C154" s="124">
        <v>120</v>
      </c>
      <c r="D154" s="125">
        <v>1.62</v>
      </c>
      <c r="E154" s="125">
        <v>3.14</v>
      </c>
      <c r="F154" s="125">
        <v>13.42</v>
      </c>
      <c r="G154" s="125">
        <v>81.42</v>
      </c>
      <c r="H154" s="126">
        <v>4.1399999999999997</v>
      </c>
      <c r="I154" s="122" t="s">
        <v>95</v>
      </c>
      <c r="J154" s="123" t="s">
        <v>96</v>
      </c>
      <c r="K154" s="68">
        <v>100</v>
      </c>
      <c r="L154" s="69">
        <v>1.35</v>
      </c>
      <c r="M154" s="69">
        <v>2.62</v>
      </c>
      <c r="N154" s="69">
        <v>13.97</v>
      </c>
      <c r="O154" s="69">
        <v>84.81</v>
      </c>
      <c r="P154" s="70">
        <v>3.4</v>
      </c>
    </row>
    <row r="155" spans="1:16" ht="45">
      <c r="A155" s="24" t="s">
        <v>65</v>
      </c>
      <c r="B155" s="65" t="s">
        <v>66</v>
      </c>
      <c r="C155" s="26">
        <v>180</v>
      </c>
      <c r="D155" s="29">
        <v>0.43</v>
      </c>
      <c r="E155" s="29">
        <v>0.25</v>
      </c>
      <c r="F155" s="29">
        <v>12.66</v>
      </c>
      <c r="G155" s="29">
        <v>54.6</v>
      </c>
      <c r="H155" s="30">
        <v>2.34</v>
      </c>
      <c r="I155" s="24" t="s">
        <v>65</v>
      </c>
      <c r="J155" s="65" t="s">
        <v>66</v>
      </c>
      <c r="K155" s="26">
        <v>150</v>
      </c>
      <c r="L155" s="29">
        <v>0.36</v>
      </c>
      <c r="M155" s="29">
        <v>0.21</v>
      </c>
      <c r="N155" s="29">
        <v>10.55</v>
      </c>
      <c r="O155" s="29">
        <v>45.51</v>
      </c>
      <c r="P155" s="30">
        <v>1.95</v>
      </c>
    </row>
    <row r="156" spans="1:16">
      <c r="A156" s="31" t="s">
        <v>47</v>
      </c>
      <c r="B156" s="32" t="s">
        <v>48</v>
      </c>
      <c r="C156" s="33">
        <v>20</v>
      </c>
      <c r="D156" s="34">
        <v>1.65</v>
      </c>
      <c r="E156" s="34">
        <v>0.26</v>
      </c>
      <c r="F156" s="34">
        <v>9.6</v>
      </c>
      <c r="G156" s="34">
        <v>45.4</v>
      </c>
      <c r="H156" s="34">
        <v>0</v>
      </c>
      <c r="I156" s="31" t="s">
        <v>47</v>
      </c>
      <c r="J156" s="32" t="s">
        <v>48</v>
      </c>
      <c r="K156" s="33">
        <v>15</v>
      </c>
      <c r="L156" s="34">
        <v>1.25</v>
      </c>
      <c r="M156" s="34">
        <v>0.2</v>
      </c>
      <c r="N156" s="34">
        <v>7.2</v>
      </c>
      <c r="O156" s="34">
        <v>34.049999999999997</v>
      </c>
      <c r="P156" s="35">
        <v>0</v>
      </c>
    </row>
    <row r="157" spans="1:16" ht="30">
      <c r="A157" s="71" t="s">
        <v>67</v>
      </c>
      <c r="B157" s="72" t="s">
        <v>68</v>
      </c>
      <c r="C157" s="73">
        <v>20</v>
      </c>
      <c r="D157" s="74">
        <v>0.95</v>
      </c>
      <c r="E157" s="74">
        <v>0.14000000000000001</v>
      </c>
      <c r="F157" s="74">
        <v>9.9499999999999993</v>
      </c>
      <c r="G157" s="74">
        <v>42.8</v>
      </c>
      <c r="H157" s="74">
        <v>0</v>
      </c>
      <c r="I157" s="71" t="s">
        <v>67</v>
      </c>
      <c r="J157" s="72" t="s">
        <v>68</v>
      </c>
      <c r="K157" s="73">
        <v>15</v>
      </c>
      <c r="L157" s="74">
        <v>0.95</v>
      </c>
      <c r="M157" s="74">
        <v>0.14000000000000001</v>
      </c>
      <c r="N157" s="74">
        <v>9.9499999999999993</v>
      </c>
      <c r="O157" s="74">
        <v>42.8</v>
      </c>
      <c r="P157" s="74">
        <v>0</v>
      </c>
    </row>
    <row r="158" spans="1:16">
      <c r="A158" s="71"/>
      <c r="B158" s="127" t="s">
        <v>49</v>
      </c>
      <c r="C158" s="128">
        <f t="shared" ref="C158:H158" si="55">SUM(C151:C157)</f>
        <v>740</v>
      </c>
      <c r="D158" s="129">
        <f t="shared" si="55"/>
        <v>22.86</v>
      </c>
      <c r="E158" s="129">
        <f t="shared" si="55"/>
        <v>18.020000000000003</v>
      </c>
      <c r="F158" s="129">
        <f t="shared" si="55"/>
        <v>69.930000000000007</v>
      </c>
      <c r="G158" s="129">
        <f t="shared" si="55"/>
        <v>522.38</v>
      </c>
      <c r="H158" s="130">
        <f t="shared" si="55"/>
        <v>15.709999999999997</v>
      </c>
      <c r="I158" s="71"/>
      <c r="J158" s="127" t="s">
        <v>49</v>
      </c>
      <c r="K158" s="128">
        <f t="shared" ref="K158:P158" si="56">SUM(K151:K157)</f>
        <v>605</v>
      </c>
      <c r="L158" s="129">
        <f t="shared" si="56"/>
        <v>18.71</v>
      </c>
      <c r="M158" s="129">
        <f t="shared" si="56"/>
        <v>14.900000000000002</v>
      </c>
      <c r="N158" s="129">
        <f t="shared" si="56"/>
        <v>61.440000000000012</v>
      </c>
      <c r="O158" s="129">
        <f t="shared" si="56"/>
        <v>451.1</v>
      </c>
      <c r="P158" s="130">
        <f t="shared" si="56"/>
        <v>12.83</v>
      </c>
    </row>
    <row r="159" spans="1:16" ht="15.75" thickBot="1">
      <c r="A159" s="1259" t="s">
        <v>69</v>
      </c>
      <c r="B159" s="1260"/>
      <c r="C159" s="1260"/>
      <c r="D159" s="1260"/>
      <c r="E159" s="1260"/>
      <c r="F159" s="1260"/>
      <c r="G159" s="1260"/>
      <c r="H159" s="1258"/>
      <c r="I159" s="1259" t="s">
        <v>69</v>
      </c>
      <c r="J159" s="1260"/>
      <c r="K159" s="1260"/>
      <c r="L159" s="1260"/>
      <c r="M159" s="1260"/>
      <c r="N159" s="1260"/>
      <c r="O159" s="1260"/>
      <c r="P159" s="1258"/>
    </row>
    <row r="160" spans="1:16" ht="63">
      <c r="A160" s="213" t="s">
        <v>157</v>
      </c>
      <c r="B160" s="16" t="s">
        <v>158</v>
      </c>
      <c r="C160" s="17">
        <v>170</v>
      </c>
      <c r="D160" s="214">
        <v>6.18</v>
      </c>
      <c r="E160" s="214">
        <v>9.64</v>
      </c>
      <c r="F160" s="214">
        <v>45.51</v>
      </c>
      <c r="G160" s="214">
        <v>292</v>
      </c>
      <c r="H160" s="215">
        <v>0.43</v>
      </c>
      <c r="I160" s="213" t="s">
        <v>157</v>
      </c>
      <c r="J160" s="16" t="s">
        <v>159</v>
      </c>
      <c r="K160" s="17">
        <v>150</v>
      </c>
      <c r="L160" s="214">
        <v>5</v>
      </c>
      <c r="M160" s="214">
        <v>7.65</v>
      </c>
      <c r="N160" s="214">
        <v>36.909999999999997</v>
      </c>
      <c r="O160" s="214">
        <v>235</v>
      </c>
      <c r="P160" s="215">
        <v>0.37</v>
      </c>
    </row>
    <row r="161" spans="1:16" ht="15.75" hidden="1">
      <c r="A161" s="85"/>
      <c r="B161" s="112"/>
      <c r="C161" s="73"/>
      <c r="D161" s="184"/>
      <c r="E161" s="184"/>
      <c r="F161" s="184"/>
      <c r="G161" s="184"/>
      <c r="H161" s="185"/>
      <c r="I161" s="85"/>
      <c r="J161" s="112"/>
      <c r="K161" s="73"/>
      <c r="L161" s="74"/>
      <c r="M161" s="74"/>
      <c r="N161" s="74"/>
      <c r="O161" s="74"/>
      <c r="P161" s="113"/>
    </row>
    <row r="162" spans="1:16" ht="38.25">
      <c r="A162" s="104" t="s">
        <v>102</v>
      </c>
      <c r="B162" s="112" t="s">
        <v>103</v>
      </c>
      <c r="C162" s="73">
        <v>180</v>
      </c>
      <c r="D162" s="74">
        <v>0.12</v>
      </c>
      <c r="E162" s="74">
        <v>0</v>
      </c>
      <c r="F162" s="74">
        <v>13.9</v>
      </c>
      <c r="G162" s="74">
        <v>56.02</v>
      </c>
      <c r="H162" s="113">
        <v>0.02</v>
      </c>
      <c r="I162" s="104" t="s">
        <v>102</v>
      </c>
      <c r="J162" s="112" t="s">
        <v>104</v>
      </c>
      <c r="K162" s="73">
        <v>150</v>
      </c>
      <c r="L162" s="74">
        <v>0.12</v>
      </c>
      <c r="M162" s="74">
        <v>0</v>
      </c>
      <c r="N162" s="74">
        <v>11.58</v>
      </c>
      <c r="O162" s="74">
        <v>46.68</v>
      </c>
      <c r="P162" s="113">
        <v>0.02</v>
      </c>
    </row>
    <row r="163" spans="1:16">
      <c r="A163" s="31" t="s">
        <v>47</v>
      </c>
      <c r="B163" s="32" t="s">
        <v>48</v>
      </c>
      <c r="C163" s="33">
        <v>15</v>
      </c>
      <c r="D163" s="34">
        <v>1.25</v>
      </c>
      <c r="E163" s="34">
        <v>0.2</v>
      </c>
      <c r="F163" s="34">
        <v>7.2</v>
      </c>
      <c r="G163" s="34">
        <v>34.049999999999997</v>
      </c>
      <c r="H163" s="35">
        <v>0</v>
      </c>
      <c r="I163" s="31" t="s">
        <v>47</v>
      </c>
      <c r="J163" s="32" t="s">
        <v>48</v>
      </c>
      <c r="K163" s="33">
        <v>10</v>
      </c>
      <c r="L163" s="34">
        <v>0.83</v>
      </c>
      <c r="M163" s="34">
        <v>0.52</v>
      </c>
      <c r="N163" s="34">
        <v>4.8</v>
      </c>
      <c r="O163" s="34">
        <v>22.7</v>
      </c>
      <c r="P163" s="35">
        <v>0</v>
      </c>
    </row>
    <row r="164" spans="1:16">
      <c r="A164" s="71"/>
      <c r="B164" s="127" t="s">
        <v>49</v>
      </c>
      <c r="C164" s="128">
        <f t="shared" ref="C164:H164" si="57">SUM(C160:C163)</f>
        <v>365</v>
      </c>
      <c r="D164" s="129">
        <f t="shared" si="57"/>
        <v>7.55</v>
      </c>
      <c r="E164" s="129">
        <f t="shared" si="57"/>
        <v>9.84</v>
      </c>
      <c r="F164" s="129">
        <f t="shared" si="57"/>
        <v>66.61</v>
      </c>
      <c r="G164" s="129">
        <f t="shared" si="57"/>
        <v>382.07</v>
      </c>
      <c r="H164" s="130">
        <f t="shared" si="57"/>
        <v>0.45</v>
      </c>
      <c r="I164" s="71"/>
      <c r="J164" s="127" t="s">
        <v>49</v>
      </c>
      <c r="K164" s="128">
        <f t="shared" ref="K164:P164" si="58">SUM(K160:K163)</f>
        <v>310</v>
      </c>
      <c r="L164" s="129">
        <f t="shared" si="58"/>
        <v>5.95</v>
      </c>
      <c r="M164" s="129">
        <f t="shared" si="58"/>
        <v>8.17</v>
      </c>
      <c r="N164" s="129">
        <f t="shared" si="58"/>
        <v>53.289999999999992</v>
      </c>
      <c r="O164" s="129">
        <f t="shared" si="58"/>
        <v>304.38</v>
      </c>
      <c r="P164" s="130">
        <f t="shared" si="58"/>
        <v>0.39</v>
      </c>
    </row>
    <row r="165" spans="1:16" ht="15.75" thickBot="1">
      <c r="A165" s="71"/>
      <c r="B165" s="127" t="s">
        <v>74</v>
      </c>
      <c r="C165" s="128">
        <f t="shared" ref="C165:H165" si="59">C146+C149+C158+C164</f>
        <v>1625</v>
      </c>
      <c r="D165" s="129">
        <f t="shared" si="59"/>
        <v>41.64</v>
      </c>
      <c r="E165" s="129">
        <f t="shared" si="59"/>
        <v>43.870000000000005</v>
      </c>
      <c r="F165" s="129">
        <f t="shared" si="59"/>
        <v>209.43</v>
      </c>
      <c r="G165" s="136">
        <f t="shared" si="59"/>
        <v>1341.4099999999999</v>
      </c>
      <c r="H165" s="130">
        <f t="shared" si="59"/>
        <v>28.359999999999996</v>
      </c>
      <c r="I165" s="71"/>
      <c r="J165" s="127" t="s">
        <v>74</v>
      </c>
      <c r="K165" s="128">
        <f t="shared" ref="K165:P165" si="60">K146+K149+K158+K164</f>
        <v>1372</v>
      </c>
      <c r="L165" s="129">
        <f t="shared" si="60"/>
        <v>33.720000000000006</v>
      </c>
      <c r="M165" s="129">
        <f t="shared" si="60"/>
        <v>31.760000000000005</v>
      </c>
      <c r="N165" s="129">
        <f t="shared" si="60"/>
        <v>174.05</v>
      </c>
      <c r="O165" s="136">
        <f t="shared" si="60"/>
        <v>1106.3699999999999</v>
      </c>
      <c r="P165" s="130">
        <f t="shared" si="60"/>
        <v>25.14</v>
      </c>
    </row>
    <row r="166" spans="1:16" ht="15.75" thickBot="1">
      <c r="A166" s="1267" t="s">
        <v>160</v>
      </c>
      <c r="B166" s="1268"/>
      <c r="C166" s="1268"/>
      <c r="D166" s="1268"/>
      <c r="E166" s="1268"/>
      <c r="F166" s="1268"/>
      <c r="G166" s="1268"/>
      <c r="H166" s="1269"/>
      <c r="I166" s="1267" t="s">
        <v>160</v>
      </c>
      <c r="J166" s="1268"/>
      <c r="K166" s="1268"/>
      <c r="L166" s="1268"/>
      <c r="M166" s="1268"/>
      <c r="N166" s="1268"/>
      <c r="O166" s="1268"/>
      <c r="P166" s="1269"/>
    </row>
    <row r="167" spans="1:16" ht="15.75" thickBot="1">
      <c r="A167" s="1270" t="s">
        <v>76</v>
      </c>
      <c r="B167" s="1271"/>
      <c r="C167" s="1271"/>
      <c r="D167" s="1271"/>
      <c r="E167" s="1271"/>
      <c r="F167" s="1271"/>
      <c r="G167" s="1271"/>
      <c r="H167" s="1272"/>
      <c r="I167" s="1270" t="s">
        <v>28</v>
      </c>
      <c r="J167" s="1271"/>
      <c r="K167" s="1271"/>
      <c r="L167" s="1271"/>
      <c r="M167" s="1271"/>
      <c r="N167" s="1271"/>
      <c r="O167" s="1271"/>
      <c r="P167" s="1272"/>
    </row>
    <row r="168" spans="1:16" ht="93" customHeight="1">
      <c r="A168" s="104" t="s">
        <v>161</v>
      </c>
      <c r="B168" s="105" t="s">
        <v>162</v>
      </c>
      <c r="C168" s="106">
        <v>203</v>
      </c>
      <c r="D168" s="53">
        <v>5.0999999999999996</v>
      </c>
      <c r="E168" s="53">
        <v>3.03</v>
      </c>
      <c r="F168" s="53">
        <v>28.98</v>
      </c>
      <c r="G168" s="53">
        <v>163.63999999999999</v>
      </c>
      <c r="H168" s="54">
        <v>1.3</v>
      </c>
      <c r="I168" s="104" t="s">
        <v>161</v>
      </c>
      <c r="J168" s="105" t="s">
        <v>163</v>
      </c>
      <c r="K168" s="52">
        <v>183</v>
      </c>
      <c r="L168" s="53">
        <v>4.5999999999999996</v>
      </c>
      <c r="M168" s="53">
        <v>2.59</v>
      </c>
      <c r="N168" s="53">
        <v>26.12</v>
      </c>
      <c r="O168" s="53">
        <v>146.22</v>
      </c>
      <c r="P168" s="54">
        <v>1.17</v>
      </c>
    </row>
    <row r="169" spans="1:16" ht="38.25">
      <c r="A169" s="216" t="s">
        <v>122</v>
      </c>
      <c r="B169" s="217" t="s">
        <v>123</v>
      </c>
      <c r="C169" s="218">
        <v>180</v>
      </c>
      <c r="D169" s="61">
        <v>2.35</v>
      </c>
      <c r="E169" s="61">
        <v>0.41</v>
      </c>
      <c r="F169" s="61">
        <v>23.36</v>
      </c>
      <c r="G169" s="61">
        <v>104.4</v>
      </c>
      <c r="H169" s="62">
        <v>0.59</v>
      </c>
      <c r="I169" s="216" t="s">
        <v>122</v>
      </c>
      <c r="J169" s="217" t="s">
        <v>123</v>
      </c>
      <c r="K169" s="60">
        <v>150</v>
      </c>
      <c r="L169" s="61">
        <v>1.96</v>
      </c>
      <c r="M169" s="61">
        <v>0.34</v>
      </c>
      <c r="N169" s="61">
        <v>19.46</v>
      </c>
      <c r="O169" s="61">
        <v>86.85</v>
      </c>
      <c r="P169" s="62">
        <v>0.49</v>
      </c>
    </row>
    <row r="170" spans="1:16" ht="38.25">
      <c r="A170" s="47" t="s">
        <v>82</v>
      </c>
      <c r="B170" s="112" t="s">
        <v>83</v>
      </c>
      <c r="C170" s="73">
        <v>35</v>
      </c>
      <c r="D170" s="74">
        <v>4.72</v>
      </c>
      <c r="E170" s="74">
        <v>8.01</v>
      </c>
      <c r="F170" s="74">
        <v>7.25</v>
      </c>
      <c r="G170" s="74">
        <v>119.9</v>
      </c>
      <c r="H170" s="113">
        <v>0.1</v>
      </c>
      <c r="I170" s="47" t="s">
        <v>82</v>
      </c>
      <c r="J170" s="112" t="s">
        <v>84</v>
      </c>
      <c r="K170" s="73">
        <v>23</v>
      </c>
      <c r="L170" s="74">
        <v>3.1</v>
      </c>
      <c r="M170" s="74">
        <v>5.26</v>
      </c>
      <c r="N170" s="74">
        <v>16.68</v>
      </c>
      <c r="O170" s="74">
        <v>78.790000000000006</v>
      </c>
      <c r="P170" s="113">
        <v>7.0000000000000007E-2</v>
      </c>
    </row>
    <row r="171" spans="1:16">
      <c r="A171" s="31" t="s">
        <v>47</v>
      </c>
      <c r="B171" s="32" t="s">
        <v>48</v>
      </c>
      <c r="C171" s="33">
        <v>15</v>
      </c>
      <c r="D171" s="34">
        <v>1.25</v>
      </c>
      <c r="E171" s="34">
        <v>0.2</v>
      </c>
      <c r="F171" s="34">
        <v>7.2</v>
      </c>
      <c r="G171" s="34">
        <v>34.049999999999997</v>
      </c>
      <c r="H171" s="35">
        <v>0</v>
      </c>
      <c r="I171" s="31" t="s">
        <v>47</v>
      </c>
      <c r="J171" s="32" t="s">
        <v>48</v>
      </c>
      <c r="K171" s="33">
        <v>10</v>
      </c>
      <c r="L171" s="34">
        <v>0.83</v>
      </c>
      <c r="M171" s="34">
        <v>0.52</v>
      </c>
      <c r="N171" s="34">
        <v>4.8</v>
      </c>
      <c r="O171" s="34">
        <v>22.7</v>
      </c>
      <c r="P171" s="35">
        <v>0</v>
      </c>
    </row>
    <row r="172" spans="1:16">
      <c r="A172" s="75"/>
      <c r="B172" s="219" t="s">
        <v>49</v>
      </c>
      <c r="C172" s="38">
        <f t="shared" ref="C172:H172" si="61">SUM(C168:C171)</f>
        <v>433</v>
      </c>
      <c r="D172" s="45">
        <f t="shared" si="61"/>
        <v>13.419999999999998</v>
      </c>
      <c r="E172" s="45">
        <f t="shared" si="61"/>
        <v>11.649999999999999</v>
      </c>
      <c r="F172" s="45">
        <f t="shared" si="61"/>
        <v>66.790000000000006</v>
      </c>
      <c r="G172" s="45">
        <f t="shared" si="61"/>
        <v>421.98999999999995</v>
      </c>
      <c r="H172" s="46">
        <f t="shared" si="61"/>
        <v>1.9900000000000002</v>
      </c>
      <c r="I172" s="114"/>
      <c r="J172" s="115" t="s">
        <v>49</v>
      </c>
      <c r="K172" s="38">
        <f t="shared" ref="K172:P172" si="62">SUM(K168:K171)</f>
        <v>366</v>
      </c>
      <c r="L172" s="45">
        <f t="shared" si="62"/>
        <v>10.49</v>
      </c>
      <c r="M172" s="45">
        <f t="shared" si="62"/>
        <v>8.7099999999999991</v>
      </c>
      <c r="N172" s="45">
        <f t="shared" si="62"/>
        <v>67.06</v>
      </c>
      <c r="O172" s="45">
        <f t="shared" si="62"/>
        <v>334.56</v>
      </c>
      <c r="P172" s="46">
        <f t="shared" si="62"/>
        <v>1.73</v>
      </c>
    </row>
    <row r="173" spans="1:16" ht="15.75" thickBot="1">
      <c r="A173" s="1259" t="s">
        <v>50</v>
      </c>
      <c r="B173" s="1260"/>
      <c r="C173" s="1260"/>
      <c r="D173" s="1260"/>
      <c r="E173" s="1260"/>
      <c r="F173" s="1260"/>
      <c r="G173" s="1260"/>
      <c r="H173" s="1258"/>
      <c r="I173" s="1279" t="s">
        <v>51</v>
      </c>
      <c r="J173" s="1280"/>
      <c r="K173" s="1280"/>
      <c r="L173" s="1280"/>
      <c r="M173" s="1280"/>
      <c r="N173" s="1280"/>
      <c r="O173" s="1280"/>
      <c r="P173" s="1281"/>
    </row>
    <row r="174" spans="1:16" ht="45">
      <c r="A174" s="116" t="s">
        <v>85</v>
      </c>
      <c r="B174" s="42" t="s">
        <v>86</v>
      </c>
      <c r="C174" s="12">
        <v>150</v>
      </c>
      <c r="D174" s="43">
        <v>1.5</v>
      </c>
      <c r="E174" s="43">
        <v>0.15</v>
      </c>
      <c r="F174" s="43">
        <v>2.85</v>
      </c>
      <c r="G174" s="43">
        <v>18.75</v>
      </c>
      <c r="H174" s="44">
        <v>6</v>
      </c>
      <c r="I174" s="116" t="s">
        <v>85</v>
      </c>
      <c r="J174" s="42" t="s">
        <v>87</v>
      </c>
      <c r="K174" s="12">
        <v>150</v>
      </c>
      <c r="L174" s="43">
        <v>1.5</v>
      </c>
      <c r="M174" s="43">
        <v>0.15</v>
      </c>
      <c r="N174" s="43">
        <v>2.85</v>
      </c>
      <c r="O174" s="43">
        <v>18.75</v>
      </c>
      <c r="P174" s="44">
        <v>6</v>
      </c>
    </row>
    <row r="175" spans="1:16">
      <c r="A175" s="220"/>
      <c r="B175" s="127" t="s">
        <v>49</v>
      </c>
      <c r="C175" s="128">
        <f t="shared" ref="C175:H175" si="63">C174</f>
        <v>150</v>
      </c>
      <c r="D175" s="129">
        <f t="shared" si="63"/>
        <v>1.5</v>
      </c>
      <c r="E175" s="129">
        <f t="shared" si="63"/>
        <v>0.15</v>
      </c>
      <c r="F175" s="129">
        <f t="shared" si="63"/>
        <v>2.85</v>
      </c>
      <c r="G175" s="129">
        <f t="shared" si="63"/>
        <v>18.75</v>
      </c>
      <c r="H175" s="130">
        <f t="shared" si="63"/>
        <v>6</v>
      </c>
      <c r="I175" s="71"/>
      <c r="J175" s="127" t="s">
        <v>49</v>
      </c>
      <c r="K175" s="128">
        <f t="shared" ref="K175:P175" si="64">K174</f>
        <v>150</v>
      </c>
      <c r="L175" s="129">
        <f t="shared" si="64"/>
        <v>1.5</v>
      </c>
      <c r="M175" s="129">
        <f t="shared" si="64"/>
        <v>0.15</v>
      </c>
      <c r="N175" s="129">
        <f t="shared" si="64"/>
        <v>2.85</v>
      </c>
      <c r="O175" s="129">
        <f t="shared" si="64"/>
        <v>18.75</v>
      </c>
      <c r="P175" s="130">
        <f t="shared" si="64"/>
        <v>6</v>
      </c>
    </row>
    <row r="176" spans="1:16" ht="15.75" thickBot="1">
      <c r="A176" s="1273" t="s">
        <v>55</v>
      </c>
      <c r="B176" s="1274"/>
      <c r="C176" s="1274"/>
      <c r="D176" s="1274"/>
      <c r="E176" s="1274"/>
      <c r="F176" s="1274"/>
      <c r="G176" s="1274"/>
      <c r="H176" s="1275"/>
      <c r="I176" s="1273" t="s">
        <v>56</v>
      </c>
      <c r="J176" s="1274"/>
      <c r="K176" s="1274"/>
      <c r="L176" s="1274"/>
      <c r="M176" s="1274"/>
      <c r="N176" s="1274"/>
      <c r="O176" s="1274"/>
      <c r="P176" s="1275"/>
    </row>
    <row r="177" spans="1:16" ht="60">
      <c r="A177" s="47" t="s">
        <v>57</v>
      </c>
      <c r="B177" s="48" t="s">
        <v>109</v>
      </c>
      <c r="C177" s="48">
        <v>60</v>
      </c>
      <c r="D177" s="49">
        <v>0.48</v>
      </c>
      <c r="E177" s="49">
        <v>0.06</v>
      </c>
      <c r="F177" s="49">
        <v>1.98</v>
      </c>
      <c r="G177" s="49">
        <v>10.38</v>
      </c>
      <c r="H177" s="50">
        <v>3</v>
      </c>
      <c r="I177" s="41" t="s">
        <v>57</v>
      </c>
      <c r="J177" s="48" t="s">
        <v>109</v>
      </c>
      <c r="K177" s="48">
        <v>50</v>
      </c>
      <c r="L177" s="49">
        <v>0.4</v>
      </c>
      <c r="M177" s="49">
        <v>0.05</v>
      </c>
      <c r="N177" s="49">
        <v>1.65</v>
      </c>
      <c r="O177" s="49">
        <v>8.65</v>
      </c>
      <c r="P177" s="50">
        <v>2.5</v>
      </c>
    </row>
    <row r="178" spans="1:16" ht="40.5" customHeight="1">
      <c r="A178" s="85" t="s">
        <v>126</v>
      </c>
      <c r="B178" s="176" t="s">
        <v>127</v>
      </c>
      <c r="C178" s="82">
        <v>250</v>
      </c>
      <c r="D178" s="83">
        <v>1.73</v>
      </c>
      <c r="E178" s="83">
        <v>3.65</v>
      </c>
      <c r="F178" s="83">
        <v>7.7</v>
      </c>
      <c r="G178" s="83">
        <v>69.680000000000007</v>
      </c>
      <c r="H178" s="84">
        <v>5.5</v>
      </c>
      <c r="I178" s="85" t="s">
        <v>126</v>
      </c>
      <c r="J178" s="176" t="s">
        <v>127</v>
      </c>
      <c r="K178" s="82">
        <v>200</v>
      </c>
      <c r="L178" s="83">
        <v>1.37</v>
      </c>
      <c r="M178" s="83">
        <v>2.76</v>
      </c>
      <c r="N178" s="83">
        <v>6.15</v>
      </c>
      <c r="O178" s="83">
        <v>54.92</v>
      </c>
      <c r="P178" s="84">
        <v>4.4000000000000004</v>
      </c>
    </row>
    <row r="179" spans="1:16" ht="51">
      <c r="A179" s="221" t="s">
        <v>93</v>
      </c>
      <c r="B179" s="222" t="s">
        <v>164</v>
      </c>
      <c r="C179" s="193">
        <v>120</v>
      </c>
      <c r="D179" s="211">
        <v>18.420000000000002</v>
      </c>
      <c r="E179" s="211">
        <v>16.98</v>
      </c>
      <c r="F179" s="211">
        <v>5.9</v>
      </c>
      <c r="G179" s="211">
        <v>250.2</v>
      </c>
      <c r="H179" s="212">
        <v>12.22</v>
      </c>
      <c r="I179" s="221" t="s">
        <v>93</v>
      </c>
      <c r="J179" s="223" t="s">
        <v>164</v>
      </c>
      <c r="K179" s="193">
        <v>100</v>
      </c>
      <c r="L179" s="211">
        <v>15.35</v>
      </c>
      <c r="M179" s="211">
        <v>14.15</v>
      </c>
      <c r="N179" s="211">
        <v>4.92</v>
      </c>
      <c r="O179" s="211">
        <v>208.48</v>
      </c>
      <c r="P179" s="212">
        <v>10.19</v>
      </c>
    </row>
    <row r="180" spans="1:16" ht="38.25">
      <c r="A180" s="47" t="s">
        <v>165</v>
      </c>
      <c r="B180" s="224" t="s">
        <v>166</v>
      </c>
      <c r="C180" s="26">
        <v>100</v>
      </c>
      <c r="D180" s="29">
        <v>3.65</v>
      </c>
      <c r="E180" s="29">
        <v>2.44</v>
      </c>
      <c r="F180" s="29">
        <v>20.83</v>
      </c>
      <c r="G180" s="83">
        <v>115.36</v>
      </c>
      <c r="H180" s="84">
        <v>0</v>
      </c>
      <c r="I180" s="47" t="s">
        <v>165</v>
      </c>
      <c r="J180" s="224" t="s">
        <v>166</v>
      </c>
      <c r="K180" s="82">
        <v>80</v>
      </c>
      <c r="L180" s="83">
        <v>2.92</v>
      </c>
      <c r="M180" s="83">
        <v>1.95</v>
      </c>
      <c r="N180" s="83">
        <v>16.66</v>
      </c>
      <c r="O180" s="83">
        <v>92.29</v>
      </c>
      <c r="P180" s="84">
        <v>0</v>
      </c>
    </row>
    <row r="181" spans="1:16" ht="38.25">
      <c r="A181" s="85" t="s">
        <v>99</v>
      </c>
      <c r="B181" s="86" t="s">
        <v>98</v>
      </c>
      <c r="C181" s="52">
        <v>180</v>
      </c>
      <c r="D181" s="53">
        <v>0.5</v>
      </c>
      <c r="E181" s="53">
        <v>0</v>
      </c>
      <c r="F181" s="53">
        <v>24.66</v>
      </c>
      <c r="G181" s="53">
        <v>100.66</v>
      </c>
      <c r="H181" s="54">
        <v>0.14000000000000001</v>
      </c>
      <c r="I181" s="85" t="s">
        <v>99</v>
      </c>
      <c r="J181" s="86" t="s">
        <v>98</v>
      </c>
      <c r="K181" s="52">
        <v>150</v>
      </c>
      <c r="L181" s="53">
        <v>0.42</v>
      </c>
      <c r="M181" s="53">
        <v>0</v>
      </c>
      <c r="N181" s="53">
        <v>20.75</v>
      </c>
      <c r="O181" s="53">
        <v>83.88</v>
      </c>
      <c r="P181" s="54">
        <v>0.11</v>
      </c>
    </row>
    <row r="182" spans="1:16">
      <c r="A182" s="31" t="s">
        <v>47</v>
      </c>
      <c r="B182" s="32" t="s">
        <v>48</v>
      </c>
      <c r="C182" s="33">
        <v>20</v>
      </c>
      <c r="D182" s="34">
        <v>1.65</v>
      </c>
      <c r="E182" s="34">
        <v>0.26</v>
      </c>
      <c r="F182" s="34">
        <v>9.6</v>
      </c>
      <c r="G182" s="34">
        <v>45.4</v>
      </c>
      <c r="H182" s="34">
        <v>0</v>
      </c>
      <c r="I182" s="31" t="s">
        <v>47</v>
      </c>
      <c r="J182" s="32" t="s">
        <v>48</v>
      </c>
      <c r="K182" s="33">
        <v>15</v>
      </c>
      <c r="L182" s="34">
        <v>1.25</v>
      </c>
      <c r="M182" s="34">
        <v>0.2</v>
      </c>
      <c r="N182" s="34">
        <v>7.2</v>
      </c>
      <c r="O182" s="34">
        <v>34.049999999999997</v>
      </c>
      <c r="P182" s="35">
        <v>0</v>
      </c>
    </row>
    <row r="183" spans="1:16" ht="30">
      <c r="A183" s="71" t="s">
        <v>67</v>
      </c>
      <c r="B183" s="72" t="s">
        <v>68</v>
      </c>
      <c r="C183" s="73">
        <v>20</v>
      </c>
      <c r="D183" s="74">
        <v>0.95</v>
      </c>
      <c r="E183" s="74">
        <v>0.14000000000000001</v>
      </c>
      <c r="F183" s="74">
        <v>9.9499999999999993</v>
      </c>
      <c r="G183" s="74">
        <v>42.8</v>
      </c>
      <c r="H183" s="74">
        <v>0</v>
      </c>
      <c r="I183" s="71" t="s">
        <v>67</v>
      </c>
      <c r="J183" s="72" t="s">
        <v>68</v>
      </c>
      <c r="K183" s="73">
        <v>15</v>
      </c>
      <c r="L183" s="74">
        <v>0.95</v>
      </c>
      <c r="M183" s="74">
        <v>0.14000000000000001</v>
      </c>
      <c r="N183" s="74">
        <v>9.9499999999999993</v>
      </c>
      <c r="O183" s="74">
        <v>42.8</v>
      </c>
      <c r="P183" s="74">
        <v>0</v>
      </c>
    </row>
    <row r="184" spans="1:16" ht="15.75" thickBot="1">
      <c r="A184" s="137"/>
      <c r="B184" s="138" t="s">
        <v>49</v>
      </c>
      <c r="C184" s="139">
        <f t="shared" ref="C184:H184" si="65">SUM(C177:C183)</f>
        <v>750</v>
      </c>
      <c r="D184" s="140">
        <f t="shared" si="65"/>
        <v>27.38</v>
      </c>
      <c r="E184" s="140">
        <f t="shared" si="65"/>
        <v>23.530000000000005</v>
      </c>
      <c r="F184" s="140">
        <f t="shared" si="65"/>
        <v>80.61999999999999</v>
      </c>
      <c r="G184" s="140">
        <f t="shared" si="65"/>
        <v>634.4799999999999</v>
      </c>
      <c r="H184" s="142">
        <f t="shared" si="65"/>
        <v>20.86</v>
      </c>
      <c r="I184" s="197"/>
      <c r="J184" s="198" t="s">
        <v>49</v>
      </c>
      <c r="K184" s="199">
        <f t="shared" ref="K184:P184" si="66">SUM(K177:K183)</f>
        <v>610</v>
      </c>
      <c r="L184" s="200">
        <f t="shared" si="66"/>
        <v>22.66</v>
      </c>
      <c r="M184" s="200">
        <f t="shared" si="66"/>
        <v>19.25</v>
      </c>
      <c r="N184" s="200">
        <f t="shared" si="66"/>
        <v>67.28</v>
      </c>
      <c r="O184" s="200">
        <f t="shared" si="66"/>
        <v>525.07000000000005</v>
      </c>
      <c r="P184" s="201">
        <f t="shared" si="66"/>
        <v>17.2</v>
      </c>
    </row>
    <row r="185" spans="1:16" ht="15.75" thickBot="1">
      <c r="A185" s="1276" t="s">
        <v>69</v>
      </c>
      <c r="B185" s="1277"/>
      <c r="C185" s="1277"/>
      <c r="D185" s="1277"/>
      <c r="E185" s="1277"/>
      <c r="F185" s="1277"/>
      <c r="G185" s="1277"/>
      <c r="H185" s="1278"/>
      <c r="I185" s="1276" t="s">
        <v>69</v>
      </c>
      <c r="J185" s="1277"/>
      <c r="K185" s="1277"/>
      <c r="L185" s="1277"/>
      <c r="M185" s="1277"/>
      <c r="N185" s="1277"/>
      <c r="O185" s="1277"/>
      <c r="P185" s="1278"/>
    </row>
    <row r="186" spans="1:16" ht="47.25">
      <c r="A186" s="85" t="s">
        <v>167</v>
      </c>
      <c r="B186" s="112" t="s">
        <v>168</v>
      </c>
      <c r="C186" s="73">
        <v>105</v>
      </c>
      <c r="D186" s="74">
        <v>14.96</v>
      </c>
      <c r="E186" s="74">
        <v>4.07</v>
      </c>
      <c r="F186" s="74">
        <v>15.42</v>
      </c>
      <c r="G186" s="74">
        <v>158.13</v>
      </c>
      <c r="H186" s="113">
        <v>0.2</v>
      </c>
      <c r="I186" s="85" t="s">
        <v>167</v>
      </c>
      <c r="J186" s="112" t="s">
        <v>169</v>
      </c>
      <c r="K186" s="48">
        <v>90</v>
      </c>
      <c r="L186" s="225">
        <v>12.85</v>
      </c>
      <c r="M186" s="225">
        <v>3.49</v>
      </c>
      <c r="N186" s="225">
        <v>12.8</v>
      </c>
      <c r="O186" s="225">
        <v>135.65</v>
      </c>
      <c r="P186" s="226">
        <v>0.14000000000000001</v>
      </c>
    </row>
    <row r="187" spans="1:16" ht="38.25">
      <c r="A187" s="66" t="s">
        <v>73</v>
      </c>
      <c r="B187" s="178" t="s">
        <v>377</v>
      </c>
      <c r="C187" s="60">
        <v>180</v>
      </c>
      <c r="D187" s="360">
        <v>5.04</v>
      </c>
      <c r="E187" s="360">
        <v>3.94</v>
      </c>
      <c r="F187" s="360">
        <v>7.36</v>
      </c>
      <c r="G187" s="360">
        <v>85.07</v>
      </c>
      <c r="H187" s="361">
        <v>1.26</v>
      </c>
      <c r="I187" s="55" t="s">
        <v>73</v>
      </c>
      <c r="J187" s="178" t="s">
        <v>377</v>
      </c>
      <c r="K187" s="57">
        <v>150</v>
      </c>
      <c r="L187" s="362">
        <v>4.2</v>
      </c>
      <c r="M187" s="362">
        <v>3.29</v>
      </c>
      <c r="N187" s="362">
        <v>6.14</v>
      </c>
      <c r="O187" s="362">
        <v>70.89</v>
      </c>
      <c r="P187" s="363">
        <v>1.05</v>
      </c>
    </row>
    <row r="188" spans="1:16">
      <c r="A188" s="71"/>
      <c r="B188" s="127" t="s">
        <v>49</v>
      </c>
      <c r="C188" s="128">
        <f t="shared" ref="C188:H188" si="67">SUM(C186:C187)</f>
        <v>285</v>
      </c>
      <c r="D188" s="129">
        <f t="shared" si="67"/>
        <v>20</v>
      </c>
      <c r="E188" s="129">
        <f t="shared" si="67"/>
        <v>8.01</v>
      </c>
      <c r="F188" s="129">
        <f t="shared" si="67"/>
        <v>22.78</v>
      </c>
      <c r="G188" s="129">
        <f t="shared" si="67"/>
        <v>243.2</v>
      </c>
      <c r="H188" s="130">
        <f t="shared" si="67"/>
        <v>1.46</v>
      </c>
      <c r="I188" s="71"/>
      <c r="J188" s="127" t="s">
        <v>49</v>
      </c>
      <c r="K188" s="128">
        <f t="shared" ref="K188:P188" si="68">SUM(K186:K187)</f>
        <v>240</v>
      </c>
      <c r="L188" s="227">
        <f t="shared" si="68"/>
        <v>17.05</v>
      </c>
      <c r="M188" s="227">
        <f t="shared" si="68"/>
        <v>6.78</v>
      </c>
      <c r="N188" s="227">
        <f t="shared" si="68"/>
        <v>18.940000000000001</v>
      </c>
      <c r="O188" s="227">
        <f t="shared" si="68"/>
        <v>206.54000000000002</v>
      </c>
      <c r="P188" s="228">
        <f t="shared" si="68"/>
        <v>1.19</v>
      </c>
    </row>
    <row r="189" spans="1:16" ht="15.75" thickBot="1">
      <c r="A189" s="137"/>
      <c r="B189" s="138" t="s">
        <v>74</v>
      </c>
      <c r="C189" s="139">
        <f t="shared" ref="C189:H189" si="69">C172+C175+C184+C188</f>
        <v>1618</v>
      </c>
      <c r="D189" s="140">
        <f t="shared" si="69"/>
        <v>62.3</v>
      </c>
      <c r="E189" s="140">
        <f t="shared" si="69"/>
        <v>43.34</v>
      </c>
      <c r="F189" s="140">
        <f t="shared" si="69"/>
        <v>173.04</v>
      </c>
      <c r="G189" s="141">
        <f t="shared" si="69"/>
        <v>1318.4199999999998</v>
      </c>
      <c r="H189" s="142">
        <f t="shared" si="69"/>
        <v>30.310000000000002</v>
      </c>
      <c r="I189" s="137"/>
      <c r="J189" s="138" t="s">
        <v>74</v>
      </c>
      <c r="K189" s="139">
        <f t="shared" ref="K189:P189" si="70">K172+K175+K184+K188</f>
        <v>1366</v>
      </c>
      <c r="L189" s="229">
        <f t="shared" si="70"/>
        <v>51.7</v>
      </c>
      <c r="M189" s="229">
        <f t="shared" si="70"/>
        <v>34.89</v>
      </c>
      <c r="N189" s="229">
        <f t="shared" si="70"/>
        <v>156.13</v>
      </c>
      <c r="O189" s="230">
        <f t="shared" si="70"/>
        <v>1084.92</v>
      </c>
      <c r="P189" s="231">
        <f t="shared" si="70"/>
        <v>26.12</v>
      </c>
    </row>
    <row r="190" spans="1:16" ht="15.75" thickBot="1">
      <c r="A190" s="1267" t="s">
        <v>170</v>
      </c>
      <c r="B190" s="1268"/>
      <c r="C190" s="1268"/>
      <c r="D190" s="1268"/>
      <c r="E190" s="1268"/>
      <c r="F190" s="1268"/>
      <c r="G190" s="1268"/>
      <c r="H190" s="1269"/>
      <c r="I190" s="1267"/>
      <c r="J190" s="1268"/>
      <c r="K190" s="1268"/>
      <c r="L190" s="1268"/>
      <c r="M190" s="1268"/>
      <c r="N190" s="1268"/>
      <c r="O190" s="1268"/>
      <c r="P190" s="1269"/>
    </row>
    <row r="191" spans="1:16" ht="15.75" thickBot="1">
      <c r="A191" s="1270" t="s">
        <v>76</v>
      </c>
      <c r="B191" s="1271"/>
      <c r="C191" s="1271"/>
      <c r="D191" s="1271"/>
      <c r="E191" s="1271"/>
      <c r="F191" s="1271"/>
      <c r="G191" s="1271"/>
      <c r="H191" s="1272"/>
      <c r="I191" s="1270" t="s">
        <v>28</v>
      </c>
      <c r="J191" s="1271"/>
      <c r="K191" s="1271"/>
      <c r="L191" s="1271"/>
      <c r="M191" s="1271"/>
      <c r="N191" s="1271"/>
      <c r="O191" s="1271"/>
      <c r="P191" s="1272"/>
    </row>
    <row r="192" spans="1:16" ht="75">
      <c r="A192" s="63" t="s">
        <v>106</v>
      </c>
      <c r="B192" s="64" t="s">
        <v>107</v>
      </c>
      <c r="C192" s="57">
        <v>150</v>
      </c>
      <c r="D192" s="58">
        <v>19.649999999999999</v>
      </c>
      <c r="E192" s="58">
        <v>3.27</v>
      </c>
      <c r="F192" s="58">
        <v>59.69</v>
      </c>
      <c r="G192" s="58">
        <v>333.81</v>
      </c>
      <c r="H192" s="59">
        <v>0.69</v>
      </c>
      <c r="I192" s="63" t="s">
        <v>106</v>
      </c>
      <c r="J192" s="64" t="s">
        <v>108</v>
      </c>
      <c r="K192" s="60">
        <v>110</v>
      </c>
      <c r="L192" s="61">
        <v>14.41</v>
      </c>
      <c r="M192" s="61">
        <v>2.4</v>
      </c>
      <c r="N192" s="61">
        <v>43.77</v>
      </c>
      <c r="O192" s="61">
        <v>244.8</v>
      </c>
      <c r="P192" s="62">
        <v>0.5</v>
      </c>
    </row>
    <row r="193" spans="1:16" ht="38.25">
      <c r="A193" s="15" t="s">
        <v>32</v>
      </c>
      <c r="B193" s="16" t="s">
        <v>33</v>
      </c>
      <c r="C193" s="17">
        <v>180</v>
      </c>
      <c r="D193" s="18">
        <v>0.06</v>
      </c>
      <c r="E193" s="19">
        <v>0.01</v>
      </c>
      <c r="F193" s="19">
        <v>13.78</v>
      </c>
      <c r="G193" s="19">
        <v>55.44</v>
      </c>
      <c r="H193" s="20" t="s">
        <v>38</v>
      </c>
      <c r="I193" s="15" t="s">
        <v>32</v>
      </c>
      <c r="J193" s="16" t="s">
        <v>39</v>
      </c>
      <c r="K193" s="17">
        <v>150</v>
      </c>
      <c r="L193" s="21">
        <v>0.05</v>
      </c>
      <c r="M193" s="22">
        <v>0.01</v>
      </c>
      <c r="N193" s="22">
        <v>11.48</v>
      </c>
      <c r="O193" s="22">
        <v>46.21</v>
      </c>
      <c r="P193" s="23">
        <v>0.87</v>
      </c>
    </row>
    <row r="194" spans="1:16">
      <c r="A194" s="114"/>
      <c r="B194" s="115" t="s">
        <v>49</v>
      </c>
      <c r="C194" s="38">
        <f t="shared" ref="C194:H194" si="71">SUM(C192:C193)</f>
        <v>330</v>
      </c>
      <c r="D194" s="45">
        <f t="shared" si="71"/>
        <v>19.709999999999997</v>
      </c>
      <c r="E194" s="45">
        <f t="shared" si="71"/>
        <v>3.28</v>
      </c>
      <c r="F194" s="45">
        <f t="shared" si="71"/>
        <v>73.47</v>
      </c>
      <c r="G194" s="45">
        <f t="shared" si="71"/>
        <v>389.25</v>
      </c>
      <c r="H194" s="46">
        <f t="shared" si="71"/>
        <v>0.69</v>
      </c>
      <c r="I194" s="114"/>
      <c r="J194" s="115" t="s">
        <v>49</v>
      </c>
      <c r="K194" s="38">
        <f t="shared" ref="K194:P194" si="72">SUM(K192:K193)</f>
        <v>260</v>
      </c>
      <c r="L194" s="45">
        <f t="shared" si="72"/>
        <v>14.46</v>
      </c>
      <c r="M194" s="45">
        <f t="shared" si="72"/>
        <v>2.4099999999999997</v>
      </c>
      <c r="N194" s="45">
        <f t="shared" si="72"/>
        <v>55.25</v>
      </c>
      <c r="O194" s="45">
        <f t="shared" si="72"/>
        <v>291.01</v>
      </c>
      <c r="P194" s="46">
        <f t="shared" si="72"/>
        <v>1.37</v>
      </c>
    </row>
    <row r="195" spans="1:16" ht="15.75" thickBot="1">
      <c r="A195" s="1259" t="s">
        <v>50</v>
      </c>
      <c r="B195" s="1260"/>
      <c r="C195" s="1260"/>
      <c r="D195" s="1260"/>
      <c r="E195" s="1260"/>
      <c r="F195" s="1260"/>
      <c r="G195" s="1260"/>
      <c r="H195" s="1258"/>
      <c r="I195" s="1259" t="s">
        <v>51</v>
      </c>
      <c r="J195" s="1260"/>
      <c r="K195" s="1260"/>
      <c r="L195" s="1260"/>
      <c r="M195" s="1260"/>
      <c r="N195" s="1260"/>
      <c r="O195" s="1260"/>
      <c r="P195" s="1258"/>
    </row>
    <row r="196" spans="1:16" ht="38.25">
      <c r="A196" s="41" t="s">
        <v>52</v>
      </c>
      <c r="B196" s="42" t="s">
        <v>53</v>
      </c>
      <c r="C196" s="12">
        <v>100</v>
      </c>
      <c r="D196" s="43">
        <v>0.4</v>
      </c>
      <c r="E196" s="43">
        <v>0.4</v>
      </c>
      <c r="F196" s="43">
        <v>10.4</v>
      </c>
      <c r="G196" s="43">
        <v>45</v>
      </c>
      <c r="H196" s="44">
        <v>10</v>
      </c>
      <c r="I196" s="41" t="s">
        <v>52</v>
      </c>
      <c r="J196" s="12" t="s">
        <v>54</v>
      </c>
      <c r="K196" s="12">
        <v>100</v>
      </c>
      <c r="L196" s="43">
        <v>0.4</v>
      </c>
      <c r="M196" s="43">
        <v>0.4</v>
      </c>
      <c r="N196" s="43">
        <v>10.4</v>
      </c>
      <c r="O196" s="43">
        <v>45</v>
      </c>
      <c r="P196" s="44">
        <v>10</v>
      </c>
    </row>
    <row r="197" spans="1:16">
      <c r="A197" s="114"/>
      <c r="B197" s="115" t="s">
        <v>49</v>
      </c>
      <c r="C197" s="38">
        <f t="shared" ref="C197:H197" si="73">C196</f>
        <v>100</v>
      </c>
      <c r="D197" s="45">
        <f t="shared" si="73"/>
        <v>0.4</v>
      </c>
      <c r="E197" s="45">
        <f t="shared" si="73"/>
        <v>0.4</v>
      </c>
      <c r="F197" s="45">
        <f t="shared" si="73"/>
        <v>10.4</v>
      </c>
      <c r="G197" s="45">
        <f t="shared" si="73"/>
        <v>45</v>
      </c>
      <c r="H197" s="46">
        <f t="shared" si="73"/>
        <v>10</v>
      </c>
      <c r="I197" s="36"/>
      <c r="J197" s="115" t="s">
        <v>49</v>
      </c>
      <c r="K197" s="38">
        <f t="shared" ref="K197:P197" si="74">K196</f>
        <v>100</v>
      </c>
      <c r="L197" s="45">
        <f t="shared" si="74"/>
        <v>0.4</v>
      </c>
      <c r="M197" s="45">
        <f t="shared" si="74"/>
        <v>0.4</v>
      </c>
      <c r="N197" s="45">
        <f t="shared" si="74"/>
        <v>10.4</v>
      </c>
      <c r="O197" s="45">
        <f t="shared" si="74"/>
        <v>45</v>
      </c>
      <c r="P197" s="46">
        <f t="shared" si="74"/>
        <v>10</v>
      </c>
    </row>
    <row r="198" spans="1:16" ht="15.75" thickBot="1">
      <c r="A198" s="1256" t="s">
        <v>55</v>
      </c>
      <c r="B198" s="1257"/>
      <c r="C198" s="1257"/>
      <c r="D198" s="1257"/>
      <c r="E198" s="1257"/>
      <c r="F198" s="1257"/>
      <c r="G198" s="1257"/>
      <c r="H198" s="1258"/>
      <c r="I198" s="1259" t="s">
        <v>56</v>
      </c>
      <c r="J198" s="1260"/>
      <c r="K198" s="1260"/>
      <c r="L198" s="1260"/>
      <c r="M198" s="1260"/>
      <c r="N198" s="1260"/>
      <c r="O198" s="1260"/>
      <c r="P198" s="1258"/>
    </row>
    <row r="199" spans="1:16" ht="60">
      <c r="A199" s="47" t="s">
        <v>57</v>
      </c>
      <c r="B199" s="48" t="s">
        <v>58</v>
      </c>
      <c r="C199" s="48">
        <v>60</v>
      </c>
      <c r="D199" s="49">
        <v>0.66</v>
      </c>
      <c r="E199" s="49">
        <v>0.12</v>
      </c>
      <c r="F199" s="49">
        <v>2.76</v>
      </c>
      <c r="G199" s="49">
        <v>14.76</v>
      </c>
      <c r="H199" s="50">
        <v>3</v>
      </c>
      <c r="I199" s="41" t="s">
        <v>57</v>
      </c>
      <c r="J199" s="48" t="s">
        <v>58</v>
      </c>
      <c r="K199" s="48">
        <v>50</v>
      </c>
      <c r="L199" s="49">
        <v>0.55000000000000004</v>
      </c>
      <c r="M199" s="49">
        <v>0.1</v>
      </c>
      <c r="N199" s="49">
        <v>2.2999999999999998</v>
      </c>
      <c r="O199" s="49">
        <v>12.3</v>
      </c>
      <c r="P199" s="50">
        <v>2.5</v>
      </c>
    </row>
    <row r="200" spans="1:16" ht="63">
      <c r="A200" s="232" t="s">
        <v>171</v>
      </c>
      <c r="B200" s="233" t="s">
        <v>172</v>
      </c>
      <c r="C200" s="60">
        <v>250</v>
      </c>
      <c r="D200" s="61">
        <v>2.8</v>
      </c>
      <c r="E200" s="61">
        <v>2.9</v>
      </c>
      <c r="F200" s="61">
        <v>21.8</v>
      </c>
      <c r="G200" s="61">
        <v>124.1</v>
      </c>
      <c r="H200" s="62">
        <v>12.5</v>
      </c>
      <c r="I200" s="232" t="s">
        <v>171</v>
      </c>
      <c r="J200" s="233" t="s">
        <v>172</v>
      </c>
      <c r="K200" s="60">
        <v>200</v>
      </c>
      <c r="L200" s="61">
        <v>2.2400000000000002</v>
      </c>
      <c r="M200" s="61">
        <v>2.3199999999999998</v>
      </c>
      <c r="N200" s="61">
        <v>17.440000000000001</v>
      </c>
      <c r="O200" s="61">
        <v>99.28</v>
      </c>
      <c r="P200" s="62">
        <v>10</v>
      </c>
    </row>
    <row r="201" spans="1:16" ht="38.25">
      <c r="A201" s="234" t="s">
        <v>173</v>
      </c>
      <c r="B201" s="235" t="s">
        <v>174</v>
      </c>
      <c r="C201" s="26">
        <v>175</v>
      </c>
      <c r="D201" s="29">
        <v>13.16</v>
      </c>
      <c r="E201" s="29">
        <v>11.59</v>
      </c>
      <c r="F201" s="29">
        <v>15.03</v>
      </c>
      <c r="G201" s="29">
        <v>217.02</v>
      </c>
      <c r="H201" s="30">
        <v>6.35</v>
      </c>
      <c r="I201" s="234" t="s">
        <v>175</v>
      </c>
      <c r="J201" s="235" t="s">
        <v>174</v>
      </c>
      <c r="K201" s="82">
        <v>140</v>
      </c>
      <c r="L201" s="83">
        <v>10.53</v>
      </c>
      <c r="M201" s="83">
        <v>9.27</v>
      </c>
      <c r="N201" s="83">
        <v>12.02</v>
      </c>
      <c r="O201" s="83">
        <v>173.6</v>
      </c>
      <c r="P201" s="84">
        <v>5.08</v>
      </c>
    </row>
    <row r="202" spans="1:16" ht="38.25">
      <c r="A202" s="156" t="s">
        <v>145</v>
      </c>
      <c r="B202" s="194" t="s">
        <v>146</v>
      </c>
      <c r="C202" s="133">
        <v>180</v>
      </c>
      <c r="D202" s="134">
        <v>1.24</v>
      </c>
      <c r="E202" s="134">
        <v>0</v>
      </c>
      <c r="F202" s="134">
        <v>26.38</v>
      </c>
      <c r="G202" s="134">
        <v>110.5</v>
      </c>
      <c r="H202" s="135">
        <v>0.21</v>
      </c>
      <c r="I202" s="156" t="s">
        <v>145</v>
      </c>
      <c r="J202" s="194" t="s">
        <v>146</v>
      </c>
      <c r="K202" s="133">
        <v>150</v>
      </c>
      <c r="L202" s="134">
        <v>1.03</v>
      </c>
      <c r="M202" s="134">
        <v>0</v>
      </c>
      <c r="N202" s="134">
        <v>21.9</v>
      </c>
      <c r="O202" s="134">
        <v>92.1</v>
      </c>
      <c r="P202" s="135">
        <v>0.17</v>
      </c>
    </row>
    <row r="203" spans="1:16">
      <c r="A203" s="31" t="s">
        <v>47</v>
      </c>
      <c r="B203" s="32" t="s">
        <v>48</v>
      </c>
      <c r="C203" s="33">
        <v>20</v>
      </c>
      <c r="D203" s="34">
        <v>1.65</v>
      </c>
      <c r="E203" s="34">
        <v>0.26</v>
      </c>
      <c r="F203" s="34">
        <v>9.6</v>
      </c>
      <c r="G203" s="34">
        <v>45.4</v>
      </c>
      <c r="H203" s="34">
        <v>0</v>
      </c>
      <c r="I203" s="31" t="s">
        <v>47</v>
      </c>
      <c r="J203" s="32" t="s">
        <v>48</v>
      </c>
      <c r="K203" s="33">
        <v>15</v>
      </c>
      <c r="L203" s="34">
        <v>1.25</v>
      </c>
      <c r="M203" s="34">
        <v>0.2</v>
      </c>
      <c r="N203" s="34">
        <v>7.2</v>
      </c>
      <c r="O203" s="34">
        <v>34.049999999999997</v>
      </c>
      <c r="P203" s="35">
        <v>0</v>
      </c>
    </row>
    <row r="204" spans="1:16" ht="30">
      <c r="A204" s="71" t="s">
        <v>67</v>
      </c>
      <c r="B204" s="72" t="s">
        <v>68</v>
      </c>
      <c r="C204" s="73">
        <v>20</v>
      </c>
      <c r="D204" s="74">
        <v>0.95</v>
      </c>
      <c r="E204" s="74">
        <v>0.14000000000000001</v>
      </c>
      <c r="F204" s="74">
        <v>9.9499999999999993</v>
      </c>
      <c r="G204" s="74">
        <v>42.8</v>
      </c>
      <c r="H204" s="74">
        <v>0</v>
      </c>
      <c r="I204" s="71" t="s">
        <v>67</v>
      </c>
      <c r="J204" s="72" t="s">
        <v>68</v>
      </c>
      <c r="K204" s="73">
        <v>15</v>
      </c>
      <c r="L204" s="74">
        <v>0.95</v>
      </c>
      <c r="M204" s="74">
        <v>0.14000000000000001</v>
      </c>
      <c r="N204" s="74">
        <v>9.9499999999999993</v>
      </c>
      <c r="O204" s="74">
        <v>42.8</v>
      </c>
      <c r="P204" s="74">
        <v>0</v>
      </c>
    </row>
    <row r="205" spans="1:16">
      <c r="A205" s="71"/>
      <c r="B205" s="127" t="s">
        <v>49</v>
      </c>
      <c r="C205" s="128">
        <f t="shared" ref="C205:H205" si="75">SUM(C199:C204)</f>
        <v>705</v>
      </c>
      <c r="D205" s="129">
        <f t="shared" si="75"/>
        <v>20.459999999999997</v>
      </c>
      <c r="E205" s="129">
        <f t="shared" si="75"/>
        <v>15.01</v>
      </c>
      <c r="F205" s="129">
        <f t="shared" si="75"/>
        <v>85.52</v>
      </c>
      <c r="G205" s="129">
        <f t="shared" si="75"/>
        <v>554.57999999999993</v>
      </c>
      <c r="H205" s="130">
        <f t="shared" si="75"/>
        <v>22.060000000000002</v>
      </c>
      <c r="I205" s="71"/>
      <c r="J205" s="127" t="s">
        <v>49</v>
      </c>
      <c r="K205" s="128">
        <f t="shared" ref="K205:P205" si="76">SUM(K199:K204)</f>
        <v>570</v>
      </c>
      <c r="L205" s="129">
        <f t="shared" si="76"/>
        <v>16.55</v>
      </c>
      <c r="M205" s="129">
        <f t="shared" si="76"/>
        <v>12.03</v>
      </c>
      <c r="N205" s="129">
        <f t="shared" si="76"/>
        <v>70.81</v>
      </c>
      <c r="O205" s="129">
        <f t="shared" si="76"/>
        <v>454.13</v>
      </c>
      <c r="P205" s="130">
        <f t="shared" si="76"/>
        <v>17.75</v>
      </c>
    </row>
    <row r="206" spans="1:16" ht="15.75" thickBot="1">
      <c r="A206" s="1259" t="s">
        <v>69</v>
      </c>
      <c r="B206" s="1260"/>
      <c r="C206" s="1260"/>
      <c r="D206" s="1260"/>
      <c r="E206" s="1260"/>
      <c r="F206" s="1260"/>
      <c r="G206" s="1260"/>
      <c r="H206" s="1258"/>
      <c r="I206" s="1259" t="s">
        <v>69</v>
      </c>
      <c r="J206" s="1260"/>
      <c r="K206" s="1260"/>
      <c r="L206" s="1260"/>
      <c r="M206" s="1260"/>
      <c r="N206" s="1260"/>
      <c r="O206" s="1260"/>
      <c r="P206" s="1258"/>
    </row>
    <row r="207" spans="1:16" ht="38.25">
      <c r="A207" s="131" t="s">
        <v>100</v>
      </c>
      <c r="B207" s="132" t="s">
        <v>101</v>
      </c>
      <c r="C207" s="133">
        <v>60</v>
      </c>
      <c r="D207" s="134">
        <v>5</v>
      </c>
      <c r="E207" s="134">
        <v>4</v>
      </c>
      <c r="F207" s="134">
        <v>34.67</v>
      </c>
      <c r="G207" s="134">
        <v>193.1</v>
      </c>
      <c r="H207" s="135">
        <v>0.1</v>
      </c>
      <c r="I207" s="131" t="s">
        <v>100</v>
      </c>
      <c r="J207" s="132" t="s">
        <v>101</v>
      </c>
      <c r="K207" s="133">
        <v>60</v>
      </c>
      <c r="L207" s="134">
        <v>5</v>
      </c>
      <c r="M207" s="134">
        <v>4</v>
      </c>
      <c r="N207" s="134">
        <v>34.67</v>
      </c>
      <c r="O207" s="134">
        <v>193.1</v>
      </c>
      <c r="P207" s="135">
        <v>0.1</v>
      </c>
    </row>
    <row r="208" spans="1:16" ht="38.25" hidden="1" customHeight="1">
      <c r="A208" s="47"/>
      <c r="B208" s="112"/>
      <c r="C208" s="73"/>
      <c r="D208" s="74"/>
      <c r="E208" s="74"/>
      <c r="F208" s="74"/>
      <c r="G208" s="74"/>
      <c r="H208" s="113"/>
      <c r="I208" s="47"/>
      <c r="J208" s="112"/>
      <c r="K208" s="73"/>
      <c r="L208" s="74"/>
      <c r="M208" s="74"/>
      <c r="N208" s="74"/>
      <c r="O208" s="74"/>
      <c r="P208" s="113"/>
    </row>
    <row r="209" spans="1:16" ht="38.25">
      <c r="A209" s="156" t="s">
        <v>116</v>
      </c>
      <c r="B209" s="354" t="s">
        <v>117</v>
      </c>
      <c r="C209" s="355">
        <v>180</v>
      </c>
      <c r="D209" s="356">
        <v>5.03</v>
      </c>
      <c r="E209" s="356">
        <v>5.74</v>
      </c>
      <c r="F209" s="356">
        <v>9.07</v>
      </c>
      <c r="G209" s="356">
        <v>108.12</v>
      </c>
      <c r="H209" s="357">
        <v>0.45</v>
      </c>
      <c r="I209" s="156" t="s">
        <v>116</v>
      </c>
      <c r="J209" s="354" t="s">
        <v>117</v>
      </c>
      <c r="K209" s="355">
        <v>150</v>
      </c>
      <c r="L209" s="356">
        <v>4.1900000000000004</v>
      </c>
      <c r="M209" s="356">
        <v>4.79</v>
      </c>
      <c r="N209" s="356">
        <v>7.56</v>
      </c>
      <c r="O209" s="356">
        <v>90.09</v>
      </c>
      <c r="P209" s="357">
        <v>0.38</v>
      </c>
    </row>
    <row r="210" spans="1:16" ht="15.75" hidden="1">
      <c r="A210" s="47"/>
      <c r="B210" s="112"/>
      <c r="C210" s="73"/>
      <c r="D210" s="74"/>
      <c r="E210" s="74"/>
      <c r="F210" s="74"/>
      <c r="G210" s="74"/>
      <c r="H210" s="113"/>
      <c r="I210" s="47"/>
      <c r="J210" s="112"/>
      <c r="K210" s="73"/>
      <c r="L210" s="74"/>
      <c r="M210" s="74"/>
      <c r="N210" s="74"/>
      <c r="O210" s="74"/>
      <c r="P210" s="113"/>
    </row>
    <row r="211" spans="1:16" hidden="1">
      <c r="A211" s="31"/>
      <c r="B211" s="32"/>
      <c r="C211" s="33"/>
      <c r="D211" s="34"/>
      <c r="E211" s="34"/>
      <c r="F211" s="34"/>
      <c r="G211" s="34"/>
      <c r="H211" s="35"/>
      <c r="I211" s="31"/>
      <c r="J211" s="32"/>
      <c r="K211" s="33"/>
      <c r="L211" s="34"/>
      <c r="M211" s="34"/>
      <c r="N211" s="34"/>
      <c r="O211" s="34"/>
      <c r="P211" s="35"/>
    </row>
    <row r="212" spans="1:16">
      <c r="A212" s="71"/>
      <c r="B212" s="127" t="s">
        <v>49</v>
      </c>
      <c r="C212" s="128">
        <f t="shared" ref="C212:H212" si="77">SUM(C207:C211)</f>
        <v>240</v>
      </c>
      <c r="D212" s="129">
        <f t="shared" si="77"/>
        <v>10.030000000000001</v>
      </c>
      <c r="E212" s="129">
        <f t="shared" si="77"/>
        <v>9.74</v>
      </c>
      <c r="F212" s="129">
        <f t="shared" si="77"/>
        <v>43.74</v>
      </c>
      <c r="G212" s="129">
        <f t="shared" si="77"/>
        <v>301.22000000000003</v>
      </c>
      <c r="H212" s="130">
        <f t="shared" si="77"/>
        <v>0.55000000000000004</v>
      </c>
      <c r="I212" s="71"/>
      <c r="J212" s="127" t="s">
        <v>49</v>
      </c>
      <c r="K212" s="128">
        <f t="shared" ref="K212:P212" si="78">SUM(K207:K211)</f>
        <v>210</v>
      </c>
      <c r="L212" s="129">
        <f t="shared" si="78"/>
        <v>9.1900000000000013</v>
      </c>
      <c r="M212" s="129">
        <f t="shared" si="78"/>
        <v>8.7899999999999991</v>
      </c>
      <c r="N212" s="129">
        <f t="shared" si="78"/>
        <v>42.230000000000004</v>
      </c>
      <c r="O212" s="129">
        <f t="shared" si="78"/>
        <v>283.19</v>
      </c>
      <c r="P212" s="130">
        <f t="shared" si="78"/>
        <v>0.48</v>
      </c>
    </row>
    <row r="213" spans="1:16" ht="15.75" thickBot="1">
      <c r="A213" s="71"/>
      <c r="B213" s="127" t="s">
        <v>74</v>
      </c>
      <c r="C213" s="128">
        <f t="shared" ref="C213:H213" si="79">C194+C197+C205+C212</f>
        <v>1375</v>
      </c>
      <c r="D213" s="129">
        <f t="shared" si="79"/>
        <v>50.599999999999994</v>
      </c>
      <c r="E213" s="129">
        <f t="shared" si="79"/>
        <v>28.43</v>
      </c>
      <c r="F213" s="129">
        <f t="shared" si="79"/>
        <v>213.13</v>
      </c>
      <c r="G213" s="136">
        <f t="shared" si="79"/>
        <v>1290.05</v>
      </c>
      <c r="H213" s="130">
        <f t="shared" si="79"/>
        <v>33.299999999999997</v>
      </c>
      <c r="I213" s="137"/>
      <c r="J213" s="138" t="s">
        <v>74</v>
      </c>
      <c r="K213" s="139">
        <f t="shared" ref="K213:P213" si="80">K194+K197+K205+K212</f>
        <v>1140</v>
      </c>
      <c r="L213" s="140">
        <f t="shared" si="80"/>
        <v>40.600000000000009</v>
      </c>
      <c r="M213" s="140">
        <f t="shared" si="80"/>
        <v>23.63</v>
      </c>
      <c r="N213" s="140">
        <f t="shared" si="80"/>
        <v>178.69</v>
      </c>
      <c r="O213" s="141">
        <f t="shared" si="80"/>
        <v>1073.33</v>
      </c>
      <c r="P213" s="142">
        <f t="shared" si="80"/>
        <v>29.6</v>
      </c>
    </row>
    <row r="214" spans="1:16" ht="15.75" thickBot="1">
      <c r="A214" s="1267" t="s">
        <v>176</v>
      </c>
      <c r="B214" s="1268"/>
      <c r="C214" s="1268"/>
      <c r="D214" s="1268"/>
      <c r="E214" s="1268"/>
      <c r="F214" s="1268"/>
      <c r="G214" s="1268"/>
      <c r="H214" s="1269"/>
      <c r="I214" s="1267" t="s">
        <v>176</v>
      </c>
      <c r="J214" s="1268"/>
      <c r="K214" s="1268"/>
      <c r="L214" s="1268"/>
      <c r="M214" s="1268"/>
      <c r="N214" s="1268"/>
      <c r="O214" s="1268"/>
      <c r="P214" s="1269"/>
    </row>
    <row r="215" spans="1:16" ht="15.75" thickBot="1">
      <c r="A215" s="1270" t="s">
        <v>76</v>
      </c>
      <c r="B215" s="1271"/>
      <c r="C215" s="1271"/>
      <c r="D215" s="1271"/>
      <c r="E215" s="1271"/>
      <c r="F215" s="1271"/>
      <c r="G215" s="1271"/>
      <c r="H215" s="1272"/>
      <c r="I215" s="1270" t="s">
        <v>28</v>
      </c>
      <c r="J215" s="1271"/>
      <c r="K215" s="1271"/>
      <c r="L215" s="1271"/>
      <c r="M215" s="1271"/>
      <c r="N215" s="1271"/>
      <c r="O215" s="1271"/>
      <c r="P215" s="1272"/>
    </row>
    <row r="216" spans="1:16" ht="38.25">
      <c r="A216" s="85" t="s">
        <v>177</v>
      </c>
      <c r="B216" s="112" t="s">
        <v>178</v>
      </c>
      <c r="C216" s="73">
        <v>100</v>
      </c>
      <c r="D216" s="74">
        <v>8.94</v>
      </c>
      <c r="E216" s="74">
        <v>12.8</v>
      </c>
      <c r="F216" s="74">
        <v>1.83</v>
      </c>
      <c r="G216" s="74">
        <v>147.97999999999999</v>
      </c>
      <c r="H216" s="113">
        <v>0.25</v>
      </c>
      <c r="I216" s="85" t="s">
        <v>177</v>
      </c>
      <c r="J216" s="186" t="s">
        <v>178</v>
      </c>
      <c r="K216" s="48">
        <v>80</v>
      </c>
      <c r="L216" s="49">
        <v>7.15</v>
      </c>
      <c r="M216" s="49">
        <v>9.33</v>
      </c>
      <c r="N216" s="49">
        <v>1.46</v>
      </c>
      <c r="O216" s="49">
        <v>118.39</v>
      </c>
      <c r="P216" s="50">
        <v>0.2</v>
      </c>
    </row>
    <row r="217" spans="1:16" ht="126">
      <c r="A217" s="85" t="s">
        <v>179</v>
      </c>
      <c r="B217" s="236" t="s">
        <v>180</v>
      </c>
      <c r="C217" s="73">
        <v>60</v>
      </c>
      <c r="D217" s="74">
        <v>0.81</v>
      </c>
      <c r="E217" s="74">
        <v>3.06</v>
      </c>
      <c r="F217" s="74">
        <v>3.65</v>
      </c>
      <c r="G217" s="74">
        <v>45.37</v>
      </c>
      <c r="H217" s="113">
        <v>7.91</v>
      </c>
      <c r="I217" s="85" t="s">
        <v>179</v>
      </c>
      <c r="J217" s="236" t="s">
        <v>180</v>
      </c>
      <c r="K217" s="73">
        <v>50</v>
      </c>
      <c r="L217" s="74">
        <v>0.67</v>
      </c>
      <c r="M217" s="74">
        <v>2.5499999999999998</v>
      </c>
      <c r="N217" s="74">
        <v>3.04</v>
      </c>
      <c r="O217" s="74">
        <v>37.81</v>
      </c>
      <c r="P217" s="113">
        <v>6.59</v>
      </c>
    </row>
    <row r="218" spans="1:16" ht="38.25">
      <c r="A218" s="66" t="s">
        <v>80</v>
      </c>
      <c r="B218" s="237" t="s">
        <v>81</v>
      </c>
      <c r="C218" s="57">
        <v>180</v>
      </c>
      <c r="D218" s="58">
        <v>2.5099999999999998</v>
      </c>
      <c r="E218" s="58">
        <v>0.04</v>
      </c>
      <c r="F218" s="58">
        <v>17.82</v>
      </c>
      <c r="G218" s="58">
        <v>81.5</v>
      </c>
      <c r="H218" s="59">
        <v>0.9</v>
      </c>
      <c r="I218" s="66" t="s">
        <v>80</v>
      </c>
      <c r="J218" s="237" t="s">
        <v>81</v>
      </c>
      <c r="K218" s="57">
        <v>150</v>
      </c>
      <c r="L218" s="58">
        <v>2.09</v>
      </c>
      <c r="M218" s="58">
        <v>0.03</v>
      </c>
      <c r="N218" s="58">
        <v>14.85</v>
      </c>
      <c r="O218" s="58">
        <v>67.97</v>
      </c>
      <c r="P218" s="59">
        <v>0.75</v>
      </c>
    </row>
    <row r="219" spans="1:16" ht="63">
      <c r="A219" s="170" t="s">
        <v>124</v>
      </c>
      <c r="B219" s="171" t="s">
        <v>125</v>
      </c>
      <c r="C219" s="73">
        <v>40</v>
      </c>
      <c r="D219" s="74">
        <v>3</v>
      </c>
      <c r="E219" s="74">
        <v>4.72</v>
      </c>
      <c r="F219" s="74">
        <v>29.76</v>
      </c>
      <c r="G219" s="74">
        <v>174.4</v>
      </c>
      <c r="H219" s="113">
        <v>0</v>
      </c>
      <c r="I219" s="172" t="s">
        <v>124</v>
      </c>
      <c r="J219" s="173" t="s">
        <v>125</v>
      </c>
      <c r="K219" s="17">
        <v>40</v>
      </c>
      <c r="L219" s="174">
        <v>3</v>
      </c>
      <c r="M219" s="174">
        <v>4.72</v>
      </c>
      <c r="N219" s="174">
        <v>29.76</v>
      </c>
      <c r="O219" s="174">
        <v>174.4</v>
      </c>
      <c r="P219" s="175">
        <v>0</v>
      </c>
    </row>
    <row r="220" spans="1:16">
      <c r="A220" s="31" t="s">
        <v>47</v>
      </c>
      <c r="B220" s="32" t="s">
        <v>48</v>
      </c>
      <c r="C220" s="33">
        <v>15</v>
      </c>
      <c r="D220" s="34">
        <v>1.25</v>
      </c>
      <c r="E220" s="34">
        <v>0.2</v>
      </c>
      <c r="F220" s="34">
        <v>7.2</v>
      </c>
      <c r="G220" s="34">
        <v>34.049999999999997</v>
      </c>
      <c r="H220" s="35">
        <v>0</v>
      </c>
      <c r="I220" s="31" t="s">
        <v>47</v>
      </c>
      <c r="J220" s="32" t="s">
        <v>48</v>
      </c>
      <c r="K220" s="33">
        <v>10</v>
      </c>
      <c r="L220" s="34">
        <v>0.83</v>
      </c>
      <c r="M220" s="34">
        <v>0.52</v>
      </c>
      <c r="N220" s="34">
        <v>4.8</v>
      </c>
      <c r="O220" s="34">
        <v>22.7</v>
      </c>
      <c r="P220" s="35">
        <v>0</v>
      </c>
    </row>
    <row r="221" spans="1:16">
      <c r="A221" s="114"/>
      <c r="B221" s="115" t="s">
        <v>49</v>
      </c>
      <c r="C221" s="38">
        <f t="shared" ref="C221:H221" si="81">SUM(C216:C220)</f>
        <v>395</v>
      </c>
      <c r="D221" s="45">
        <f t="shared" si="81"/>
        <v>16.509999999999998</v>
      </c>
      <c r="E221" s="45">
        <f t="shared" si="81"/>
        <v>20.82</v>
      </c>
      <c r="F221" s="45">
        <f t="shared" si="81"/>
        <v>60.260000000000005</v>
      </c>
      <c r="G221" s="45">
        <f t="shared" si="81"/>
        <v>483.3</v>
      </c>
      <c r="H221" s="46">
        <f t="shared" si="81"/>
        <v>9.06</v>
      </c>
      <c r="I221" s="114"/>
      <c r="J221" s="115" t="s">
        <v>49</v>
      </c>
      <c r="K221" s="38">
        <f t="shared" ref="K221:P221" si="82">SUM(K216:K220)</f>
        <v>330</v>
      </c>
      <c r="L221" s="45">
        <f t="shared" si="82"/>
        <v>13.74</v>
      </c>
      <c r="M221" s="45">
        <f t="shared" si="82"/>
        <v>17.149999999999999</v>
      </c>
      <c r="N221" s="45">
        <f t="shared" si="82"/>
        <v>53.91</v>
      </c>
      <c r="O221" s="45">
        <f t="shared" si="82"/>
        <v>421.27</v>
      </c>
      <c r="P221" s="46">
        <f t="shared" si="82"/>
        <v>7.54</v>
      </c>
    </row>
    <row r="222" spans="1:16" ht="15.75" thickBot="1">
      <c r="A222" s="1259" t="s">
        <v>50</v>
      </c>
      <c r="B222" s="1260"/>
      <c r="C222" s="1260"/>
      <c r="D222" s="1260"/>
      <c r="E222" s="1260"/>
      <c r="F222" s="1260"/>
      <c r="G222" s="1260"/>
      <c r="H222" s="1258"/>
      <c r="I222" s="1259" t="s">
        <v>51</v>
      </c>
      <c r="J222" s="1260"/>
      <c r="K222" s="1260"/>
      <c r="L222" s="1260"/>
      <c r="M222" s="1260"/>
      <c r="N222" s="1260"/>
      <c r="O222" s="1260"/>
      <c r="P222" s="1258"/>
    </row>
    <row r="223" spans="1:16" ht="60">
      <c r="A223" s="24" t="s">
        <v>73</v>
      </c>
      <c r="B223" s="81" t="s">
        <v>363</v>
      </c>
      <c r="C223" s="82">
        <v>180</v>
      </c>
      <c r="D223" s="349">
        <v>5.04</v>
      </c>
      <c r="E223" s="349">
        <v>3.94</v>
      </c>
      <c r="F223" s="349">
        <v>7.36</v>
      </c>
      <c r="G223" s="349">
        <v>85.07</v>
      </c>
      <c r="H223" s="350">
        <v>1.26</v>
      </c>
      <c r="I223" s="85" t="s">
        <v>73</v>
      </c>
      <c r="J223" s="81" t="s">
        <v>363</v>
      </c>
      <c r="K223" s="52">
        <v>150</v>
      </c>
      <c r="L223" s="352">
        <v>4.2</v>
      </c>
      <c r="M223" s="352">
        <v>3.29</v>
      </c>
      <c r="N223" s="352">
        <v>6.14</v>
      </c>
      <c r="O223" s="352">
        <v>70.89</v>
      </c>
      <c r="P223" s="353">
        <v>1.05</v>
      </c>
    </row>
    <row r="224" spans="1:16">
      <c r="A224" s="220"/>
      <c r="B224" s="127" t="s">
        <v>49</v>
      </c>
      <c r="C224" s="128">
        <f t="shared" ref="C224:H224" si="83">C223</f>
        <v>180</v>
      </c>
      <c r="D224" s="129">
        <f t="shared" si="83"/>
        <v>5.04</v>
      </c>
      <c r="E224" s="129">
        <f t="shared" si="83"/>
        <v>3.94</v>
      </c>
      <c r="F224" s="129">
        <f t="shared" si="83"/>
        <v>7.36</v>
      </c>
      <c r="G224" s="129">
        <f t="shared" si="83"/>
        <v>85.07</v>
      </c>
      <c r="H224" s="130">
        <f t="shared" si="83"/>
        <v>1.26</v>
      </c>
      <c r="I224" s="71"/>
      <c r="J224" s="127" t="s">
        <v>49</v>
      </c>
      <c r="K224" s="128">
        <f t="shared" ref="K224:P224" si="84">K223</f>
        <v>150</v>
      </c>
      <c r="L224" s="129">
        <f t="shared" si="84"/>
        <v>4.2</v>
      </c>
      <c r="M224" s="129">
        <f t="shared" si="84"/>
        <v>3.29</v>
      </c>
      <c r="N224" s="129">
        <f t="shared" si="84"/>
        <v>6.14</v>
      </c>
      <c r="O224" s="129">
        <f t="shared" si="84"/>
        <v>70.89</v>
      </c>
      <c r="P224" s="130">
        <f t="shared" si="84"/>
        <v>1.05</v>
      </c>
    </row>
    <row r="225" spans="1:16" ht="15.75" thickBot="1">
      <c r="A225" s="1256" t="s">
        <v>55</v>
      </c>
      <c r="B225" s="1257"/>
      <c r="C225" s="1257"/>
      <c r="D225" s="1257"/>
      <c r="E225" s="1257"/>
      <c r="F225" s="1257"/>
      <c r="G225" s="1257"/>
      <c r="H225" s="1258"/>
      <c r="I225" s="1259" t="s">
        <v>56</v>
      </c>
      <c r="J225" s="1260"/>
      <c r="K225" s="1260"/>
      <c r="L225" s="1260"/>
      <c r="M225" s="1260"/>
      <c r="N225" s="1260"/>
      <c r="O225" s="1260"/>
      <c r="P225" s="1258"/>
    </row>
    <row r="226" spans="1:16" ht="109.5" customHeight="1">
      <c r="A226" s="117" t="s">
        <v>88</v>
      </c>
      <c r="B226" s="118" t="s">
        <v>181</v>
      </c>
      <c r="C226" s="52">
        <v>60</v>
      </c>
      <c r="D226" s="53">
        <v>0.98</v>
      </c>
      <c r="E226" s="53">
        <v>5.44</v>
      </c>
      <c r="F226" s="53">
        <v>5.58</v>
      </c>
      <c r="G226" s="53">
        <v>49.2</v>
      </c>
      <c r="H226" s="54">
        <v>9.19</v>
      </c>
      <c r="I226" s="117" t="s">
        <v>90</v>
      </c>
      <c r="J226" s="118"/>
      <c r="K226" s="12">
        <v>50</v>
      </c>
      <c r="L226" s="43">
        <v>0.82</v>
      </c>
      <c r="M226" s="43">
        <v>4.54</v>
      </c>
      <c r="N226" s="43">
        <v>4.62</v>
      </c>
      <c r="O226" s="43">
        <v>38</v>
      </c>
      <c r="P226" s="44">
        <v>7.66</v>
      </c>
    </row>
    <row r="227" spans="1:16" ht="38.25" customHeight="1">
      <c r="A227" s="85" t="s">
        <v>182</v>
      </c>
      <c r="B227" s="119" t="s">
        <v>183</v>
      </c>
      <c r="C227" s="82">
        <v>250</v>
      </c>
      <c r="D227" s="83">
        <v>5.75</v>
      </c>
      <c r="E227" s="83">
        <v>2.74</v>
      </c>
      <c r="F227" s="83">
        <v>15.7</v>
      </c>
      <c r="G227" s="83">
        <v>110.38</v>
      </c>
      <c r="H227" s="84">
        <v>3.13</v>
      </c>
      <c r="I227" s="85" t="s">
        <v>182</v>
      </c>
      <c r="J227" s="176" t="s">
        <v>183</v>
      </c>
      <c r="K227" s="82">
        <v>200</v>
      </c>
      <c r="L227" s="83">
        <v>4.5999999999999996</v>
      </c>
      <c r="M227" s="83">
        <v>2.19</v>
      </c>
      <c r="N227" s="83">
        <v>12.56</v>
      </c>
      <c r="O227" s="83">
        <v>88.3</v>
      </c>
      <c r="P227" s="84">
        <v>2.5</v>
      </c>
    </row>
    <row r="228" spans="1:16" ht="38.25">
      <c r="A228" s="220" t="s">
        <v>184</v>
      </c>
      <c r="B228" s="238" t="s">
        <v>185</v>
      </c>
      <c r="C228" s="73">
        <v>100</v>
      </c>
      <c r="D228" s="74">
        <v>8.51</v>
      </c>
      <c r="E228" s="74">
        <v>6.9</v>
      </c>
      <c r="F228" s="74">
        <v>5.39</v>
      </c>
      <c r="G228" s="74">
        <v>117.7</v>
      </c>
      <c r="H228" s="113">
        <v>0.69</v>
      </c>
      <c r="I228" s="220" t="s">
        <v>184</v>
      </c>
      <c r="J228" s="238" t="s">
        <v>186</v>
      </c>
      <c r="K228" s="73">
        <v>85</v>
      </c>
      <c r="L228" s="74">
        <v>7.29</v>
      </c>
      <c r="M228" s="74">
        <v>5.91</v>
      </c>
      <c r="N228" s="74">
        <v>4.62</v>
      </c>
      <c r="O228" s="74">
        <v>100.89</v>
      </c>
      <c r="P228" s="113">
        <v>0.59</v>
      </c>
    </row>
    <row r="229" spans="1:16" ht="39.75" customHeight="1">
      <c r="A229" s="239" t="s">
        <v>187</v>
      </c>
      <c r="B229" s="187" t="s">
        <v>96</v>
      </c>
      <c r="C229" s="240">
        <v>120</v>
      </c>
      <c r="D229" s="27">
        <v>1.62</v>
      </c>
      <c r="E229" s="27">
        <v>3.14</v>
      </c>
      <c r="F229" s="27">
        <v>13.42</v>
      </c>
      <c r="G229" s="27">
        <v>81.42</v>
      </c>
      <c r="H229" s="28">
        <v>4.1399999999999997</v>
      </c>
      <c r="I229" s="239" t="s">
        <v>95</v>
      </c>
      <c r="J229" s="187" t="s">
        <v>96</v>
      </c>
      <c r="K229" s="241">
        <v>100</v>
      </c>
      <c r="L229" s="242">
        <v>1.35</v>
      </c>
      <c r="M229" s="242">
        <v>2.62</v>
      </c>
      <c r="N229" s="242">
        <v>13.97</v>
      </c>
      <c r="O229" s="242">
        <v>84.81</v>
      </c>
      <c r="P229" s="243">
        <v>3.4</v>
      </c>
    </row>
    <row r="230" spans="1:16" ht="41.25" customHeight="1">
      <c r="A230" s="216" t="s">
        <v>131</v>
      </c>
      <c r="B230" s="244" t="s">
        <v>132</v>
      </c>
      <c r="C230" s="245">
        <v>180</v>
      </c>
      <c r="D230" s="246">
        <v>0.61</v>
      </c>
      <c r="E230" s="246">
        <v>0</v>
      </c>
      <c r="F230" s="246">
        <v>20.75</v>
      </c>
      <c r="G230" s="246">
        <v>85.41</v>
      </c>
      <c r="H230" s="247">
        <v>54</v>
      </c>
      <c r="I230" s="216" t="s">
        <v>131</v>
      </c>
      <c r="J230" s="244" t="s">
        <v>132</v>
      </c>
      <c r="K230" s="245">
        <v>150</v>
      </c>
      <c r="L230" s="246">
        <v>0.51</v>
      </c>
      <c r="M230" s="246">
        <v>0</v>
      </c>
      <c r="N230" s="246">
        <v>17.29</v>
      </c>
      <c r="O230" s="246">
        <v>71.180000000000007</v>
      </c>
      <c r="P230" s="247">
        <v>45</v>
      </c>
    </row>
    <row r="231" spans="1:16" ht="19.5" customHeight="1">
      <c r="A231" s="31" t="s">
        <v>47</v>
      </c>
      <c r="B231" s="32" t="s">
        <v>48</v>
      </c>
      <c r="C231" s="33">
        <v>20</v>
      </c>
      <c r="D231" s="34">
        <v>1.65</v>
      </c>
      <c r="E231" s="34">
        <v>0.26</v>
      </c>
      <c r="F231" s="34">
        <v>9.6</v>
      </c>
      <c r="G231" s="34">
        <v>45.4</v>
      </c>
      <c r="H231" s="34">
        <v>0</v>
      </c>
      <c r="I231" s="31" t="s">
        <v>47</v>
      </c>
      <c r="J231" s="32" t="s">
        <v>48</v>
      </c>
      <c r="K231" s="33">
        <v>15</v>
      </c>
      <c r="L231" s="34">
        <v>1.25</v>
      </c>
      <c r="M231" s="34">
        <v>0.2</v>
      </c>
      <c r="N231" s="34">
        <v>7.2</v>
      </c>
      <c r="O231" s="34">
        <v>34.049999999999997</v>
      </c>
      <c r="P231" s="35">
        <v>0</v>
      </c>
    </row>
    <row r="232" spans="1:16" ht="30">
      <c r="A232" s="71" t="s">
        <v>67</v>
      </c>
      <c r="B232" s="72" t="s">
        <v>68</v>
      </c>
      <c r="C232" s="73">
        <v>20</v>
      </c>
      <c r="D232" s="74">
        <v>0.95</v>
      </c>
      <c r="E232" s="74">
        <v>0.14000000000000001</v>
      </c>
      <c r="F232" s="74">
        <v>9.9499999999999993</v>
      </c>
      <c r="G232" s="74">
        <v>42.8</v>
      </c>
      <c r="H232" s="74">
        <v>0</v>
      </c>
      <c r="I232" s="71" t="s">
        <v>67</v>
      </c>
      <c r="J232" s="72" t="s">
        <v>68</v>
      </c>
      <c r="K232" s="73">
        <v>15</v>
      </c>
      <c r="L232" s="74">
        <v>0.95</v>
      </c>
      <c r="M232" s="74">
        <v>0.14000000000000001</v>
      </c>
      <c r="N232" s="74">
        <v>9.9499999999999993</v>
      </c>
      <c r="O232" s="74">
        <v>42.8</v>
      </c>
      <c r="P232" s="74">
        <v>0</v>
      </c>
    </row>
    <row r="233" spans="1:16">
      <c r="A233" s="71"/>
      <c r="B233" s="127" t="s">
        <v>49</v>
      </c>
      <c r="C233" s="128">
        <f t="shared" ref="C233:H233" si="85">SUM(C226:C232)</f>
        <v>750</v>
      </c>
      <c r="D233" s="129">
        <f t="shared" si="85"/>
        <v>20.069999999999997</v>
      </c>
      <c r="E233" s="129">
        <f t="shared" si="85"/>
        <v>18.62</v>
      </c>
      <c r="F233" s="129">
        <f t="shared" si="85"/>
        <v>80.39</v>
      </c>
      <c r="G233" s="129">
        <f t="shared" si="85"/>
        <v>532.30999999999995</v>
      </c>
      <c r="H233" s="130">
        <f t="shared" si="85"/>
        <v>71.150000000000006</v>
      </c>
      <c r="I233" s="71"/>
      <c r="J233" s="127" t="s">
        <v>49</v>
      </c>
      <c r="K233" s="128">
        <f t="shared" ref="K233:P233" si="86">SUM(K226:K232)</f>
        <v>615</v>
      </c>
      <c r="L233" s="129">
        <f t="shared" si="86"/>
        <v>16.77</v>
      </c>
      <c r="M233" s="129">
        <f t="shared" si="86"/>
        <v>15.600000000000001</v>
      </c>
      <c r="N233" s="129">
        <f t="shared" si="86"/>
        <v>70.210000000000008</v>
      </c>
      <c r="O233" s="129">
        <f t="shared" si="86"/>
        <v>460.03000000000003</v>
      </c>
      <c r="P233" s="130">
        <f t="shared" si="86"/>
        <v>59.15</v>
      </c>
    </row>
    <row r="234" spans="1:16" ht="15.75" thickBot="1">
      <c r="A234" s="1259" t="s">
        <v>69</v>
      </c>
      <c r="B234" s="1260"/>
      <c r="C234" s="1260"/>
      <c r="D234" s="1260"/>
      <c r="E234" s="1260"/>
      <c r="F234" s="1260"/>
      <c r="G234" s="1260"/>
      <c r="H234" s="1258"/>
      <c r="I234" s="1259" t="s">
        <v>69</v>
      </c>
      <c r="J234" s="1260"/>
      <c r="K234" s="1260"/>
      <c r="L234" s="1260"/>
      <c r="M234" s="1260"/>
      <c r="N234" s="1260"/>
      <c r="O234" s="1260"/>
      <c r="P234" s="1258"/>
    </row>
    <row r="235" spans="1:16" ht="45">
      <c r="A235" s="248" t="s">
        <v>133</v>
      </c>
      <c r="B235" s="249" t="s">
        <v>134</v>
      </c>
      <c r="C235" s="250">
        <v>150</v>
      </c>
      <c r="D235" s="251">
        <v>16.829999999999998</v>
      </c>
      <c r="E235" s="251">
        <v>2.84</v>
      </c>
      <c r="F235" s="251">
        <v>38.46</v>
      </c>
      <c r="G235" s="251">
        <v>312.3</v>
      </c>
      <c r="H235" s="252">
        <v>0.3</v>
      </c>
      <c r="I235" s="248" t="s">
        <v>133</v>
      </c>
      <c r="J235" s="249" t="s">
        <v>135</v>
      </c>
      <c r="K235" s="250">
        <v>110</v>
      </c>
      <c r="L235" s="251">
        <v>12.34</v>
      </c>
      <c r="M235" s="251">
        <v>2.08</v>
      </c>
      <c r="N235" s="251">
        <v>28.21</v>
      </c>
      <c r="O235" s="251">
        <v>249.03</v>
      </c>
      <c r="P235" s="252">
        <v>0.23</v>
      </c>
    </row>
    <row r="236" spans="1:16" ht="60">
      <c r="A236" s="253" t="s">
        <v>85</v>
      </c>
      <c r="B236" s="254" t="s">
        <v>87</v>
      </c>
      <c r="C236" s="17">
        <v>150</v>
      </c>
      <c r="D236" s="174">
        <v>1.5</v>
      </c>
      <c r="E236" s="174">
        <v>0.15</v>
      </c>
      <c r="F236" s="174">
        <v>2.85</v>
      </c>
      <c r="G236" s="174">
        <v>18.75</v>
      </c>
      <c r="H236" s="174">
        <v>6</v>
      </c>
      <c r="I236" s="253" t="s">
        <v>85</v>
      </c>
      <c r="J236" s="254" t="s">
        <v>87</v>
      </c>
      <c r="K236" s="17">
        <v>150</v>
      </c>
      <c r="L236" s="174">
        <v>1.5</v>
      </c>
      <c r="M236" s="174">
        <v>0.15</v>
      </c>
      <c r="N236" s="174">
        <v>2.85</v>
      </c>
      <c r="O236" s="174">
        <v>18.75</v>
      </c>
      <c r="P236" s="174">
        <v>6</v>
      </c>
    </row>
    <row r="237" spans="1:16">
      <c r="A237" s="31" t="s">
        <v>47</v>
      </c>
      <c r="B237" s="32" t="s">
        <v>48</v>
      </c>
      <c r="C237" s="33">
        <v>15</v>
      </c>
      <c r="D237" s="34">
        <v>1.25</v>
      </c>
      <c r="E237" s="34">
        <v>0.2</v>
      </c>
      <c r="F237" s="34">
        <v>7.2</v>
      </c>
      <c r="G237" s="34">
        <v>34.049999999999997</v>
      </c>
      <c r="H237" s="35">
        <v>0</v>
      </c>
      <c r="I237" s="31" t="s">
        <v>47</v>
      </c>
      <c r="J237" s="32" t="s">
        <v>48</v>
      </c>
      <c r="K237" s="33">
        <v>10</v>
      </c>
      <c r="L237" s="34">
        <v>0.83</v>
      </c>
      <c r="M237" s="34">
        <v>0.52</v>
      </c>
      <c r="N237" s="34">
        <v>4.8</v>
      </c>
      <c r="O237" s="34">
        <v>22.7</v>
      </c>
      <c r="P237" s="35">
        <v>0</v>
      </c>
    </row>
    <row r="238" spans="1:16">
      <c r="A238" s="71"/>
      <c r="B238" s="127" t="s">
        <v>49</v>
      </c>
      <c r="C238" s="128">
        <v>270</v>
      </c>
      <c r="D238" s="129">
        <f>SUM(D235:D237)</f>
        <v>19.579999999999998</v>
      </c>
      <c r="E238" s="129">
        <f>SUM(E235:E237)</f>
        <v>3.19</v>
      </c>
      <c r="F238" s="129">
        <f>SUM(F235:F237)</f>
        <v>48.510000000000005</v>
      </c>
      <c r="G238" s="129">
        <f>SUM(G235:G237)</f>
        <v>365.1</v>
      </c>
      <c r="H238" s="130">
        <f>SUM(H235:H237)</f>
        <v>6.3</v>
      </c>
      <c r="I238" s="71"/>
      <c r="J238" s="127" t="s">
        <v>49</v>
      </c>
      <c r="K238" s="128">
        <v>250</v>
      </c>
      <c r="L238" s="129">
        <f>SUM(L235:L237)</f>
        <v>14.67</v>
      </c>
      <c r="M238" s="129">
        <f>SUM(M235:M237)</f>
        <v>2.75</v>
      </c>
      <c r="N238" s="129">
        <f>SUM(N235:N237)</f>
        <v>35.86</v>
      </c>
      <c r="O238" s="129">
        <f>SUM(O235:O237)</f>
        <v>290.47999999999996</v>
      </c>
      <c r="P238" s="130">
        <f>SUM(P235:P237)</f>
        <v>6.23</v>
      </c>
    </row>
    <row r="239" spans="1:16" ht="15.75" thickBot="1">
      <c r="A239" s="71"/>
      <c r="B239" s="127" t="s">
        <v>74</v>
      </c>
      <c r="C239" s="128">
        <f t="shared" ref="C239:H239" si="87">C221+C224+C233+C238</f>
        <v>1595</v>
      </c>
      <c r="D239" s="129">
        <f t="shared" si="87"/>
        <v>61.199999999999989</v>
      </c>
      <c r="E239" s="129">
        <f t="shared" si="87"/>
        <v>46.57</v>
      </c>
      <c r="F239" s="129">
        <f t="shared" si="87"/>
        <v>196.51999999999998</v>
      </c>
      <c r="G239" s="129">
        <f t="shared" si="87"/>
        <v>1465.7799999999997</v>
      </c>
      <c r="H239" s="130">
        <f t="shared" si="87"/>
        <v>87.77</v>
      </c>
      <c r="I239" s="71"/>
      <c r="J239" s="127" t="s">
        <v>74</v>
      </c>
      <c r="K239" s="128">
        <f t="shared" ref="K239:P239" si="88">K221+K224+K233+K238</f>
        <v>1345</v>
      </c>
      <c r="L239" s="129">
        <f t="shared" si="88"/>
        <v>49.38</v>
      </c>
      <c r="M239" s="129">
        <f t="shared" si="88"/>
        <v>38.79</v>
      </c>
      <c r="N239" s="129">
        <f t="shared" si="88"/>
        <v>166.12</v>
      </c>
      <c r="O239" s="129">
        <f t="shared" si="88"/>
        <v>1242.67</v>
      </c>
      <c r="P239" s="130">
        <f t="shared" si="88"/>
        <v>73.97</v>
      </c>
    </row>
    <row r="240" spans="1:16" ht="15.75" thickBot="1">
      <c r="A240" s="1267" t="s">
        <v>188</v>
      </c>
      <c r="B240" s="1268"/>
      <c r="C240" s="1268"/>
      <c r="D240" s="1268"/>
      <c r="E240" s="1268"/>
      <c r="F240" s="1268"/>
      <c r="G240" s="1268"/>
      <c r="H240" s="1269"/>
      <c r="I240" s="1267" t="s">
        <v>188</v>
      </c>
      <c r="J240" s="1268"/>
      <c r="K240" s="1268"/>
      <c r="L240" s="1268"/>
      <c r="M240" s="1268"/>
      <c r="N240" s="1268"/>
      <c r="O240" s="1268"/>
      <c r="P240" s="1269"/>
    </row>
    <row r="241" spans="1:16" ht="15.75" thickBot="1">
      <c r="A241" s="1270" t="s">
        <v>76</v>
      </c>
      <c r="B241" s="1271"/>
      <c r="C241" s="1271"/>
      <c r="D241" s="1271"/>
      <c r="E241" s="1271"/>
      <c r="F241" s="1271"/>
      <c r="G241" s="1271"/>
      <c r="H241" s="1272"/>
      <c r="I241" s="1270" t="s">
        <v>28</v>
      </c>
      <c r="J241" s="1271"/>
      <c r="K241" s="1271"/>
      <c r="L241" s="1271"/>
      <c r="M241" s="1271"/>
      <c r="N241" s="1271"/>
      <c r="O241" s="1271"/>
      <c r="P241" s="1272"/>
    </row>
    <row r="242" spans="1:16" ht="47.25">
      <c r="A242" s="104" t="s">
        <v>119</v>
      </c>
      <c r="B242" s="208" t="s">
        <v>189</v>
      </c>
      <c r="C242" s="9">
        <v>203</v>
      </c>
      <c r="D242" s="10">
        <v>6.31</v>
      </c>
      <c r="E242" s="10">
        <v>4.55</v>
      </c>
      <c r="F242" s="10">
        <v>28.3</v>
      </c>
      <c r="G242" s="10">
        <v>179.4</v>
      </c>
      <c r="H242" s="11">
        <v>1.3</v>
      </c>
      <c r="I242" s="104" t="s">
        <v>119</v>
      </c>
      <c r="J242" s="208" t="s">
        <v>190</v>
      </c>
      <c r="K242" s="9">
        <v>183</v>
      </c>
      <c r="L242" s="10">
        <v>5.69</v>
      </c>
      <c r="M242" s="10">
        <v>3.96</v>
      </c>
      <c r="N242" s="10">
        <v>25.51</v>
      </c>
      <c r="O242" s="10">
        <v>160.41999999999999</v>
      </c>
      <c r="P242" s="11">
        <v>1.17</v>
      </c>
    </row>
    <row r="243" spans="1:16" ht="41.25" customHeight="1">
      <c r="A243" s="216" t="s">
        <v>102</v>
      </c>
      <c r="B243" s="244" t="s">
        <v>191</v>
      </c>
      <c r="C243" s="245">
        <v>180</v>
      </c>
      <c r="D243" s="246">
        <v>0.12</v>
      </c>
      <c r="E243" s="246">
        <v>0</v>
      </c>
      <c r="F243" s="246">
        <v>13.9</v>
      </c>
      <c r="G243" s="246">
        <v>56.02</v>
      </c>
      <c r="H243" s="247">
        <v>0.02</v>
      </c>
      <c r="I243" s="216" t="s">
        <v>102</v>
      </c>
      <c r="J243" s="244" t="s">
        <v>192</v>
      </c>
      <c r="K243" s="245">
        <v>150</v>
      </c>
      <c r="L243" s="246">
        <v>0.12</v>
      </c>
      <c r="M243" s="246">
        <v>0</v>
      </c>
      <c r="N243" s="246">
        <v>11.58</v>
      </c>
      <c r="O243" s="246">
        <v>46.68</v>
      </c>
      <c r="P243" s="247">
        <v>0.02</v>
      </c>
    </row>
    <row r="244" spans="1:16" ht="38.25">
      <c r="A244" s="24" t="s">
        <v>44</v>
      </c>
      <c r="B244" s="25" t="s">
        <v>45</v>
      </c>
      <c r="C244" s="26">
        <v>25</v>
      </c>
      <c r="D244" s="29">
        <v>1.17</v>
      </c>
      <c r="E244" s="29">
        <v>7.67</v>
      </c>
      <c r="F244" s="29">
        <v>7.17</v>
      </c>
      <c r="G244" s="29">
        <v>102.41</v>
      </c>
      <c r="H244" s="30">
        <v>0</v>
      </c>
      <c r="I244" s="24" t="s">
        <v>44</v>
      </c>
      <c r="J244" s="25" t="s">
        <v>46</v>
      </c>
      <c r="K244" s="26">
        <v>17</v>
      </c>
      <c r="L244" s="29">
        <v>0.8</v>
      </c>
      <c r="M244" s="29">
        <v>5.22</v>
      </c>
      <c r="N244" s="29">
        <v>4.88</v>
      </c>
      <c r="O244" s="29">
        <v>69.64</v>
      </c>
      <c r="P244" s="30">
        <v>0</v>
      </c>
    </row>
    <row r="245" spans="1:16">
      <c r="A245" s="31" t="s">
        <v>47</v>
      </c>
      <c r="B245" s="32" t="s">
        <v>48</v>
      </c>
      <c r="C245" s="33">
        <v>15</v>
      </c>
      <c r="D245" s="34">
        <v>1.25</v>
      </c>
      <c r="E245" s="34">
        <v>0.2</v>
      </c>
      <c r="F245" s="34">
        <v>7.2</v>
      </c>
      <c r="G245" s="34">
        <v>34.049999999999997</v>
      </c>
      <c r="H245" s="35">
        <v>0</v>
      </c>
      <c r="I245" s="31" t="s">
        <v>47</v>
      </c>
      <c r="J245" s="32" t="s">
        <v>48</v>
      </c>
      <c r="K245" s="33">
        <v>10</v>
      </c>
      <c r="L245" s="34">
        <v>0.83</v>
      </c>
      <c r="M245" s="34">
        <v>0.52</v>
      </c>
      <c r="N245" s="34">
        <v>4.8</v>
      </c>
      <c r="O245" s="34">
        <v>22.7</v>
      </c>
      <c r="P245" s="35">
        <v>0</v>
      </c>
    </row>
    <row r="246" spans="1:16">
      <c r="A246" s="114"/>
      <c r="B246" s="115" t="s">
        <v>49</v>
      </c>
      <c r="C246" s="38">
        <f t="shared" ref="C246:H246" si="89">SUM(C242:C245)</f>
        <v>423</v>
      </c>
      <c r="D246" s="45">
        <f t="shared" si="89"/>
        <v>8.85</v>
      </c>
      <c r="E246" s="45">
        <f t="shared" si="89"/>
        <v>12.419999999999998</v>
      </c>
      <c r="F246" s="45">
        <f t="shared" si="89"/>
        <v>56.570000000000007</v>
      </c>
      <c r="G246" s="45">
        <f t="shared" si="89"/>
        <v>371.88000000000005</v>
      </c>
      <c r="H246" s="46">
        <f t="shared" si="89"/>
        <v>1.32</v>
      </c>
      <c r="I246" s="114"/>
      <c r="J246" s="115" t="s">
        <v>49</v>
      </c>
      <c r="K246" s="38">
        <f t="shared" ref="K246:P246" si="90">SUM(K242:K245)</f>
        <v>360</v>
      </c>
      <c r="L246" s="45">
        <f t="shared" si="90"/>
        <v>7.44</v>
      </c>
      <c r="M246" s="45">
        <f t="shared" si="90"/>
        <v>9.6999999999999993</v>
      </c>
      <c r="N246" s="45">
        <f t="shared" si="90"/>
        <v>46.77</v>
      </c>
      <c r="O246" s="45">
        <f t="shared" si="90"/>
        <v>299.44</v>
      </c>
      <c r="P246" s="46">
        <f t="shared" si="90"/>
        <v>1.19</v>
      </c>
    </row>
    <row r="247" spans="1:16" ht="15.75" thickBot="1">
      <c r="A247" s="1259" t="s">
        <v>50</v>
      </c>
      <c r="B247" s="1260"/>
      <c r="C247" s="1260"/>
      <c r="D247" s="1260"/>
      <c r="E247" s="1260"/>
      <c r="F247" s="1260"/>
      <c r="G247" s="1260"/>
      <c r="H247" s="1258"/>
      <c r="I247" s="1259" t="s">
        <v>51</v>
      </c>
      <c r="J247" s="1260"/>
      <c r="K247" s="1260"/>
      <c r="L247" s="1260"/>
      <c r="M247" s="1260"/>
      <c r="N247" s="1260"/>
      <c r="O247" s="1260"/>
      <c r="P247" s="1258"/>
    </row>
    <row r="248" spans="1:16" ht="38.25">
      <c r="A248" s="41" t="s">
        <v>52</v>
      </c>
      <c r="B248" s="42" t="s">
        <v>53</v>
      </c>
      <c r="C248" s="12">
        <v>100</v>
      </c>
      <c r="D248" s="43">
        <v>0.4</v>
      </c>
      <c r="E248" s="43">
        <v>0.4</v>
      </c>
      <c r="F248" s="43">
        <v>10.4</v>
      </c>
      <c r="G248" s="43">
        <v>45</v>
      </c>
      <c r="H248" s="44">
        <v>10</v>
      </c>
      <c r="I248" s="41" t="s">
        <v>52</v>
      </c>
      <c r="J248" s="12" t="s">
        <v>54</v>
      </c>
      <c r="K248" s="12">
        <v>100</v>
      </c>
      <c r="L248" s="43">
        <v>0.4</v>
      </c>
      <c r="M248" s="43">
        <v>0.4</v>
      </c>
      <c r="N248" s="43">
        <v>10.4</v>
      </c>
      <c r="O248" s="43">
        <v>45</v>
      </c>
      <c r="P248" s="44">
        <v>10</v>
      </c>
    </row>
    <row r="249" spans="1:16">
      <c r="A249" s="114"/>
      <c r="B249" s="115" t="s">
        <v>49</v>
      </c>
      <c r="C249" s="38">
        <f t="shared" ref="C249:H249" si="91">C248</f>
        <v>100</v>
      </c>
      <c r="D249" s="45">
        <f t="shared" si="91"/>
        <v>0.4</v>
      </c>
      <c r="E249" s="45">
        <f t="shared" si="91"/>
        <v>0.4</v>
      </c>
      <c r="F249" s="45">
        <f t="shared" si="91"/>
        <v>10.4</v>
      </c>
      <c r="G249" s="45">
        <f t="shared" si="91"/>
        <v>45</v>
      </c>
      <c r="H249" s="46">
        <f t="shared" si="91"/>
        <v>10</v>
      </c>
      <c r="I249" s="36"/>
      <c r="J249" s="115" t="s">
        <v>49</v>
      </c>
      <c r="K249" s="38">
        <f t="shared" ref="K249:P249" si="92">K248</f>
        <v>100</v>
      </c>
      <c r="L249" s="45">
        <f t="shared" si="92"/>
        <v>0.4</v>
      </c>
      <c r="M249" s="45">
        <f t="shared" si="92"/>
        <v>0.4</v>
      </c>
      <c r="N249" s="45">
        <f t="shared" si="92"/>
        <v>10.4</v>
      </c>
      <c r="O249" s="45">
        <f t="shared" si="92"/>
        <v>45</v>
      </c>
      <c r="P249" s="46">
        <f t="shared" si="92"/>
        <v>10</v>
      </c>
    </row>
    <row r="250" spans="1:16" ht="15.75" thickBot="1">
      <c r="A250" s="1256" t="s">
        <v>55</v>
      </c>
      <c r="B250" s="1257"/>
      <c r="C250" s="1257"/>
      <c r="D250" s="1257"/>
      <c r="E250" s="1257"/>
      <c r="F250" s="1257"/>
      <c r="G250" s="1257"/>
      <c r="H250" s="1258"/>
      <c r="I250" s="1259" t="s">
        <v>56</v>
      </c>
      <c r="J250" s="1260"/>
      <c r="K250" s="1260"/>
      <c r="L250" s="1260"/>
      <c r="M250" s="1260"/>
      <c r="N250" s="1260"/>
      <c r="O250" s="1260"/>
      <c r="P250" s="1258"/>
    </row>
    <row r="251" spans="1:16" ht="60">
      <c r="A251" s="47" t="s">
        <v>57</v>
      </c>
      <c r="B251" s="48" t="s">
        <v>109</v>
      </c>
      <c r="C251" s="48">
        <v>60</v>
      </c>
      <c r="D251" s="49">
        <v>0.48</v>
      </c>
      <c r="E251" s="49">
        <v>0.06</v>
      </c>
      <c r="F251" s="49">
        <v>1.98</v>
      </c>
      <c r="G251" s="49">
        <v>10.38</v>
      </c>
      <c r="H251" s="50">
        <v>3</v>
      </c>
      <c r="I251" s="41" t="s">
        <v>57</v>
      </c>
      <c r="J251" s="48" t="s">
        <v>109</v>
      </c>
      <c r="K251" s="48">
        <v>50</v>
      </c>
      <c r="L251" s="49">
        <v>0.4</v>
      </c>
      <c r="M251" s="49">
        <v>0.05</v>
      </c>
      <c r="N251" s="49">
        <v>1.65</v>
      </c>
      <c r="O251" s="49">
        <v>8.65</v>
      </c>
      <c r="P251" s="50">
        <v>2.5</v>
      </c>
    </row>
    <row r="252" spans="1:16" ht="38.25">
      <c r="A252" s="63" t="s">
        <v>193</v>
      </c>
      <c r="B252" s="255" t="s">
        <v>194</v>
      </c>
      <c r="C252" s="57">
        <v>250</v>
      </c>
      <c r="D252" s="58">
        <v>2.15</v>
      </c>
      <c r="E252" s="58">
        <v>3.55</v>
      </c>
      <c r="F252" s="58">
        <v>12.84</v>
      </c>
      <c r="G252" s="58">
        <v>91.9</v>
      </c>
      <c r="H252" s="59">
        <v>5</v>
      </c>
      <c r="I252" s="63" t="s">
        <v>193</v>
      </c>
      <c r="J252" s="255" t="s">
        <v>194</v>
      </c>
      <c r="K252" s="57">
        <v>200</v>
      </c>
      <c r="L252" s="58">
        <v>1.72</v>
      </c>
      <c r="M252" s="58">
        <v>2.84</v>
      </c>
      <c r="N252" s="58">
        <v>10.27</v>
      </c>
      <c r="O252" s="58">
        <v>73.52</v>
      </c>
      <c r="P252" s="59">
        <v>4</v>
      </c>
    </row>
    <row r="253" spans="1:16" ht="38.25">
      <c r="A253" s="156" t="s">
        <v>195</v>
      </c>
      <c r="B253" s="256" t="s">
        <v>196</v>
      </c>
      <c r="C253" s="193">
        <v>100</v>
      </c>
      <c r="D253" s="211">
        <v>13.75</v>
      </c>
      <c r="E253" s="211">
        <v>10.86</v>
      </c>
      <c r="F253" s="211">
        <v>3.49</v>
      </c>
      <c r="G253" s="211">
        <v>166.6</v>
      </c>
      <c r="H253" s="212">
        <v>0.74</v>
      </c>
      <c r="I253" s="156" t="s">
        <v>195</v>
      </c>
      <c r="J253" s="256" t="s">
        <v>196</v>
      </c>
      <c r="K253" s="193">
        <v>80</v>
      </c>
      <c r="L253" s="211">
        <v>10.28</v>
      </c>
      <c r="M253" s="211">
        <v>8.27</v>
      </c>
      <c r="N253" s="211">
        <v>2.64</v>
      </c>
      <c r="O253" s="211">
        <v>126</v>
      </c>
      <c r="P253" s="212">
        <v>0.4</v>
      </c>
    </row>
    <row r="254" spans="1:16" ht="45" customHeight="1">
      <c r="A254" s="189" t="s">
        <v>197</v>
      </c>
      <c r="B254" s="209" t="s">
        <v>198</v>
      </c>
      <c r="C254" s="150">
        <v>100</v>
      </c>
      <c r="D254" s="257">
        <v>1.32</v>
      </c>
      <c r="E254" s="257">
        <v>3.53</v>
      </c>
      <c r="F254" s="257">
        <v>25.74</v>
      </c>
      <c r="G254" s="257">
        <v>140</v>
      </c>
      <c r="H254" s="257">
        <v>0</v>
      </c>
      <c r="I254" s="189" t="s">
        <v>197</v>
      </c>
      <c r="J254" s="209" t="s">
        <v>198</v>
      </c>
      <c r="K254" s="193">
        <v>80</v>
      </c>
      <c r="L254" s="134">
        <v>1.06</v>
      </c>
      <c r="M254" s="134">
        <v>2.82</v>
      </c>
      <c r="N254" s="134">
        <v>20.59</v>
      </c>
      <c r="O254" s="134">
        <v>119.9</v>
      </c>
      <c r="P254" s="134">
        <v>0</v>
      </c>
    </row>
    <row r="255" spans="1:16" ht="45">
      <c r="A255" s="24" t="s">
        <v>65</v>
      </c>
      <c r="B255" s="65" t="s">
        <v>66</v>
      </c>
      <c r="C255" s="26">
        <v>180</v>
      </c>
      <c r="D255" s="29">
        <v>0.43</v>
      </c>
      <c r="E255" s="29">
        <v>0.25</v>
      </c>
      <c r="F255" s="29">
        <v>12.66</v>
      </c>
      <c r="G255" s="29">
        <v>54.6</v>
      </c>
      <c r="H255" s="30">
        <v>2.34</v>
      </c>
      <c r="I255" s="24" t="s">
        <v>65</v>
      </c>
      <c r="J255" s="65" t="s">
        <v>66</v>
      </c>
      <c r="K255" s="26">
        <v>150</v>
      </c>
      <c r="L255" s="29">
        <v>0.36</v>
      </c>
      <c r="M255" s="29">
        <v>0.21</v>
      </c>
      <c r="N255" s="29">
        <v>10.55</v>
      </c>
      <c r="O255" s="29">
        <v>45.51</v>
      </c>
      <c r="P255" s="30">
        <v>1.95</v>
      </c>
    </row>
    <row r="256" spans="1:16">
      <c r="A256" s="31" t="s">
        <v>47</v>
      </c>
      <c r="B256" s="32" t="s">
        <v>48</v>
      </c>
      <c r="C256" s="33">
        <v>20</v>
      </c>
      <c r="D256" s="34">
        <v>1.65</v>
      </c>
      <c r="E256" s="34">
        <v>0.26</v>
      </c>
      <c r="F256" s="34">
        <v>9.6</v>
      </c>
      <c r="G256" s="34">
        <v>45.4</v>
      </c>
      <c r="H256" s="34">
        <v>0</v>
      </c>
      <c r="I256" s="31" t="s">
        <v>47</v>
      </c>
      <c r="J256" s="32" t="s">
        <v>48</v>
      </c>
      <c r="K256" s="33">
        <v>15</v>
      </c>
      <c r="L256" s="34">
        <v>1.25</v>
      </c>
      <c r="M256" s="34">
        <v>0.2</v>
      </c>
      <c r="N256" s="34">
        <v>7.2</v>
      </c>
      <c r="O256" s="34">
        <v>34.049999999999997</v>
      </c>
      <c r="P256" s="35">
        <v>0</v>
      </c>
    </row>
    <row r="257" spans="1:16" ht="30">
      <c r="A257" s="71" t="s">
        <v>67</v>
      </c>
      <c r="B257" s="72" t="s">
        <v>68</v>
      </c>
      <c r="C257" s="73">
        <v>20</v>
      </c>
      <c r="D257" s="74">
        <v>0.95</v>
      </c>
      <c r="E257" s="74">
        <v>0.14000000000000001</v>
      </c>
      <c r="F257" s="74">
        <v>9.9499999999999993</v>
      </c>
      <c r="G257" s="74">
        <v>42.8</v>
      </c>
      <c r="H257" s="74">
        <v>0</v>
      </c>
      <c r="I257" s="71" t="s">
        <v>67</v>
      </c>
      <c r="J257" s="72" t="s">
        <v>68</v>
      </c>
      <c r="K257" s="73">
        <v>15</v>
      </c>
      <c r="L257" s="74">
        <v>0.95</v>
      </c>
      <c r="M257" s="74">
        <v>0.14000000000000001</v>
      </c>
      <c r="N257" s="74">
        <v>9.9499999999999993</v>
      </c>
      <c r="O257" s="74">
        <v>42.8</v>
      </c>
      <c r="P257" s="74">
        <v>0</v>
      </c>
    </row>
    <row r="258" spans="1:16">
      <c r="A258" s="71"/>
      <c r="B258" s="127" t="s">
        <v>49</v>
      </c>
      <c r="C258" s="128">
        <f t="shared" ref="C258:H258" si="93">SUM(C251:C257)</f>
        <v>730</v>
      </c>
      <c r="D258" s="129">
        <f t="shared" si="93"/>
        <v>20.729999999999997</v>
      </c>
      <c r="E258" s="129">
        <f t="shared" si="93"/>
        <v>18.650000000000002</v>
      </c>
      <c r="F258" s="129">
        <f t="shared" si="93"/>
        <v>76.259999999999991</v>
      </c>
      <c r="G258" s="129">
        <f t="shared" si="93"/>
        <v>551.67999999999995</v>
      </c>
      <c r="H258" s="130">
        <f t="shared" si="93"/>
        <v>11.08</v>
      </c>
      <c r="I258" s="71"/>
      <c r="J258" s="127" t="s">
        <v>49</v>
      </c>
      <c r="K258" s="128">
        <f t="shared" ref="K258:P258" si="94">SUM(K251:K257)</f>
        <v>590</v>
      </c>
      <c r="L258" s="129">
        <f t="shared" si="94"/>
        <v>16.02</v>
      </c>
      <c r="M258" s="129">
        <f t="shared" si="94"/>
        <v>14.530000000000001</v>
      </c>
      <c r="N258" s="129">
        <f t="shared" si="94"/>
        <v>62.850000000000009</v>
      </c>
      <c r="O258" s="129">
        <f t="shared" si="94"/>
        <v>450.43000000000006</v>
      </c>
      <c r="P258" s="130">
        <f t="shared" si="94"/>
        <v>8.85</v>
      </c>
    </row>
    <row r="259" spans="1:16" ht="15.75" thickBot="1">
      <c r="A259" s="1259" t="s">
        <v>69</v>
      </c>
      <c r="B259" s="1260"/>
      <c r="C259" s="1260"/>
      <c r="D259" s="1260"/>
      <c r="E259" s="1260"/>
      <c r="F259" s="1260"/>
      <c r="G259" s="1260"/>
      <c r="H259" s="1258"/>
      <c r="I259" s="1259" t="s">
        <v>69</v>
      </c>
      <c r="J259" s="1260"/>
      <c r="K259" s="1260"/>
      <c r="L259" s="1260"/>
      <c r="M259" s="1260"/>
      <c r="N259" s="1260"/>
      <c r="O259" s="1260"/>
      <c r="P259" s="1258"/>
    </row>
    <row r="260" spans="1:16" ht="47.25">
      <c r="A260" s="24" t="s">
        <v>147</v>
      </c>
      <c r="B260" s="195" t="s">
        <v>148</v>
      </c>
      <c r="C260" s="73">
        <v>60</v>
      </c>
      <c r="D260" s="74">
        <v>3.23</v>
      </c>
      <c r="E260" s="74">
        <v>3.89</v>
      </c>
      <c r="F260" s="74">
        <v>33.479999999999997</v>
      </c>
      <c r="G260" s="74">
        <v>181.83</v>
      </c>
      <c r="H260" s="113">
        <v>0</v>
      </c>
      <c r="I260" s="24" t="s">
        <v>147</v>
      </c>
      <c r="J260" s="196" t="s">
        <v>148</v>
      </c>
      <c r="K260" s="73">
        <v>60</v>
      </c>
      <c r="L260" s="74">
        <v>3.23</v>
      </c>
      <c r="M260" s="74">
        <v>3.89</v>
      </c>
      <c r="N260" s="74">
        <v>33.479999999999997</v>
      </c>
      <c r="O260" s="74">
        <v>181.83</v>
      </c>
      <c r="P260" s="113">
        <v>0</v>
      </c>
    </row>
    <row r="261" spans="1:16" ht="39.75" customHeight="1">
      <c r="A261" s="24" t="s">
        <v>73</v>
      </c>
      <c r="B261" s="81" t="s">
        <v>362</v>
      </c>
      <c r="C261" s="82">
        <v>180</v>
      </c>
      <c r="D261" s="83">
        <v>5.04</v>
      </c>
      <c r="E261" s="83">
        <v>3.94</v>
      </c>
      <c r="F261" s="83">
        <v>7.36</v>
      </c>
      <c r="G261" s="83">
        <v>85.07</v>
      </c>
      <c r="H261" s="84">
        <v>1.26</v>
      </c>
      <c r="I261" s="85" t="s">
        <v>73</v>
      </c>
      <c r="J261" s="81" t="s">
        <v>362</v>
      </c>
      <c r="K261" s="52">
        <v>150</v>
      </c>
      <c r="L261" s="53">
        <v>4.2</v>
      </c>
      <c r="M261" s="53">
        <v>3.29</v>
      </c>
      <c r="N261" s="53">
        <v>6.14</v>
      </c>
      <c r="O261" s="53">
        <v>70.89</v>
      </c>
      <c r="P261" s="54">
        <v>1.05</v>
      </c>
    </row>
    <row r="262" spans="1:16">
      <c r="A262" s="258"/>
      <c r="B262" s="259" t="s">
        <v>49</v>
      </c>
      <c r="C262" s="260">
        <f t="shared" ref="C262:H262" si="95">SUM(C260:C261)</f>
        <v>240</v>
      </c>
      <c r="D262" s="261">
        <f t="shared" si="95"/>
        <v>8.27</v>
      </c>
      <c r="E262" s="261">
        <f t="shared" si="95"/>
        <v>7.83</v>
      </c>
      <c r="F262" s="261">
        <f t="shared" si="95"/>
        <v>40.839999999999996</v>
      </c>
      <c r="G262" s="261">
        <f t="shared" si="95"/>
        <v>266.89999999999998</v>
      </c>
      <c r="H262" s="262">
        <f t="shared" si="95"/>
        <v>1.26</v>
      </c>
      <c r="I262" s="258"/>
      <c r="J262" s="259" t="s">
        <v>49</v>
      </c>
      <c r="K262" s="260">
        <f t="shared" ref="K262:P262" si="96">SUM(K260:K261)</f>
        <v>210</v>
      </c>
      <c r="L262" s="261">
        <f t="shared" si="96"/>
        <v>7.43</v>
      </c>
      <c r="M262" s="261">
        <f t="shared" si="96"/>
        <v>7.18</v>
      </c>
      <c r="N262" s="261">
        <f t="shared" si="96"/>
        <v>39.619999999999997</v>
      </c>
      <c r="O262" s="261">
        <f t="shared" si="96"/>
        <v>252.72000000000003</v>
      </c>
      <c r="P262" s="262">
        <f t="shared" si="96"/>
        <v>1.05</v>
      </c>
    </row>
    <row r="263" spans="1:16">
      <c r="A263" s="258"/>
      <c r="B263" s="259" t="s">
        <v>74</v>
      </c>
      <c r="C263" s="260">
        <f t="shared" ref="C263:H263" si="97">C246+C249+C258+C262</f>
        <v>1493</v>
      </c>
      <c r="D263" s="261">
        <f t="shared" si="97"/>
        <v>38.25</v>
      </c>
      <c r="E263" s="261">
        <f t="shared" si="97"/>
        <v>39.299999999999997</v>
      </c>
      <c r="F263" s="261">
        <f t="shared" si="97"/>
        <v>184.07000000000002</v>
      </c>
      <c r="G263" s="261">
        <f t="shared" si="97"/>
        <v>1235.46</v>
      </c>
      <c r="H263" s="262">
        <f t="shared" si="97"/>
        <v>23.66</v>
      </c>
      <c r="I263" s="258"/>
      <c r="J263" s="259" t="s">
        <v>74</v>
      </c>
      <c r="K263" s="260">
        <f t="shared" ref="K263:P263" si="98">K246+K249+K258+K262</f>
        <v>1260</v>
      </c>
      <c r="L263" s="261">
        <f t="shared" si="98"/>
        <v>31.29</v>
      </c>
      <c r="M263" s="261">
        <f t="shared" si="98"/>
        <v>31.810000000000002</v>
      </c>
      <c r="N263" s="261">
        <f t="shared" si="98"/>
        <v>159.64000000000001</v>
      </c>
      <c r="O263" s="261">
        <f t="shared" si="98"/>
        <v>1047.5900000000001</v>
      </c>
      <c r="P263" s="262">
        <f t="shared" si="98"/>
        <v>21.09</v>
      </c>
    </row>
    <row r="264" spans="1:16" ht="28.5">
      <c r="A264" s="258"/>
      <c r="B264" s="259" t="s">
        <v>199</v>
      </c>
      <c r="C264" s="260">
        <f t="shared" ref="C264:H264" si="99">C165+C189+C213+C239+C263</f>
        <v>7706</v>
      </c>
      <c r="D264" s="261">
        <f t="shared" si="99"/>
        <v>253.98999999999998</v>
      </c>
      <c r="E264" s="261">
        <f t="shared" si="99"/>
        <v>201.51</v>
      </c>
      <c r="F264" s="261">
        <f t="shared" si="99"/>
        <v>976.19</v>
      </c>
      <c r="G264" s="261">
        <f t="shared" si="99"/>
        <v>6651.12</v>
      </c>
      <c r="H264" s="262">
        <f t="shared" si="99"/>
        <v>203.4</v>
      </c>
      <c r="I264" s="258"/>
      <c r="J264" s="259" t="s">
        <v>199</v>
      </c>
      <c r="K264" s="260">
        <f t="shared" ref="K264:P264" si="100">K165+K189+K213+K239+K263</f>
        <v>6483</v>
      </c>
      <c r="L264" s="261">
        <f t="shared" si="100"/>
        <v>206.69000000000003</v>
      </c>
      <c r="M264" s="261">
        <f t="shared" si="100"/>
        <v>160.88</v>
      </c>
      <c r="N264" s="261">
        <f t="shared" si="100"/>
        <v>834.63</v>
      </c>
      <c r="O264" s="261">
        <f t="shared" si="100"/>
        <v>5554.88</v>
      </c>
      <c r="P264" s="262">
        <f t="shared" si="100"/>
        <v>175.92000000000002</v>
      </c>
    </row>
    <row r="265" spans="1:16">
      <c r="A265" s="258"/>
      <c r="B265" s="259" t="s">
        <v>200</v>
      </c>
      <c r="C265" s="260">
        <f t="shared" ref="C265:H265" si="101">C139+C264</f>
        <v>15624</v>
      </c>
      <c r="D265" s="261">
        <f t="shared" si="101"/>
        <v>488.69999999999993</v>
      </c>
      <c r="E265" s="261">
        <f t="shared" si="101"/>
        <v>421.06</v>
      </c>
      <c r="F265" s="261">
        <f t="shared" si="101"/>
        <v>1961.7600000000002</v>
      </c>
      <c r="G265" s="261">
        <f t="shared" si="101"/>
        <v>13423.68</v>
      </c>
      <c r="H265" s="262">
        <f t="shared" si="101"/>
        <v>488.89</v>
      </c>
      <c r="I265" s="258"/>
      <c r="J265" s="259" t="s">
        <v>200</v>
      </c>
      <c r="K265" s="260">
        <f t="shared" ref="K265:P265" si="102">K139+K264</f>
        <v>13153</v>
      </c>
      <c r="L265" s="261">
        <f t="shared" si="102"/>
        <v>406.34000000000003</v>
      </c>
      <c r="M265" s="261">
        <f t="shared" si="102"/>
        <v>343.7</v>
      </c>
      <c r="N265" s="261">
        <f t="shared" si="102"/>
        <v>1692.0700000000002</v>
      </c>
      <c r="O265" s="261">
        <f t="shared" si="102"/>
        <v>11350.91</v>
      </c>
      <c r="P265" s="262">
        <f t="shared" si="102"/>
        <v>432.34999999999997</v>
      </c>
    </row>
    <row r="266" spans="1:16" ht="29.25" thickBot="1">
      <c r="A266" s="263"/>
      <c r="B266" s="264" t="s">
        <v>201</v>
      </c>
      <c r="C266" s="265">
        <f t="shared" ref="C266:H266" si="103">C265/10</f>
        <v>1562.4</v>
      </c>
      <c r="D266" s="266">
        <f t="shared" si="103"/>
        <v>48.86999999999999</v>
      </c>
      <c r="E266" s="266">
        <f t="shared" si="103"/>
        <v>42.106000000000002</v>
      </c>
      <c r="F266" s="266">
        <f t="shared" si="103"/>
        <v>196.17600000000002</v>
      </c>
      <c r="G266" s="266">
        <f t="shared" si="103"/>
        <v>1342.3679999999999</v>
      </c>
      <c r="H266" s="267">
        <f t="shared" si="103"/>
        <v>48.888999999999996</v>
      </c>
      <c r="I266" s="263"/>
      <c r="J266" s="264" t="s">
        <v>201</v>
      </c>
      <c r="K266" s="265">
        <f t="shared" ref="K266:P266" si="104">K265/10</f>
        <v>1315.3</v>
      </c>
      <c r="L266" s="266">
        <f t="shared" si="104"/>
        <v>40.634</v>
      </c>
      <c r="M266" s="266">
        <f t="shared" si="104"/>
        <v>34.369999999999997</v>
      </c>
      <c r="N266" s="266">
        <f t="shared" si="104"/>
        <v>169.20700000000002</v>
      </c>
      <c r="O266" s="266">
        <f t="shared" si="104"/>
        <v>1135.0909999999999</v>
      </c>
      <c r="P266" s="267">
        <f t="shared" si="104"/>
        <v>43.234999999999999</v>
      </c>
    </row>
    <row r="268" spans="1:16" ht="15.75" thickBot="1">
      <c r="A268" s="268"/>
      <c r="B268" s="268"/>
      <c r="C268" s="269"/>
      <c r="D268" s="268"/>
      <c r="E268" s="268"/>
      <c r="F268" s="268"/>
      <c r="G268" s="268"/>
      <c r="H268" s="268"/>
      <c r="I268" s="268"/>
      <c r="J268" s="268"/>
      <c r="K268" s="269"/>
      <c r="L268" s="268"/>
      <c r="M268" s="268"/>
      <c r="N268" s="268"/>
      <c r="O268" s="268"/>
      <c r="P268" s="268"/>
    </row>
    <row r="269" spans="1:16" ht="28.5">
      <c r="A269" s="1261" t="s">
        <v>202</v>
      </c>
      <c r="B269" s="270" t="s">
        <v>149</v>
      </c>
      <c r="C269" s="271">
        <v>8023</v>
      </c>
      <c r="D269" s="270">
        <v>244.94</v>
      </c>
      <c r="E269" s="270">
        <v>210.94</v>
      </c>
      <c r="F269" s="270">
        <v>1028.94</v>
      </c>
      <c r="G269" s="270">
        <v>6890.26</v>
      </c>
      <c r="H269" s="270">
        <v>243.52000000000004</v>
      </c>
      <c r="I269" s="1264" t="s">
        <v>203</v>
      </c>
      <c r="J269" s="270" t="s">
        <v>149</v>
      </c>
      <c r="K269" s="271">
        <v>6600</v>
      </c>
      <c r="L269" s="270">
        <v>201.54999999999998</v>
      </c>
      <c r="M269" s="270">
        <v>169.02</v>
      </c>
      <c r="N269" s="270">
        <v>836.71</v>
      </c>
      <c r="O269" s="270">
        <v>5567.92</v>
      </c>
      <c r="P269" s="272">
        <v>215.90999999999997</v>
      </c>
    </row>
    <row r="270" spans="1:16" ht="28.5">
      <c r="A270" s="1262"/>
      <c r="B270" s="127" t="s">
        <v>199</v>
      </c>
      <c r="C270" s="128">
        <v>7836</v>
      </c>
      <c r="D270" s="127">
        <v>234.28</v>
      </c>
      <c r="E270" s="127">
        <v>211.02</v>
      </c>
      <c r="F270" s="127">
        <v>888.5200000000001</v>
      </c>
      <c r="G270" s="127">
        <v>6349.01</v>
      </c>
      <c r="H270" s="127">
        <v>203.81000000000003</v>
      </c>
      <c r="I270" s="1265"/>
      <c r="J270" s="127" t="s">
        <v>199</v>
      </c>
      <c r="K270" s="128">
        <v>6521</v>
      </c>
      <c r="L270" s="127">
        <v>192.98000000000002</v>
      </c>
      <c r="M270" s="127">
        <v>166.78</v>
      </c>
      <c r="N270" s="127">
        <v>746.99</v>
      </c>
      <c r="O270" s="127">
        <v>5146.51</v>
      </c>
      <c r="P270" s="273">
        <v>169.87</v>
      </c>
    </row>
    <row r="271" spans="1:16">
      <c r="A271" s="1262"/>
      <c r="B271" s="127" t="s">
        <v>200</v>
      </c>
      <c r="C271" s="128">
        <v>15859</v>
      </c>
      <c r="D271" s="127">
        <v>479.22</v>
      </c>
      <c r="E271" s="127">
        <v>421.96000000000004</v>
      </c>
      <c r="F271" s="127">
        <v>1917.46</v>
      </c>
      <c r="G271" s="127">
        <v>13239.27</v>
      </c>
      <c r="H271" s="127">
        <v>447.33000000000004</v>
      </c>
      <c r="I271" s="1265"/>
      <c r="J271" s="127" t="s">
        <v>200</v>
      </c>
      <c r="K271" s="128">
        <v>13121</v>
      </c>
      <c r="L271" s="127">
        <v>394.53</v>
      </c>
      <c r="M271" s="127">
        <v>335.8</v>
      </c>
      <c r="N271" s="127">
        <v>1583.7</v>
      </c>
      <c r="O271" s="127">
        <v>10714.43</v>
      </c>
      <c r="P271" s="273">
        <v>385.78</v>
      </c>
    </row>
    <row r="272" spans="1:16" ht="29.25" thickBot="1">
      <c r="A272" s="1263"/>
      <c r="B272" s="138" t="s">
        <v>201</v>
      </c>
      <c r="C272" s="139">
        <v>1585.9</v>
      </c>
      <c r="D272" s="138">
        <v>47.922000000000004</v>
      </c>
      <c r="E272" s="138">
        <v>42.196000000000005</v>
      </c>
      <c r="F272" s="138">
        <v>191.74600000000001</v>
      </c>
      <c r="G272" s="138">
        <v>1323.9270000000001</v>
      </c>
      <c r="H272" s="138">
        <v>44.733000000000004</v>
      </c>
      <c r="I272" s="1266"/>
      <c r="J272" s="138" t="s">
        <v>201</v>
      </c>
      <c r="K272" s="139">
        <v>1312.1</v>
      </c>
      <c r="L272" s="138">
        <v>39.452999999999996</v>
      </c>
      <c r="M272" s="138">
        <v>33.58</v>
      </c>
      <c r="N272" s="138">
        <v>158.37</v>
      </c>
      <c r="O272" s="138">
        <v>1071.443</v>
      </c>
      <c r="P272" s="274">
        <v>38.577999999999996</v>
      </c>
    </row>
    <row r="274" spans="2:11" ht="15.75" thickBot="1"/>
    <row r="275" spans="2:11">
      <c r="B275" s="1253" t="s">
        <v>204</v>
      </c>
      <c r="C275" s="275"/>
      <c r="D275" s="276">
        <v>1</v>
      </c>
      <c r="E275" s="275" t="s">
        <v>205</v>
      </c>
      <c r="F275" s="277" t="s">
        <v>206</v>
      </c>
    </row>
    <row r="276" spans="2:11" s="3" customFormat="1">
      <c r="B276" s="1254"/>
      <c r="C276" s="278" t="s">
        <v>207</v>
      </c>
      <c r="D276" s="129">
        <v>1300</v>
      </c>
      <c r="E276" s="74">
        <v>1100</v>
      </c>
      <c r="F276" s="279">
        <v>0.84</v>
      </c>
      <c r="K276" s="4"/>
    </row>
    <row r="277" spans="2:11" s="3" customFormat="1" ht="15.75" thickBot="1">
      <c r="B277" s="1255"/>
      <c r="C277" s="280" t="s">
        <v>208</v>
      </c>
      <c r="D277" s="140">
        <v>1800</v>
      </c>
      <c r="E277" s="281">
        <v>1300</v>
      </c>
      <c r="F277" s="282">
        <v>0.72</v>
      </c>
      <c r="K277" s="4"/>
    </row>
  </sheetData>
  <mergeCells count="119">
    <mergeCell ref="D2:H2"/>
    <mergeCell ref="L2:P2"/>
    <mergeCell ref="A10:H12"/>
    <mergeCell ref="I10:P12"/>
    <mergeCell ref="A14:A15"/>
    <mergeCell ref="B14:B15"/>
    <mergeCell ref="C14:C15"/>
    <mergeCell ref="D14:F14"/>
    <mergeCell ref="G14:G15"/>
    <mergeCell ref="H14:H15"/>
    <mergeCell ref="A16:H16"/>
    <mergeCell ref="I16:P16"/>
    <mergeCell ref="A17:H17"/>
    <mergeCell ref="I17:P17"/>
    <mergeCell ref="A23:H23"/>
    <mergeCell ref="I23:P23"/>
    <mergeCell ref="I14:I15"/>
    <mergeCell ref="J14:J15"/>
    <mergeCell ref="K14:K15"/>
    <mergeCell ref="L14:N14"/>
    <mergeCell ref="O14:O15"/>
    <mergeCell ref="P14:P15"/>
    <mergeCell ref="A41:H41"/>
    <mergeCell ref="I41:P41"/>
    <mergeCell ref="A47:H47"/>
    <mergeCell ref="I47:P47"/>
    <mergeCell ref="A50:H50"/>
    <mergeCell ref="I50:P50"/>
    <mergeCell ref="A26:H26"/>
    <mergeCell ref="I26:P26"/>
    <mergeCell ref="A35:H35"/>
    <mergeCell ref="I35:P35"/>
    <mergeCell ref="A40:H40"/>
    <mergeCell ref="I40:P40"/>
    <mergeCell ref="A73:H73"/>
    <mergeCell ref="I73:P73"/>
    <mergeCell ref="A76:H76"/>
    <mergeCell ref="I76:P76"/>
    <mergeCell ref="A84:H84"/>
    <mergeCell ref="I84:P84"/>
    <mergeCell ref="A59:H59"/>
    <mergeCell ref="I59:P59"/>
    <mergeCell ref="A66:H66"/>
    <mergeCell ref="I66:P66"/>
    <mergeCell ref="A67:H67"/>
    <mergeCell ref="I67:P67"/>
    <mergeCell ref="A100:H100"/>
    <mergeCell ref="I100:P100"/>
    <mergeCell ref="A110:H110"/>
    <mergeCell ref="I110:P110"/>
    <mergeCell ref="A115:H115"/>
    <mergeCell ref="I115:P115"/>
    <mergeCell ref="A91:H91"/>
    <mergeCell ref="I91:P91"/>
    <mergeCell ref="A92:H92"/>
    <mergeCell ref="I92:P92"/>
    <mergeCell ref="A97:H97"/>
    <mergeCell ref="I97:P97"/>
    <mergeCell ref="A134:H134"/>
    <mergeCell ref="I134:P134"/>
    <mergeCell ref="A140:H140"/>
    <mergeCell ref="I140:P140"/>
    <mergeCell ref="A141:H141"/>
    <mergeCell ref="I141:P141"/>
    <mergeCell ref="A116:H116"/>
    <mergeCell ref="I116:P116"/>
    <mergeCell ref="A122:H122"/>
    <mergeCell ref="I122:P122"/>
    <mergeCell ref="A125:H125"/>
    <mergeCell ref="I125:P125"/>
    <mergeCell ref="A166:H166"/>
    <mergeCell ref="I166:P166"/>
    <mergeCell ref="A167:H167"/>
    <mergeCell ref="I167:P167"/>
    <mergeCell ref="A173:H173"/>
    <mergeCell ref="I173:P173"/>
    <mergeCell ref="A147:H147"/>
    <mergeCell ref="I147:P147"/>
    <mergeCell ref="A150:H150"/>
    <mergeCell ref="I150:P150"/>
    <mergeCell ref="A159:H159"/>
    <mergeCell ref="I159:P159"/>
    <mergeCell ref="A191:H191"/>
    <mergeCell ref="I191:P191"/>
    <mergeCell ref="A195:H195"/>
    <mergeCell ref="I195:P195"/>
    <mergeCell ref="A198:H198"/>
    <mergeCell ref="I198:P198"/>
    <mergeCell ref="A176:H176"/>
    <mergeCell ref="I176:P176"/>
    <mergeCell ref="A185:H185"/>
    <mergeCell ref="I185:P185"/>
    <mergeCell ref="A190:H190"/>
    <mergeCell ref="I190:P190"/>
    <mergeCell ref="A222:H222"/>
    <mergeCell ref="I222:P222"/>
    <mergeCell ref="A225:H225"/>
    <mergeCell ref="I225:P225"/>
    <mergeCell ref="A234:H234"/>
    <mergeCell ref="I234:P234"/>
    <mergeCell ref="A206:H206"/>
    <mergeCell ref="I206:P206"/>
    <mergeCell ref="A214:H214"/>
    <mergeCell ref="I214:P214"/>
    <mergeCell ref="A215:H215"/>
    <mergeCell ref="I215:P215"/>
    <mergeCell ref="B275:B277"/>
    <mergeCell ref="A250:H250"/>
    <mergeCell ref="I250:P250"/>
    <mergeCell ref="A259:H259"/>
    <mergeCell ref="I259:P259"/>
    <mergeCell ref="A269:A272"/>
    <mergeCell ref="I269:I272"/>
    <mergeCell ref="A240:H240"/>
    <mergeCell ref="I240:P240"/>
    <mergeCell ref="A241:H241"/>
    <mergeCell ref="I241:P241"/>
    <mergeCell ref="A247:H247"/>
    <mergeCell ref="I247:P247"/>
  </mergeCells>
  <pageMargins left="0.78740157480314965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K796"/>
  <sheetViews>
    <sheetView workbookViewId="0">
      <pane xSplit="11" ySplit="9" topLeftCell="AH60" activePane="bottomRight" state="frozen"/>
      <selection pane="topRight" activeCell="J1" sqref="J1"/>
      <selection pane="bottomLeft" activeCell="A10" sqref="A10"/>
      <selection pane="bottomRight" activeCell="AQ95" sqref="AQ95"/>
    </sheetView>
  </sheetViews>
  <sheetFormatPr defaultRowHeight="15"/>
  <cols>
    <col min="1" max="1" width="9.5703125" style="284" customWidth="1"/>
    <col min="2" max="2" width="9.7109375" style="284" customWidth="1"/>
    <col min="3" max="3" width="26.140625" customWidth="1"/>
    <col min="4" max="4" width="9" customWidth="1"/>
    <col min="5" max="9" width="5.140625" customWidth="1"/>
    <col min="10" max="10" width="5.140625" style="1013" customWidth="1"/>
    <col min="11" max="14" width="5.140625" customWidth="1"/>
    <col min="15" max="15" width="5.140625" style="283" customWidth="1"/>
    <col min="16" max="16" width="5" customWidth="1"/>
    <col min="17" max="17" width="5.140625" style="1000" customWidth="1"/>
    <col min="18" max="43" width="5.140625" customWidth="1"/>
    <col min="44" max="44" width="5.42578125" style="1013" customWidth="1"/>
    <col min="45" max="50" width="5.140625" customWidth="1"/>
    <col min="51" max="51" width="5.140625" style="1013" customWidth="1"/>
    <col min="52" max="60" width="5.140625" customWidth="1"/>
    <col min="61" max="61" width="5.42578125" customWidth="1"/>
    <col min="62" max="62" width="5.140625" customWidth="1"/>
    <col min="63" max="63" width="5.140625" style="692" customWidth="1"/>
  </cols>
  <sheetData>
    <row r="1" spans="1:63" s="284" customFormat="1" ht="66" customHeight="1">
      <c r="A1" s="335" t="s">
        <v>336</v>
      </c>
      <c r="B1" s="334" t="s">
        <v>335</v>
      </c>
      <c r="C1" s="1377" t="s">
        <v>334</v>
      </c>
      <c r="D1" s="1377"/>
      <c r="E1" s="1355" t="s">
        <v>117</v>
      </c>
      <c r="F1" s="1355" t="s">
        <v>378</v>
      </c>
      <c r="G1" s="1355" t="s">
        <v>267</v>
      </c>
      <c r="H1" s="1355" t="s">
        <v>266</v>
      </c>
      <c r="I1" s="1355" t="s">
        <v>265</v>
      </c>
      <c r="J1" s="1353" t="s">
        <v>264</v>
      </c>
      <c r="K1" s="1355" t="s">
        <v>263</v>
      </c>
      <c r="L1" s="1355" t="s">
        <v>262</v>
      </c>
      <c r="M1" s="1355" t="s">
        <v>261</v>
      </c>
      <c r="N1" s="1355" t="s">
        <v>260</v>
      </c>
      <c r="O1" s="1392" t="s">
        <v>259</v>
      </c>
      <c r="P1" s="1355" t="s">
        <v>258</v>
      </c>
      <c r="Q1" s="1390" t="s">
        <v>257</v>
      </c>
      <c r="R1" s="1355" t="s">
        <v>256</v>
      </c>
      <c r="S1" s="1355" t="s">
        <v>255</v>
      </c>
      <c r="T1" s="1355" t="s">
        <v>254</v>
      </c>
      <c r="U1" s="1355" t="s">
        <v>253</v>
      </c>
      <c r="V1" s="1355" t="s">
        <v>252</v>
      </c>
      <c r="W1" s="1355" t="s">
        <v>251</v>
      </c>
      <c r="X1" s="1355" t="s">
        <v>250</v>
      </c>
      <c r="Y1" s="1355" t="s">
        <v>248</v>
      </c>
      <c r="Z1" s="1355" t="s">
        <v>245</v>
      </c>
      <c r="AA1" s="1355" t="s">
        <v>244</v>
      </c>
      <c r="AB1" s="1355" t="s">
        <v>243</v>
      </c>
      <c r="AC1" s="1383" t="s">
        <v>242</v>
      </c>
      <c r="AD1" s="1383" t="s">
        <v>241</v>
      </c>
      <c r="AE1" s="1383" t="s">
        <v>240</v>
      </c>
      <c r="AF1" s="1383" t="s">
        <v>239</v>
      </c>
      <c r="AG1" s="1355" t="s">
        <v>238</v>
      </c>
      <c r="AH1" s="1355" t="s">
        <v>237</v>
      </c>
      <c r="AI1" s="1355" t="s">
        <v>236</v>
      </c>
      <c r="AJ1" s="1383" t="s">
        <v>235</v>
      </c>
      <c r="AK1" s="1383" t="s">
        <v>234</v>
      </c>
      <c r="AL1" s="1383" t="s">
        <v>233</v>
      </c>
      <c r="AM1" s="1383" t="s">
        <v>232</v>
      </c>
      <c r="AN1" s="1355" t="s">
        <v>48</v>
      </c>
      <c r="AO1" s="1355" t="s">
        <v>231</v>
      </c>
      <c r="AP1" s="1355" t="s">
        <v>230</v>
      </c>
      <c r="AQ1" s="1355" t="s">
        <v>229</v>
      </c>
      <c r="AR1" s="1353" t="s">
        <v>228</v>
      </c>
      <c r="AS1" s="1355" t="s">
        <v>227</v>
      </c>
      <c r="AT1" s="1355" t="s">
        <v>226</v>
      </c>
      <c r="AU1" s="1383" t="s">
        <v>225</v>
      </c>
      <c r="AV1" s="1355" t="s">
        <v>224</v>
      </c>
      <c r="AW1" s="1355" t="s">
        <v>223</v>
      </c>
      <c r="AX1" s="1355" t="s">
        <v>513</v>
      </c>
      <c r="AY1" s="1353" t="s">
        <v>220</v>
      </c>
      <c r="AZ1" s="1383" t="s">
        <v>219</v>
      </c>
      <c r="BA1" s="1355" t="s">
        <v>218</v>
      </c>
      <c r="BB1" s="1355" t="s">
        <v>217</v>
      </c>
      <c r="BC1" s="1355" t="s">
        <v>216</v>
      </c>
      <c r="BD1" s="1355" t="s">
        <v>215</v>
      </c>
      <c r="BE1" s="1383" t="s">
        <v>214</v>
      </c>
      <c r="BF1" s="1383" t="s">
        <v>213</v>
      </c>
      <c r="BG1" s="1383" t="s">
        <v>621</v>
      </c>
      <c r="BH1" s="1355" t="s">
        <v>211</v>
      </c>
      <c r="BI1" s="1383" t="s">
        <v>210</v>
      </c>
      <c r="BJ1" s="1388" t="s">
        <v>441</v>
      </c>
      <c r="BK1" s="1385" t="s">
        <v>504</v>
      </c>
    </row>
    <row r="2" spans="1:63" ht="15.75" customHeight="1">
      <c r="A2" s="1362">
        <v>1</v>
      </c>
      <c r="B2" s="1368" t="s">
        <v>282</v>
      </c>
      <c r="C2" s="333" t="s">
        <v>333</v>
      </c>
      <c r="D2" s="333" t="s">
        <v>332</v>
      </c>
      <c r="E2" s="1356"/>
      <c r="F2" s="1356"/>
      <c r="G2" s="1356"/>
      <c r="H2" s="1356"/>
      <c r="I2" s="1356"/>
      <c r="J2" s="1354"/>
      <c r="K2" s="1356"/>
      <c r="L2" s="1356"/>
      <c r="M2" s="1356"/>
      <c r="N2" s="1356"/>
      <c r="O2" s="1393"/>
      <c r="P2" s="1356"/>
      <c r="Q2" s="1391"/>
      <c r="R2" s="1356"/>
      <c r="S2" s="1356"/>
      <c r="T2" s="1356"/>
      <c r="U2" s="1356"/>
      <c r="V2" s="1356"/>
      <c r="W2" s="1356"/>
      <c r="X2" s="1356"/>
      <c r="Y2" s="1356"/>
      <c r="Z2" s="1356"/>
      <c r="AA2" s="1356"/>
      <c r="AB2" s="1356"/>
      <c r="AC2" s="1384"/>
      <c r="AD2" s="1384"/>
      <c r="AE2" s="1384"/>
      <c r="AF2" s="1384"/>
      <c r="AG2" s="1356"/>
      <c r="AH2" s="1356"/>
      <c r="AI2" s="1356"/>
      <c r="AJ2" s="1384"/>
      <c r="AK2" s="1384"/>
      <c r="AL2" s="1384"/>
      <c r="AM2" s="1384"/>
      <c r="AN2" s="1356"/>
      <c r="AO2" s="1356"/>
      <c r="AP2" s="1356"/>
      <c r="AQ2" s="1356"/>
      <c r="AR2" s="1354"/>
      <c r="AS2" s="1356"/>
      <c r="AT2" s="1356"/>
      <c r="AU2" s="1384"/>
      <c r="AV2" s="1356"/>
      <c r="AW2" s="1356"/>
      <c r="AX2" s="1356"/>
      <c r="AY2" s="1354"/>
      <c r="AZ2" s="1384"/>
      <c r="BA2" s="1356"/>
      <c r="BB2" s="1356"/>
      <c r="BC2" s="1356"/>
      <c r="BD2" s="1356"/>
      <c r="BE2" s="1384"/>
      <c r="BF2" s="1384"/>
      <c r="BG2" s="1384"/>
      <c r="BH2" s="1356"/>
      <c r="BI2" s="1384"/>
      <c r="BJ2" s="1389"/>
      <c r="BK2" s="1386"/>
    </row>
    <row r="3" spans="1:63" ht="15.75" customHeight="1">
      <c r="A3" s="1362"/>
      <c r="B3" s="1344"/>
      <c r="C3" s="1329" t="s">
        <v>318</v>
      </c>
      <c r="D3" s="308">
        <f>'[1]КАШИ, СУПЫ МОЛ'!$E$100</f>
        <v>130</v>
      </c>
      <c r="E3" s="307">
        <f>'[1]КАШИ, СУПЫ МОЛ'!$I$104</f>
        <v>68.900000000000006</v>
      </c>
      <c r="F3" s="307"/>
      <c r="G3" s="307"/>
      <c r="H3" s="307"/>
      <c r="I3" s="307"/>
      <c r="J3" s="326">
        <f>'[1]КАШИ, СУПЫ МОЛ'!$I$107</f>
        <v>2.6</v>
      </c>
      <c r="K3" s="307"/>
      <c r="L3" s="307"/>
      <c r="M3" s="307"/>
      <c r="N3" s="307"/>
      <c r="O3" s="307"/>
      <c r="P3" s="307"/>
      <c r="Q3" s="989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26">
        <f>'[1]КАШИ, СУПЫ МОЛ'!$I$103</f>
        <v>19.37</v>
      </c>
      <c r="AS3" s="307"/>
      <c r="AT3" s="307"/>
      <c r="AU3" s="307"/>
      <c r="AV3" s="307"/>
      <c r="AW3" s="307"/>
      <c r="AX3" s="307"/>
      <c r="AY3" s="326"/>
      <c r="AZ3" s="307"/>
      <c r="BA3" s="307"/>
      <c r="BB3" s="307"/>
      <c r="BC3" s="307">
        <f>'[1]КАШИ, СУПЫ МОЛ'!$I$106</f>
        <v>2.6</v>
      </c>
      <c r="BD3" s="307"/>
      <c r="BE3" s="307"/>
      <c r="BF3" s="307"/>
      <c r="BG3" s="307"/>
      <c r="BH3" s="307"/>
      <c r="BI3" s="313"/>
      <c r="BJ3" s="680"/>
      <c r="BK3" s="686"/>
    </row>
    <row r="4" spans="1:63" ht="15" customHeight="1">
      <c r="A4" s="1362"/>
      <c r="B4" s="1344"/>
      <c r="C4" s="1329"/>
      <c r="D4" s="312">
        <f>'[1]КАШИ, СУПЫ МОЛ'!$P$100</f>
        <v>200</v>
      </c>
      <c r="E4" s="311">
        <f>'[1]КАШИ, СУПЫ МОЛ'!$T$104</f>
        <v>106</v>
      </c>
      <c r="F4" s="311"/>
      <c r="G4" s="311"/>
      <c r="H4" s="311"/>
      <c r="I4" s="311"/>
      <c r="J4" s="326">
        <f>'[1]КАШИ, СУПЫ МОЛ'!$T$107</f>
        <v>4</v>
      </c>
      <c r="K4" s="311"/>
      <c r="L4" s="311"/>
      <c r="M4" s="311"/>
      <c r="N4" s="311"/>
      <c r="O4" s="311"/>
      <c r="P4" s="311"/>
      <c r="Q4" s="989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26">
        <f>'[1]КАШИ, СУПЫ МОЛ'!$T$103</f>
        <v>29.8</v>
      </c>
      <c r="AS4" s="311"/>
      <c r="AT4" s="311"/>
      <c r="AU4" s="311"/>
      <c r="AV4" s="311"/>
      <c r="AW4" s="311"/>
      <c r="AX4" s="311"/>
      <c r="AY4" s="326"/>
      <c r="AZ4" s="311"/>
      <c r="BA4" s="311"/>
      <c r="BB4" s="311"/>
      <c r="BC4" s="311">
        <f>'[1]КАШИ, СУПЫ МОЛ'!$T$106</f>
        <v>4</v>
      </c>
      <c r="BD4" s="311"/>
      <c r="BE4" s="311"/>
      <c r="BF4" s="311"/>
      <c r="BG4" s="311"/>
      <c r="BH4" s="311"/>
      <c r="BI4" s="310"/>
      <c r="BJ4" s="681"/>
      <c r="BK4" s="687"/>
    </row>
    <row r="5" spans="1:63" ht="15.75" customHeight="1">
      <c r="A5" s="1362"/>
      <c r="B5" s="1344"/>
      <c r="C5" s="1347" t="s">
        <v>294</v>
      </c>
      <c r="D5" s="308">
        <v>150</v>
      </c>
      <c r="E5" s="307">
        <f>[1]НАПИТКИ!$I$141</f>
        <v>75</v>
      </c>
      <c r="F5" s="307"/>
      <c r="G5" s="307"/>
      <c r="H5" s="307"/>
      <c r="I5" s="307"/>
      <c r="J5" s="326"/>
      <c r="K5" s="307"/>
      <c r="L5" s="307"/>
      <c r="M5" s="307"/>
      <c r="N5" s="307"/>
      <c r="O5" s="307"/>
      <c r="P5" s="307"/>
      <c r="Q5" s="989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26"/>
      <c r="AS5" s="307"/>
      <c r="AT5" s="307"/>
      <c r="AU5" s="307"/>
      <c r="AV5" s="307"/>
      <c r="AW5" s="307"/>
      <c r="AX5" s="307"/>
      <c r="AY5" s="326"/>
      <c r="AZ5" s="307"/>
      <c r="BA5" s="307"/>
      <c r="BB5" s="307"/>
      <c r="BC5" s="307">
        <f>[1]НАПИТКИ!$I$143</f>
        <v>6.5</v>
      </c>
      <c r="BD5" s="307"/>
      <c r="BE5" s="307"/>
      <c r="BF5" s="307">
        <f>[1]НАПИТКИ!$I$140</f>
        <v>1.5</v>
      </c>
      <c r="BG5" s="307"/>
      <c r="BH5" s="307"/>
      <c r="BI5" s="313"/>
      <c r="BJ5" s="680"/>
      <c r="BK5" s="686"/>
    </row>
    <row r="6" spans="1:63">
      <c r="A6" s="1362"/>
      <c r="B6" s="1344"/>
      <c r="C6" s="1379"/>
      <c r="D6" s="723">
        <v>180</v>
      </c>
      <c r="E6" s="311">
        <f>[1]НАПИТКИ!$T$141</f>
        <v>90</v>
      </c>
      <c r="F6" s="311"/>
      <c r="G6" s="311"/>
      <c r="H6" s="311"/>
      <c r="I6" s="311"/>
      <c r="J6" s="326"/>
      <c r="K6" s="311"/>
      <c r="L6" s="311"/>
      <c r="M6" s="311"/>
      <c r="N6" s="311"/>
      <c r="O6" s="311"/>
      <c r="P6" s="311"/>
      <c r="Q6" s="989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26"/>
      <c r="AS6" s="311"/>
      <c r="AT6" s="311"/>
      <c r="AU6" s="311"/>
      <c r="AV6" s="311"/>
      <c r="AW6" s="311"/>
      <c r="AX6" s="311"/>
      <c r="AY6" s="326"/>
      <c r="AZ6" s="311"/>
      <c r="BA6" s="311"/>
      <c r="BB6" s="311"/>
      <c r="BC6" s="311">
        <f>[1]НАПИТКИ!$T$143</f>
        <v>7.8</v>
      </c>
      <c r="BD6" s="311"/>
      <c r="BE6" s="311"/>
      <c r="BF6" s="311">
        <f>[1]НАПИТКИ!$T$140</f>
        <v>1.8</v>
      </c>
      <c r="BG6" s="311"/>
      <c r="BH6" s="311"/>
      <c r="BI6" s="310"/>
      <c r="BJ6" s="681"/>
      <c r="BK6" s="687"/>
    </row>
    <row r="7" spans="1:63">
      <c r="A7" s="1362"/>
      <c r="B7" s="1344"/>
      <c r="C7" s="959" t="s">
        <v>677</v>
      </c>
      <c r="D7" s="308">
        <f>'[1]ГАСТРОНОМИЯ, ВЫПЕЧКА'!$P$319</f>
        <v>25</v>
      </c>
      <c r="E7" s="307"/>
      <c r="F7" s="307"/>
      <c r="G7" s="307"/>
      <c r="H7" s="307"/>
      <c r="I7" s="307"/>
      <c r="J7" s="326"/>
      <c r="K7" s="307"/>
      <c r="L7" s="307"/>
      <c r="M7" s="307"/>
      <c r="N7" s="307"/>
      <c r="O7" s="307"/>
      <c r="P7" s="307"/>
      <c r="Q7" s="989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26"/>
      <c r="AS7" s="307"/>
      <c r="AT7" s="307"/>
      <c r="AU7" s="307"/>
      <c r="AV7" s="307"/>
      <c r="AW7" s="307"/>
      <c r="AX7" s="307"/>
      <c r="AY7" s="326"/>
      <c r="AZ7" s="307">
        <f>'[1]ГАСТРОНОМИЯ, ВЫПЕЧКА'!$T$322</f>
        <v>25</v>
      </c>
      <c r="BA7" s="307"/>
      <c r="BB7" s="307"/>
      <c r="BC7" s="307"/>
      <c r="BD7" s="307"/>
      <c r="BE7" s="307"/>
      <c r="BF7" s="307"/>
      <c r="BG7" s="307"/>
      <c r="BH7" s="307"/>
      <c r="BI7" s="307"/>
      <c r="BJ7" s="680"/>
      <c r="BK7" s="686"/>
    </row>
    <row r="8" spans="1:63">
      <c r="A8" s="1362"/>
      <c r="B8" s="1344"/>
      <c r="C8" s="961" t="s">
        <v>385</v>
      </c>
      <c r="D8" s="723">
        <f>'[1]ГАСТРОНОМИЯ, ВЫПЕЧКА'!$E$362</f>
        <v>45</v>
      </c>
      <c r="E8" s="311"/>
      <c r="F8" s="311"/>
      <c r="G8" s="311"/>
      <c r="H8" s="311"/>
      <c r="I8" s="311"/>
      <c r="J8" s="326"/>
      <c r="K8" s="311"/>
      <c r="L8" s="311"/>
      <c r="M8" s="311"/>
      <c r="N8" s="311"/>
      <c r="O8" s="311"/>
      <c r="P8" s="311"/>
      <c r="Q8" s="989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26"/>
      <c r="AS8" s="311"/>
      <c r="AT8" s="311"/>
      <c r="AU8" s="311"/>
      <c r="AV8" s="311"/>
      <c r="AW8" s="311"/>
      <c r="AX8" s="311"/>
      <c r="AY8" s="326"/>
      <c r="AZ8" s="311">
        <f>'[1]ГАСТРОНОМИЯ, ВЫПЕЧКА'!$I$365</f>
        <v>45</v>
      </c>
      <c r="BA8" s="311"/>
      <c r="BB8" s="311"/>
      <c r="BC8" s="311"/>
      <c r="BD8" s="311"/>
      <c r="BE8" s="311"/>
      <c r="BF8" s="311"/>
      <c r="BG8" s="311"/>
      <c r="BH8" s="311"/>
      <c r="BI8" s="311"/>
      <c r="BJ8" s="681"/>
      <c r="BK8" s="687"/>
    </row>
    <row r="9" spans="1:63" ht="15.75" customHeight="1">
      <c r="A9" s="1362"/>
      <c r="B9" s="1344"/>
      <c r="C9" s="1329" t="s">
        <v>48</v>
      </c>
      <c r="D9" s="308">
        <f>'[1]ГАСТРОНОМИЯ, ВЫПЕЧКА'!$AA$14</f>
        <v>20</v>
      </c>
      <c r="E9" s="307"/>
      <c r="F9" s="307"/>
      <c r="G9" s="307"/>
      <c r="H9" s="307"/>
      <c r="I9" s="307"/>
      <c r="J9" s="326"/>
      <c r="K9" s="307"/>
      <c r="L9" s="307"/>
      <c r="M9" s="307"/>
      <c r="N9" s="307"/>
      <c r="O9" s="307"/>
      <c r="P9" s="307"/>
      <c r="Q9" s="989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>
        <f>'[1]ГАСТРОНОМИЯ, ВЫПЕЧКА'!$AE$17</f>
        <v>20</v>
      </c>
      <c r="AO9" s="307"/>
      <c r="AP9" s="307"/>
      <c r="AQ9" s="307"/>
      <c r="AR9" s="326"/>
      <c r="AS9" s="307"/>
      <c r="AT9" s="307"/>
      <c r="AU9" s="307"/>
      <c r="AV9" s="307"/>
      <c r="AW9" s="307"/>
      <c r="AX9" s="307"/>
      <c r="AY9" s="326"/>
      <c r="AZ9" s="307"/>
      <c r="BA9" s="307"/>
      <c r="BB9" s="307"/>
      <c r="BC9" s="307"/>
      <c r="BD9" s="307"/>
      <c r="BE9" s="307"/>
      <c r="BF9" s="307"/>
      <c r="BG9" s="307"/>
      <c r="BH9" s="307"/>
      <c r="BI9" s="313"/>
      <c r="BJ9" s="680"/>
      <c r="BK9" s="686"/>
    </row>
    <row r="10" spans="1:63" ht="15.75" customHeight="1">
      <c r="A10" s="1362"/>
      <c r="B10" s="1344"/>
      <c r="C10" s="1329"/>
      <c r="D10" s="921">
        <f>'[1]ГАСТРОНОМИЯ, ВЫПЕЧКА'!$AW$14</f>
        <v>25</v>
      </c>
      <c r="E10" s="311"/>
      <c r="F10" s="311"/>
      <c r="G10" s="311"/>
      <c r="H10" s="311"/>
      <c r="I10" s="311"/>
      <c r="J10" s="326"/>
      <c r="K10" s="311"/>
      <c r="L10" s="311"/>
      <c r="M10" s="311"/>
      <c r="N10" s="311"/>
      <c r="O10" s="311"/>
      <c r="P10" s="311"/>
      <c r="Q10" s="989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311">
        <f>'[1]ГАСТРОНОМИЯ, ВЫПЕЧКА'!$BA$17</f>
        <v>25</v>
      </c>
      <c r="AO10" s="311"/>
      <c r="AP10" s="311"/>
      <c r="AQ10" s="311"/>
      <c r="AR10" s="326"/>
      <c r="AS10" s="311"/>
      <c r="AT10" s="311"/>
      <c r="AU10" s="311"/>
      <c r="AV10" s="311"/>
      <c r="AW10" s="311"/>
      <c r="AX10" s="311"/>
      <c r="AY10" s="326"/>
      <c r="AZ10" s="311"/>
      <c r="BA10" s="311"/>
      <c r="BB10" s="311"/>
      <c r="BC10" s="311"/>
      <c r="BD10" s="311"/>
      <c r="BE10" s="311"/>
      <c r="BF10" s="311"/>
      <c r="BG10" s="311"/>
      <c r="BH10" s="311"/>
      <c r="BI10" s="310"/>
      <c r="BJ10" s="681"/>
      <c r="BK10" s="687"/>
    </row>
    <row r="11" spans="1:63" ht="15.75" customHeight="1">
      <c r="A11" s="1364"/>
      <c r="B11" s="1344"/>
      <c r="C11" s="1329" t="s">
        <v>68</v>
      </c>
      <c r="D11" s="308">
        <f>'[1]ГАСТРОНОМИЯ, ВЫПЕЧКА'!$I$60</f>
        <v>10</v>
      </c>
      <c r="E11" s="307"/>
      <c r="F11" s="307"/>
      <c r="G11" s="307"/>
      <c r="H11" s="307"/>
      <c r="I11" s="307"/>
      <c r="J11" s="326"/>
      <c r="K11" s="307"/>
      <c r="L11" s="307"/>
      <c r="M11" s="307"/>
      <c r="N11" s="307"/>
      <c r="O11" s="307"/>
      <c r="P11" s="307"/>
      <c r="Q11" s="989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>
        <f>'[1]ГАСТРОНОМИЯ, ВЫПЕЧКА'!$I$60</f>
        <v>10</v>
      </c>
      <c r="AP11" s="307"/>
      <c r="AQ11" s="307"/>
      <c r="AR11" s="326"/>
      <c r="AS11" s="307"/>
      <c r="AT11" s="307"/>
      <c r="AU11" s="307"/>
      <c r="AV11" s="307"/>
      <c r="AW11" s="307"/>
      <c r="AX11" s="307"/>
      <c r="AY11" s="326"/>
      <c r="AZ11" s="307"/>
      <c r="BA11" s="307"/>
      <c r="BB11" s="307"/>
      <c r="BC11" s="307"/>
      <c r="BD11" s="307"/>
      <c r="BE11" s="307"/>
      <c r="BF11" s="307"/>
      <c r="BG11" s="307"/>
      <c r="BH11" s="307"/>
      <c r="BI11" s="313"/>
      <c r="BJ11" s="680"/>
      <c r="BK11" s="686"/>
    </row>
    <row r="12" spans="1:63" ht="15.75" customHeight="1">
      <c r="A12" s="1364"/>
      <c r="B12" s="1346"/>
      <c r="C12" s="1329"/>
      <c r="D12" s="925">
        <f>'[1]ГАСТРОНОМИЯ, ВЫПЕЧКА'!$AA$57</f>
        <v>20</v>
      </c>
      <c r="E12" s="926"/>
      <c r="F12" s="926"/>
      <c r="G12" s="926"/>
      <c r="H12" s="926"/>
      <c r="I12" s="926"/>
      <c r="J12" s="1001"/>
      <c r="K12" s="926"/>
      <c r="L12" s="926"/>
      <c r="M12" s="926"/>
      <c r="N12" s="926"/>
      <c r="O12" s="926"/>
      <c r="P12" s="926"/>
      <c r="Q12" s="994"/>
      <c r="R12" s="926"/>
      <c r="S12" s="926"/>
      <c r="T12" s="926"/>
      <c r="U12" s="926"/>
      <c r="V12" s="926"/>
      <c r="W12" s="926"/>
      <c r="X12" s="926"/>
      <c r="Y12" s="926"/>
      <c r="Z12" s="926"/>
      <c r="AA12" s="926"/>
      <c r="AB12" s="926"/>
      <c r="AC12" s="926"/>
      <c r="AD12" s="926"/>
      <c r="AE12" s="926"/>
      <c r="AF12" s="926"/>
      <c r="AG12" s="926"/>
      <c r="AH12" s="926"/>
      <c r="AI12" s="926"/>
      <c r="AJ12" s="926"/>
      <c r="AK12" s="926"/>
      <c r="AL12" s="926"/>
      <c r="AM12" s="926"/>
      <c r="AN12" s="926"/>
      <c r="AO12" s="926">
        <f>'[1]ГАСТРОНОМИЯ, ВЫПЕЧКА'!$AE$60</f>
        <v>20</v>
      </c>
      <c r="AP12" s="926"/>
      <c r="AQ12" s="926"/>
      <c r="AR12" s="1001"/>
      <c r="AS12" s="926"/>
      <c r="AT12" s="926"/>
      <c r="AU12" s="926"/>
      <c r="AV12" s="926"/>
      <c r="AW12" s="926"/>
      <c r="AX12" s="926"/>
      <c r="AY12" s="1001"/>
      <c r="AZ12" s="926"/>
      <c r="BA12" s="926"/>
      <c r="BB12" s="926"/>
      <c r="BC12" s="926"/>
      <c r="BD12" s="926"/>
      <c r="BE12" s="926"/>
      <c r="BF12" s="926"/>
      <c r="BG12" s="926"/>
      <c r="BH12" s="926"/>
      <c r="BI12" s="927"/>
      <c r="BJ12" s="927"/>
      <c r="BK12" s="928"/>
    </row>
    <row r="13" spans="1:63" ht="15.75" customHeight="1">
      <c r="A13" s="1362"/>
      <c r="B13" s="1349" t="s">
        <v>276</v>
      </c>
      <c r="C13" s="1329" t="s">
        <v>518</v>
      </c>
      <c r="D13" s="308">
        <f>'[1]ФРУКТЫ, ОВОЩИ'!$P$14</f>
        <v>95</v>
      </c>
      <c r="E13" s="307"/>
      <c r="F13" s="307"/>
      <c r="G13" s="307"/>
      <c r="H13" s="307"/>
      <c r="I13" s="307"/>
      <c r="J13" s="326"/>
      <c r="K13" s="307"/>
      <c r="L13" s="307"/>
      <c r="M13" s="307"/>
      <c r="N13" s="307"/>
      <c r="O13" s="307"/>
      <c r="P13" s="307"/>
      <c r="Q13" s="989"/>
      <c r="R13" s="307"/>
      <c r="S13" s="307"/>
      <c r="T13" s="307"/>
      <c r="U13" s="307"/>
      <c r="V13" s="307"/>
      <c r="W13" s="307"/>
      <c r="X13" s="307"/>
      <c r="Y13" s="307"/>
      <c r="Z13" s="307"/>
      <c r="AA13" s="307">
        <f>'[1]ФРУКТЫ, ОВОЩИ'!$T$17</f>
        <v>95</v>
      </c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26"/>
      <c r="AS13" s="307"/>
      <c r="AT13" s="307"/>
      <c r="AU13" s="307"/>
      <c r="AV13" s="307"/>
      <c r="AW13" s="307"/>
      <c r="AX13" s="307"/>
      <c r="AY13" s="326"/>
      <c r="AZ13" s="307"/>
      <c r="BA13" s="307"/>
      <c r="BB13" s="307"/>
      <c r="BC13" s="307"/>
      <c r="BD13" s="307"/>
      <c r="BE13" s="307"/>
      <c r="BF13" s="307"/>
      <c r="BG13" s="307"/>
      <c r="BH13" s="307"/>
      <c r="BI13" s="313"/>
      <c r="BJ13" s="680"/>
      <c r="BK13" s="686"/>
    </row>
    <row r="14" spans="1:63" ht="15.75" customHeight="1">
      <c r="A14" s="1362"/>
      <c r="B14" s="1349"/>
      <c r="C14" s="1329"/>
      <c r="D14" s="312">
        <f>'[1]ФРУКТЫ, ОВОЩИ'!$E$14</f>
        <v>100</v>
      </c>
      <c r="E14" s="311"/>
      <c r="F14" s="311"/>
      <c r="G14" s="311"/>
      <c r="H14" s="311"/>
      <c r="I14" s="311"/>
      <c r="J14" s="326"/>
      <c r="K14" s="311"/>
      <c r="L14" s="311"/>
      <c r="M14" s="311"/>
      <c r="N14" s="311"/>
      <c r="O14" s="311"/>
      <c r="P14" s="311"/>
      <c r="Q14" s="989"/>
      <c r="R14" s="311"/>
      <c r="S14" s="311"/>
      <c r="T14" s="311"/>
      <c r="U14" s="311"/>
      <c r="V14" s="311"/>
      <c r="W14" s="311"/>
      <c r="X14" s="311"/>
      <c r="Y14" s="311"/>
      <c r="Z14" s="311"/>
      <c r="AA14" s="311">
        <f>'[1]ФРУКТЫ, ОВОЩИ'!$I$17</f>
        <v>100</v>
      </c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26"/>
      <c r="AS14" s="311"/>
      <c r="AT14" s="311"/>
      <c r="AU14" s="311"/>
      <c r="AV14" s="311"/>
      <c r="AW14" s="311"/>
      <c r="AX14" s="311"/>
      <c r="AY14" s="326"/>
      <c r="AZ14" s="311"/>
      <c r="BA14" s="311"/>
      <c r="BB14" s="311"/>
      <c r="BC14" s="311"/>
      <c r="BD14" s="311"/>
      <c r="BE14" s="311"/>
      <c r="BF14" s="311"/>
      <c r="BG14" s="311"/>
      <c r="BH14" s="311"/>
      <c r="BI14" s="310"/>
      <c r="BJ14" s="681"/>
      <c r="BK14" s="687"/>
    </row>
    <row r="15" spans="1:63" ht="15.75" customHeight="1">
      <c r="A15" s="1362"/>
      <c r="B15" s="1349" t="s">
        <v>274</v>
      </c>
      <c r="C15" s="1329" t="s">
        <v>295</v>
      </c>
      <c r="D15" s="308">
        <f>'[1]ФРУКТЫ, ОВОЩИ'!$E$310</f>
        <v>40</v>
      </c>
      <c r="E15" s="307"/>
      <c r="F15" s="307"/>
      <c r="G15" s="307"/>
      <c r="H15" s="307"/>
      <c r="I15" s="307"/>
      <c r="J15" s="326"/>
      <c r="K15" s="307"/>
      <c r="L15" s="307"/>
      <c r="M15" s="307"/>
      <c r="N15" s="307"/>
      <c r="O15" s="307"/>
      <c r="P15" s="307"/>
      <c r="Q15" s="989"/>
      <c r="R15" s="307"/>
      <c r="S15" s="307"/>
      <c r="T15" s="307"/>
      <c r="U15" s="307">
        <f>'[1]ФРУКТЫ, ОВОЩИ'!$I$357</f>
        <v>7</v>
      </c>
      <c r="V15" s="307">
        <f>'[1]ФРУКТЫ, ОВОЩИ'!$I$356</f>
        <v>30</v>
      </c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>
        <f>'[1]ФРУКТЫ, ОВОЩИ'!$I$358</f>
        <v>7</v>
      </c>
      <c r="AJ15" s="307"/>
      <c r="AK15" s="307"/>
      <c r="AL15" s="307"/>
      <c r="AM15" s="307"/>
      <c r="AN15" s="307"/>
      <c r="AO15" s="307"/>
      <c r="AP15" s="307"/>
      <c r="AQ15" s="307"/>
      <c r="AR15" s="326"/>
      <c r="AS15" s="307"/>
      <c r="AT15" s="307"/>
      <c r="AU15" s="307"/>
      <c r="AV15" s="307"/>
      <c r="AW15" s="307"/>
      <c r="AX15" s="307"/>
      <c r="AY15" s="326"/>
      <c r="AZ15" s="307"/>
      <c r="BA15" s="307"/>
      <c r="BB15" s="307"/>
      <c r="BC15" s="307">
        <f>'[1]ФРУКТЫ, ОВОЩИ'!$I$360</f>
        <v>0.6</v>
      </c>
      <c r="BD15" s="307">
        <f>'[1]ФРУКТЫ, ОВОЩИ'!$I$359</f>
        <v>2.8</v>
      </c>
      <c r="BE15" s="307"/>
      <c r="BF15" s="307"/>
      <c r="BG15" s="307"/>
      <c r="BH15" s="307"/>
      <c r="BI15" s="313"/>
      <c r="BJ15" s="680"/>
      <c r="BK15" s="686"/>
    </row>
    <row r="16" spans="1:63" ht="15.75" customHeight="1">
      <c r="A16" s="1362"/>
      <c r="B16" s="1349"/>
      <c r="C16" s="1329"/>
      <c r="D16" s="312">
        <f>'[1]ФРУКТЫ, ОВОЩИ'!$P$310</f>
        <v>60</v>
      </c>
      <c r="E16" s="311"/>
      <c r="F16" s="311"/>
      <c r="G16" s="311"/>
      <c r="H16" s="311"/>
      <c r="I16" s="311"/>
      <c r="J16" s="326"/>
      <c r="K16" s="311"/>
      <c r="L16" s="311"/>
      <c r="M16" s="311"/>
      <c r="N16" s="311"/>
      <c r="O16" s="311"/>
      <c r="P16" s="311"/>
      <c r="Q16" s="989"/>
      <c r="R16" s="311"/>
      <c r="S16" s="311"/>
      <c r="T16" s="311"/>
      <c r="U16" s="311">
        <f>'[1]ФРУКТЫ, ОВОЩИ'!$T$357</f>
        <v>10.5</v>
      </c>
      <c r="V16" s="311">
        <f>'[1]ФРУКТЫ, ОВОЩИ'!$T$356</f>
        <v>45</v>
      </c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>
        <f>'[1]ФРУКТЫ, ОВОЩИ'!$T$358</f>
        <v>10.5</v>
      </c>
      <c r="AJ16" s="311"/>
      <c r="AK16" s="311"/>
      <c r="AL16" s="311"/>
      <c r="AM16" s="311"/>
      <c r="AN16" s="311"/>
      <c r="AO16" s="311"/>
      <c r="AP16" s="311"/>
      <c r="AQ16" s="311"/>
      <c r="AR16" s="326"/>
      <c r="AS16" s="311"/>
      <c r="AT16" s="311"/>
      <c r="AU16" s="311"/>
      <c r="AV16" s="311"/>
      <c r="AW16" s="311"/>
      <c r="AX16" s="311"/>
      <c r="AY16" s="326"/>
      <c r="AZ16" s="311"/>
      <c r="BA16" s="311"/>
      <c r="BB16" s="311"/>
      <c r="BC16" s="311">
        <f>'[1]ФРУКТЫ, ОВОЩИ'!$T$360</f>
        <v>0.8</v>
      </c>
      <c r="BD16" s="311">
        <f>'[1]ФРУКТЫ, ОВОЩИ'!$T$359</f>
        <v>4</v>
      </c>
      <c r="BE16" s="311"/>
      <c r="BF16" s="311"/>
      <c r="BG16" s="311"/>
      <c r="BH16" s="311"/>
      <c r="BI16" s="310"/>
      <c r="BJ16" s="681"/>
      <c r="BK16" s="687"/>
    </row>
    <row r="17" spans="1:63" ht="16.5" customHeight="1">
      <c r="A17" s="1362"/>
      <c r="B17" s="1349"/>
      <c r="C17" s="1329" t="s">
        <v>329</v>
      </c>
      <c r="D17" s="308">
        <f>[1]СУПЫ!$E$97</f>
        <v>180</v>
      </c>
      <c r="E17" s="307"/>
      <c r="F17" s="307"/>
      <c r="G17" s="307"/>
      <c r="H17" s="307">
        <f>[1]СУПЫ!$I$106</f>
        <v>4.5</v>
      </c>
      <c r="I17" s="307"/>
      <c r="J17" s="326"/>
      <c r="K17" s="307"/>
      <c r="L17" s="307"/>
      <c r="M17" s="307"/>
      <c r="N17" s="307"/>
      <c r="O17" s="307"/>
      <c r="P17" s="307"/>
      <c r="Q17" s="989"/>
      <c r="R17" s="307">
        <f>[1]СУПЫ!$I$101</f>
        <v>23.4</v>
      </c>
      <c r="S17" s="307">
        <f>[1]СУПЫ!$I$100</f>
        <v>36</v>
      </c>
      <c r="T17" s="307"/>
      <c r="U17" s="307">
        <f>[1]СУПЫ!$I$103</f>
        <v>9</v>
      </c>
      <c r="V17" s="307">
        <f>[1]СУПЫ!$I$102</f>
        <v>7.2</v>
      </c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26"/>
      <c r="AS17" s="307"/>
      <c r="AT17" s="307"/>
      <c r="AU17" s="307"/>
      <c r="AV17" s="307"/>
      <c r="AW17" s="307"/>
      <c r="AX17" s="307"/>
      <c r="AY17" s="326"/>
      <c r="AZ17" s="307"/>
      <c r="BA17" s="307"/>
      <c r="BB17" s="307"/>
      <c r="BC17" s="307"/>
      <c r="BD17" s="307">
        <f>[1]СУПЫ!$I$104</f>
        <v>2.16</v>
      </c>
      <c r="BE17" s="307"/>
      <c r="BF17" s="307"/>
      <c r="BG17" s="307"/>
      <c r="BH17" s="307"/>
      <c r="BI17" s="313"/>
      <c r="BJ17" s="680"/>
      <c r="BK17" s="686"/>
    </row>
    <row r="18" spans="1:63" ht="16.5" customHeight="1">
      <c r="A18" s="1362"/>
      <c r="B18" s="1349"/>
      <c r="C18" s="1329"/>
      <c r="D18" s="312">
        <f>[1]СУПЫ!$P$97</f>
        <v>200</v>
      </c>
      <c r="E18" s="311"/>
      <c r="F18" s="311"/>
      <c r="G18" s="311"/>
      <c r="H18" s="311">
        <f>[1]СУПЫ!$T$106</f>
        <v>5</v>
      </c>
      <c r="I18" s="311"/>
      <c r="J18" s="326"/>
      <c r="K18" s="311"/>
      <c r="L18" s="311"/>
      <c r="M18" s="311"/>
      <c r="N18" s="311"/>
      <c r="O18" s="311"/>
      <c r="P18" s="311"/>
      <c r="Q18" s="989"/>
      <c r="R18" s="311">
        <f>[1]СУПЫ!$T$101</f>
        <v>26</v>
      </c>
      <c r="S18" s="311">
        <f>[1]СУПЫ!$T$100</f>
        <v>40</v>
      </c>
      <c r="T18" s="311"/>
      <c r="U18" s="311">
        <f>[1]СУПЫ!$T$103</f>
        <v>10</v>
      </c>
      <c r="V18" s="311">
        <f>[1]СУПЫ!$T$102</f>
        <v>8</v>
      </c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26"/>
      <c r="AS18" s="311"/>
      <c r="AT18" s="311"/>
      <c r="AU18" s="311"/>
      <c r="AV18" s="311"/>
      <c r="AW18" s="311"/>
      <c r="AX18" s="311"/>
      <c r="AY18" s="326"/>
      <c r="AZ18" s="311"/>
      <c r="BA18" s="311"/>
      <c r="BB18" s="311"/>
      <c r="BC18" s="311"/>
      <c r="BD18" s="311">
        <f>[1]СУПЫ!$T$104</f>
        <v>2.4</v>
      </c>
      <c r="BE18" s="311"/>
      <c r="BF18" s="311"/>
      <c r="BG18" s="311"/>
      <c r="BH18" s="311"/>
      <c r="BI18" s="310"/>
      <c r="BJ18" s="681"/>
      <c r="BK18" s="687"/>
    </row>
    <row r="19" spans="1:63" ht="17.25" customHeight="1">
      <c r="A19" s="1362"/>
      <c r="B19" s="1349"/>
      <c r="C19" s="1329" t="s">
        <v>505</v>
      </c>
      <c r="D19" s="308">
        <f>'[1]МЯСО, РЫБА'!$E$14</f>
        <v>60</v>
      </c>
      <c r="E19" s="307">
        <f>'[1]МЯСО, РЫБА'!$I$19</f>
        <v>8.5500000000000007</v>
      </c>
      <c r="F19" s="307"/>
      <c r="G19" s="307"/>
      <c r="H19" s="307"/>
      <c r="I19" s="307"/>
      <c r="J19" s="326">
        <f>'[1]МЯСО, РЫБА'!$I$22+'[1]МЯСО, РЫБА'!$I$24</f>
        <v>1.2</v>
      </c>
      <c r="K19" s="307"/>
      <c r="L19" s="307"/>
      <c r="M19" s="307"/>
      <c r="N19" s="307"/>
      <c r="O19" s="307">
        <f>'[1]МЯСО, РЫБА'!$I$17</f>
        <v>48</v>
      </c>
      <c r="P19" s="307"/>
      <c r="Q19" s="989">
        <f>'[1]МЯСО, РЫБА'!$F$20</f>
        <v>7.1250000000000008E-2</v>
      </c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>
        <f>'[1]МЯСО, РЫБА'!$I$18</f>
        <v>11.1</v>
      </c>
      <c r="AO19" s="307"/>
      <c r="AP19" s="307"/>
      <c r="AQ19" s="307"/>
      <c r="AR19" s="326"/>
      <c r="AS19" s="307"/>
      <c r="AT19" s="307"/>
      <c r="AU19" s="307"/>
      <c r="AV19" s="307"/>
      <c r="AW19" s="307"/>
      <c r="AX19" s="307"/>
      <c r="AY19" s="326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680"/>
      <c r="BK19" s="686"/>
    </row>
    <row r="20" spans="1:63" ht="16.5" customHeight="1">
      <c r="A20" s="1362"/>
      <c r="B20" s="1349"/>
      <c r="C20" s="1329"/>
      <c r="D20" s="312">
        <f>'[1]МЯСО, РЫБА'!$P$14</f>
        <v>80</v>
      </c>
      <c r="E20" s="311">
        <f>'[1]МЯСО, РЫБА'!$T$19</f>
        <v>11.4</v>
      </c>
      <c r="F20" s="311"/>
      <c r="G20" s="311"/>
      <c r="H20" s="311"/>
      <c r="I20" s="311"/>
      <c r="J20" s="326">
        <f>'[1]МЯСО, РЫБА'!$T$22+'[1]МЯСО, РЫБА'!$T$24</f>
        <v>1.6</v>
      </c>
      <c r="K20" s="311"/>
      <c r="L20" s="311"/>
      <c r="M20" s="311"/>
      <c r="N20" s="311"/>
      <c r="O20" s="311">
        <f>'[1]МЯСО, РЫБА'!$T$17</f>
        <v>64</v>
      </c>
      <c r="P20" s="311"/>
      <c r="Q20" s="989">
        <f>'[1]МЯСО, РЫБА'!$Q$20</f>
        <v>9.5000000000000001E-2</v>
      </c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1"/>
      <c r="AN20" s="311">
        <f>'[1]МЯСО, РЫБА'!$T$18</f>
        <v>14.8</v>
      </c>
      <c r="AO20" s="311"/>
      <c r="AP20" s="311"/>
      <c r="AQ20" s="311"/>
      <c r="AR20" s="326"/>
      <c r="AS20" s="311"/>
      <c r="AT20" s="311"/>
      <c r="AU20" s="311"/>
      <c r="AV20" s="311"/>
      <c r="AW20" s="311"/>
      <c r="AX20" s="311"/>
      <c r="AY20" s="326"/>
      <c r="AZ20" s="311"/>
      <c r="BA20" s="311"/>
      <c r="BB20" s="311"/>
      <c r="BC20" s="311"/>
      <c r="BD20" s="311"/>
      <c r="BE20" s="311"/>
      <c r="BF20" s="311"/>
      <c r="BG20" s="311"/>
      <c r="BH20" s="311"/>
      <c r="BI20" s="311"/>
      <c r="BJ20" s="681"/>
      <c r="BK20" s="687"/>
    </row>
    <row r="21" spans="1:63">
      <c r="A21" s="1362"/>
      <c r="B21" s="1349"/>
      <c r="C21" s="1332" t="s">
        <v>357</v>
      </c>
      <c r="D21" s="308">
        <f>[1]ГАРНИРЫ!$E$186</f>
        <v>120</v>
      </c>
      <c r="E21" s="307"/>
      <c r="F21" s="307"/>
      <c r="G21" s="307"/>
      <c r="H21" s="307"/>
      <c r="I21" s="307"/>
      <c r="J21" s="326">
        <f>[1]ГАРНИРЫ!$I$197+[1]ГАРНИРЫ!$I$193</f>
        <v>4.72</v>
      </c>
      <c r="K21" s="307"/>
      <c r="L21" s="307"/>
      <c r="M21" s="307"/>
      <c r="N21" s="307"/>
      <c r="O21" s="307"/>
      <c r="P21" s="307"/>
      <c r="Q21" s="989"/>
      <c r="R21" s="307">
        <f>[1]ГАРНИРЫ!$I$189</f>
        <v>45.68</v>
      </c>
      <c r="S21" s="307">
        <f>[1]ГАРНИРЫ!$F$192*80/100</f>
        <v>31.04</v>
      </c>
      <c r="T21" s="307"/>
      <c r="U21" s="307">
        <f>[1]ГАРНИРЫ!$F$191*84/100</f>
        <v>11.020799999999999</v>
      </c>
      <c r="V21" s="307">
        <f>[1]ГАРНИРЫ!$F$190*80/100</f>
        <v>17.024000000000001</v>
      </c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>
        <f>[1]ГАРНИРЫ!$I$198</f>
        <v>2.16</v>
      </c>
      <c r="AJ21" s="307"/>
      <c r="AK21" s="307"/>
      <c r="AL21" s="307"/>
      <c r="AM21" s="307"/>
      <c r="AN21" s="307"/>
      <c r="AO21" s="307"/>
      <c r="AP21" s="307"/>
      <c r="AQ21" s="307">
        <f>[1]ГАРНИРЫ!$I$196</f>
        <v>1.76</v>
      </c>
      <c r="AR21" s="326"/>
      <c r="AS21" s="307"/>
      <c r="AT21" s="307"/>
      <c r="AU21" s="307"/>
      <c r="AV21" s="307"/>
      <c r="AW21" s="307"/>
      <c r="AX21" s="307"/>
      <c r="AY21" s="326"/>
      <c r="AZ21" s="307"/>
      <c r="BA21" s="307"/>
      <c r="BB21" s="307"/>
      <c r="BC21" s="307">
        <f>[1]ГАРНИРЫ!$I$200</f>
        <v>0.64</v>
      </c>
      <c r="BD21" s="307"/>
      <c r="BE21" s="307"/>
      <c r="BF21" s="307"/>
      <c r="BG21" s="307"/>
      <c r="BH21" s="313"/>
      <c r="BI21" s="306"/>
      <c r="BJ21" s="680"/>
      <c r="BK21" s="686"/>
    </row>
    <row r="22" spans="1:63">
      <c r="A22" s="1362"/>
      <c r="B22" s="1349"/>
      <c r="C22" s="1333"/>
      <c r="D22" s="945">
        <f>[1]ГАРНИРЫ!$P$186</f>
        <v>150</v>
      </c>
      <c r="E22" s="314"/>
      <c r="F22" s="314"/>
      <c r="G22" s="314"/>
      <c r="H22" s="314"/>
      <c r="I22" s="314"/>
      <c r="J22" s="326">
        <f>[1]ГАРНИРЫ!$T$193+[1]ГАРНИРЫ!$T$197</f>
        <v>5.9</v>
      </c>
      <c r="K22" s="314"/>
      <c r="L22" s="314"/>
      <c r="M22" s="314"/>
      <c r="N22" s="314"/>
      <c r="O22" s="314"/>
      <c r="P22" s="314"/>
      <c r="Q22" s="989"/>
      <c r="R22" s="314">
        <f>[1]ГАРНИРЫ!$T$189</f>
        <v>57.1</v>
      </c>
      <c r="S22" s="314">
        <f>[1]ГАРНИРЫ!$Q$192*80/100</f>
        <v>38.799999999999997</v>
      </c>
      <c r="T22" s="314"/>
      <c r="U22" s="314">
        <f>[1]ГАРНИРЫ!$Q$191*84/100</f>
        <v>13.776</v>
      </c>
      <c r="V22" s="314">
        <f>[1]ГАРНИРЫ!$Q$190*80/100</f>
        <v>21.28</v>
      </c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>
        <f>[1]ГАРНИРЫ!$T$198</f>
        <v>2.7</v>
      </c>
      <c r="AJ22" s="314"/>
      <c r="AK22" s="314"/>
      <c r="AL22" s="314"/>
      <c r="AM22" s="314"/>
      <c r="AN22" s="314"/>
      <c r="AO22" s="314"/>
      <c r="AP22" s="314"/>
      <c r="AQ22" s="314">
        <f>[1]ГАРНИРЫ!$T$196</f>
        <v>2.2000000000000002</v>
      </c>
      <c r="AR22" s="326"/>
      <c r="AS22" s="314"/>
      <c r="AT22" s="314"/>
      <c r="AU22" s="314"/>
      <c r="AV22" s="314"/>
      <c r="AW22" s="314"/>
      <c r="AX22" s="314"/>
      <c r="AY22" s="326"/>
      <c r="AZ22" s="314"/>
      <c r="BA22" s="314"/>
      <c r="BB22" s="314"/>
      <c r="BC22" s="314">
        <f>[1]ГАРНИРЫ!$T$200</f>
        <v>0.8</v>
      </c>
      <c r="BD22" s="314"/>
      <c r="BE22" s="314"/>
      <c r="BF22" s="314"/>
      <c r="BG22" s="314"/>
      <c r="BH22" s="328"/>
      <c r="BI22" s="327"/>
      <c r="BJ22" s="682"/>
      <c r="BK22" s="688"/>
    </row>
    <row r="23" spans="1:63" ht="15.75" customHeight="1">
      <c r="A23" s="1362"/>
      <c r="B23" s="1349"/>
      <c r="C23" s="1335" t="s">
        <v>516</v>
      </c>
      <c r="D23" s="308">
        <v>150</v>
      </c>
      <c r="E23" s="307"/>
      <c r="F23" s="307"/>
      <c r="G23" s="307"/>
      <c r="H23" s="307"/>
      <c r="I23" s="307"/>
      <c r="J23" s="326"/>
      <c r="K23" s="307"/>
      <c r="L23" s="307"/>
      <c r="M23" s="307"/>
      <c r="N23" s="307"/>
      <c r="O23" s="307"/>
      <c r="P23" s="307"/>
      <c r="Q23" s="989"/>
      <c r="R23" s="307"/>
      <c r="S23" s="307"/>
      <c r="T23" s="307"/>
      <c r="U23" s="307"/>
      <c r="V23" s="307"/>
      <c r="W23" s="307"/>
      <c r="X23" s="307"/>
      <c r="Y23" s="307"/>
      <c r="Z23" s="307"/>
      <c r="AA23" s="307">
        <f>[1]НАПИТКИ!$I$272</f>
        <v>30</v>
      </c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26"/>
      <c r="AS23" s="307"/>
      <c r="AT23" s="307"/>
      <c r="AU23" s="307"/>
      <c r="AV23" s="307"/>
      <c r="AW23" s="307"/>
      <c r="AX23" s="307"/>
      <c r="AY23" s="326"/>
      <c r="AZ23" s="307"/>
      <c r="BA23" s="307"/>
      <c r="BB23" s="307"/>
      <c r="BC23" s="307">
        <f>[1]НАПИТКИ!$I$274</f>
        <v>6.5</v>
      </c>
      <c r="BD23" s="307"/>
      <c r="BE23" s="307"/>
      <c r="BF23" s="307"/>
      <c r="BG23" s="307"/>
      <c r="BH23" s="307"/>
      <c r="BI23" s="313"/>
      <c r="BJ23" s="680"/>
      <c r="BK23" s="686"/>
    </row>
    <row r="24" spans="1:63" ht="17.25" customHeight="1">
      <c r="A24" s="1362"/>
      <c r="B24" s="1349"/>
      <c r="C24" s="1331"/>
      <c r="D24" s="312">
        <v>180</v>
      </c>
      <c r="E24" s="311"/>
      <c r="F24" s="311"/>
      <c r="G24" s="311"/>
      <c r="H24" s="311"/>
      <c r="I24" s="311"/>
      <c r="J24" s="326"/>
      <c r="K24" s="311"/>
      <c r="L24" s="311"/>
      <c r="M24" s="311"/>
      <c r="N24" s="311"/>
      <c r="O24" s="311"/>
      <c r="P24" s="311"/>
      <c r="Q24" s="989"/>
      <c r="R24" s="311"/>
      <c r="S24" s="311"/>
      <c r="T24" s="311"/>
      <c r="U24" s="311"/>
      <c r="V24" s="311"/>
      <c r="W24" s="311"/>
      <c r="X24" s="311"/>
      <c r="Y24" s="311"/>
      <c r="Z24" s="311"/>
      <c r="AA24" s="311">
        <f>[1]НАПИТКИ!$T$272</f>
        <v>36</v>
      </c>
      <c r="AB24" s="311"/>
      <c r="AC24" s="311"/>
      <c r="AD24" s="311"/>
      <c r="AE24" s="311"/>
      <c r="AF24" s="311"/>
      <c r="AG24" s="311"/>
      <c r="AH24" s="311"/>
      <c r="AI24" s="311"/>
      <c r="AJ24" s="311"/>
      <c r="AK24" s="311"/>
      <c r="AL24" s="311"/>
      <c r="AM24" s="311"/>
      <c r="AN24" s="311"/>
      <c r="AO24" s="311"/>
      <c r="AP24" s="311"/>
      <c r="AQ24" s="311"/>
      <c r="AR24" s="326"/>
      <c r="AS24" s="311"/>
      <c r="AT24" s="311"/>
      <c r="AU24" s="311"/>
      <c r="AV24" s="311"/>
      <c r="AW24" s="311"/>
      <c r="AX24" s="311"/>
      <c r="AY24" s="326"/>
      <c r="AZ24" s="311"/>
      <c r="BA24" s="311"/>
      <c r="BB24" s="311"/>
      <c r="BC24" s="311">
        <f>[1]НАПИТКИ!$T$274</f>
        <v>7.8</v>
      </c>
      <c r="BD24" s="311"/>
      <c r="BE24" s="311"/>
      <c r="BF24" s="311"/>
      <c r="BG24" s="311"/>
      <c r="BH24" s="311"/>
      <c r="BI24" s="310"/>
      <c r="BJ24" s="681"/>
      <c r="BK24" s="687"/>
    </row>
    <row r="25" spans="1:63" ht="15.75" customHeight="1">
      <c r="A25" s="1362"/>
      <c r="B25" s="1349"/>
      <c r="C25" s="1329" t="s">
        <v>48</v>
      </c>
      <c r="D25" s="308">
        <f>'[1]ГАСТРОНОМИЯ, ВЫПЕЧКА'!$AA$14</f>
        <v>20</v>
      </c>
      <c r="E25" s="307"/>
      <c r="F25" s="307"/>
      <c r="G25" s="307"/>
      <c r="H25" s="307"/>
      <c r="I25" s="307"/>
      <c r="J25" s="326"/>
      <c r="K25" s="307"/>
      <c r="L25" s="307"/>
      <c r="M25" s="307"/>
      <c r="N25" s="307"/>
      <c r="O25" s="307"/>
      <c r="P25" s="307"/>
      <c r="Q25" s="989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>
        <f>'[1]ГАСТРОНОМИЯ, ВЫПЕЧКА'!$AE$17</f>
        <v>20</v>
      </c>
      <c r="AO25" s="307"/>
      <c r="AP25" s="307"/>
      <c r="AQ25" s="307"/>
      <c r="AR25" s="326"/>
      <c r="AS25" s="307"/>
      <c r="AT25" s="307"/>
      <c r="AU25" s="307"/>
      <c r="AV25" s="307"/>
      <c r="AW25" s="307"/>
      <c r="AX25" s="307"/>
      <c r="AY25" s="326"/>
      <c r="AZ25" s="307"/>
      <c r="BA25" s="307"/>
      <c r="BB25" s="307"/>
      <c r="BC25" s="307"/>
      <c r="BD25" s="307"/>
      <c r="BE25" s="307"/>
      <c r="BF25" s="307"/>
      <c r="BG25" s="307"/>
      <c r="BH25" s="307"/>
      <c r="BI25" s="313"/>
      <c r="BJ25" s="680"/>
      <c r="BK25" s="686"/>
    </row>
    <row r="26" spans="1:63" ht="15.75" customHeight="1">
      <c r="A26" s="1362"/>
      <c r="B26" s="1349"/>
      <c r="C26" s="1329"/>
      <c r="D26" s="921">
        <f>'[1]ГАСТРОНОМИЯ, ВЫПЕЧКА'!$AL$14</f>
        <v>30</v>
      </c>
      <c r="E26" s="311"/>
      <c r="F26" s="311"/>
      <c r="G26" s="311"/>
      <c r="H26" s="311"/>
      <c r="I26" s="311"/>
      <c r="J26" s="326"/>
      <c r="K26" s="311"/>
      <c r="L26" s="311"/>
      <c r="M26" s="311"/>
      <c r="N26" s="311"/>
      <c r="O26" s="311"/>
      <c r="P26" s="311"/>
      <c r="Q26" s="989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/>
      <c r="AM26" s="311"/>
      <c r="AN26" s="311">
        <f>'[1]ГАСТРОНОМИЯ, ВЫПЕЧКА'!$AP$17</f>
        <v>30</v>
      </c>
      <c r="AO26" s="311"/>
      <c r="AP26" s="311"/>
      <c r="AQ26" s="311"/>
      <c r="AR26" s="326"/>
      <c r="AS26" s="311"/>
      <c r="AT26" s="311"/>
      <c r="AU26" s="311"/>
      <c r="AV26" s="311"/>
      <c r="AW26" s="311"/>
      <c r="AX26" s="311"/>
      <c r="AY26" s="326"/>
      <c r="AZ26" s="311"/>
      <c r="BA26" s="311"/>
      <c r="BB26" s="311"/>
      <c r="BC26" s="311"/>
      <c r="BD26" s="311"/>
      <c r="BE26" s="311"/>
      <c r="BF26" s="311"/>
      <c r="BG26" s="311"/>
      <c r="BH26" s="311"/>
      <c r="BI26" s="310"/>
      <c r="BJ26" s="681"/>
      <c r="BK26" s="687"/>
    </row>
    <row r="27" spans="1:63" ht="15.75" customHeight="1">
      <c r="A27" s="1362"/>
      <c r="B27" s="1349"/>
      <c r="C27" s="1329" t="s">
        <v>68</v>
      </c>
      <c r="D27" s="308">
        <f>'[1]ГАСТРОНОМИЯ, ВЫПЕЧКА'!$AA$57</f>
        <v>20</v>
      </c>
      <c r="E27" s="307"/>
      <c r="F27" s="307"/>
      <c r="G27" s="307"/>
      <c r="H27" s="307"/>
      <c r="I27" s="307"/>
      <c r="J27" s="326"/>
      <c r="K27" s="307"/>
      <c r="L27" s="307"/>
      <c r="M27" s="307"/>
      <c r="N27" s="307"/>
      <c r="O27" s="307"/>
      <c r="P27" s="307"/>
      <c r="Q27" s="989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>
        <f>'[1]ГАСТРОНОМИЯ, ВЫПЕЧКА'!$AE$60</f>
        <v>20</v>
      </c>
      <c r="AP27" s="307"/>
      <c r="AQ27" s="307"/>
      <c r="AR27" s="326"/>
      <c r="AS27" s="307"/>
      <c r="AT27" s="307"/>
      <c r="AU27" s="307"/>
      <c r="AV27" s="307"/>
      <c r="AW27" s="307"/>
      <c r="AX27" s="307"/>
      <c r="AY27" s="326"/>
      <c r="AZ27" s="307"/>
      <c r="BA27" s="307"/>
      <c r="BB27" s="307"/>
      <c r="BC27" s="307"/>
      <c r="BD27" s="307"/>
      <c r="BE27" s="307"/>
      <c r="BF27" s="307"/>
      <c r="BG27" s="307"/>
      <c r="BH27" s="307"/>
      <c r="BI27" s="313"/>
      <c r="BJ27" s="680"/>
      <c r="BK27" s="686"/>
    </row>
    <row r="28" spans="1:63" ht="15.75" customHeight="1">
      <c r="A28" s="1362"/>
      <c r="B28" s="1349"/>
      <c r="C28" s="1329"/>
      <c r="D28" s="925">
        <f>'[1]ГАСТРОНОМИЯ, ВЫПЕЧКА'!$AA$57</f>
        <v>20</v>
      </c>
      <c r="E28" s="926"/>
      <c r="F28" s="926"/>
      <c r="G28" s="926"/>
      <c r="H28" s="926"/>
      <c r="I28" s="926"/>
      <c r="J28" s="1001"/>
      <c r="K28" s="926"/>
      <c r="L28" s="926"/>
      <c r="M28" s="926"/>
      <c r="N28" s="926"/>
      <c r="O28" s="926"/>
      <c r="P28" s="926"/>
      <c r="Q28" s="989"/>
      <c r="R28" s="926"/>
      <c r="S28" s="926"/>
      <c r="T28" s="926"/>
      <c r="U28" s="926"/>
      <c r="V28" s="926"/>
      <c r="W28" s="926"/>
      <c r="X28" s="926"/>
      <c r="Y28" s="926"/>
      <c r="Z28" s="926"/>
      <c r="AA28" s="926"/>
      <c r="AB28" s="926"/>
      <c r="AC28" s="926"/>
      <c r="AD28" s="926"/>
      <c r="AE28" s="926"/>
      <c r="AF28" s="926"/>
      <c r="AG28" s="926"/>
      <c r="AH28" s="926"/>
      <c r="AI28" s="926"/>
      <c r="AJ28" s="926"/>
      <c r="AK28" s="926"/>
      <c r="AL28" s="926"/>
      <c r="AM28" s="926"/>
      <c r="AN28" s="926"/>
      <c r="AO28" s="926">
        <f>'[1]ГАСТРОНОМИЯ, ВЫПЕЧКА'!$AE$60</f>
        <v>20</v>
      </c>
      <c r="AP28" s="926"/>
      <c r="AQ28" s="926"/>
      <c r="AR28" s="1001"/>
      <c r="AS28" s="926"/>
      <c r="AT28" s="926"/>
      <c r="AU28" s="926"/>
      <c r="AV28" s="926"/>
      <c r="AW28" s="926"/>
      <c r="AX28" s="926"/>
      <c r="AY28" s="1001"/>
      <c r="AZ28" s="926"/>
      <c r="BA28" s="926"/>
      <c r="BB28" s="926"/>
      <c r="BC28" s="926"/>
      <c r="BD28" s="926"/>
      <c r="BE28" s="926"/>
      <c r="BF28" s="926"/>
      <c r="BG28" s="926"/>
      <c r="BH28" s="926"/>
      <c r="BI28" s="927"/>
      <c r="BJ28" s="927"/>
      <c r="BK28" s="928"/>
    </row>
    <row r="29" spans="1:63" ht="13.5" customHeight="1">
      <c r="A29" s="1362"/>
      <c r="B29" s="1349" t="s">
        <v>271</v>
      </c>
      <c r="C29" s="1387" t="s">
        <v>328</v>
      </c>
      <c r="D29" s="490">
        <v>90</v>
      </c>
      <c r="E29" s="492">
        <f>'[1]ГАСТРОНОМИЯ, ВЫПЕЧКА'!$I$239</f>
        <v>51</v>
      </c>
      <c r="F29" s="381"/>
      <c r="G29" s="381"/>
      <c r="H29" s="381"/>
      <c r="I29" s="381"/>
      <c r="J29" s="1002"/>
      <c r="K29" s="381"/>
      <c r="L29" s="381"/>
      <c r="M29" s="381"/>
      <c r="N29" s="381"/>
      <c r="O29" s="381"/>
      <c r="P29" s="381"/>
      <c r="Q29" s="990">
        <f>'[1]ГАСТРОНОМИЯ, ВЫПЕЧКА'!$F$238</f>
        <v>4.9000000000000002E-2</v>
      </c>
      <c r="R29" s="381"/>
      <c r="S29" s="381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81"/>
      <c r="AE29" s="381"/>
      <c r="AF29" s="381"/>
      <c r="AG29" s="381"/>
      <c r="AH29" s="381"/>
      <c r="AI29" s="381"/>
      <c r="AJ29" s="381"/>
      <c r="AK29" s="381"/>
      <c r="AL29" s="381"/>
      <c r="AM29" s="381"/>
      <c r="AN29" s="381"/>
      <c r="AO29" s="381"/>
      <c r="AP29" s="381"/>
      <c r="AQ29" s="492">
        <f>'[1]ГАСТРОНОМИЯ, ВЫПЕЧКА'!$I$237</f>
        <v>51</v>
      </c>
      <c r="AR29" s="1002"/>
      <c r="AS29" s="381"/>
      <c r="AT29" s="381"/>
      <c r="AU29" s="381"/>
      <c r="AV29" s="381"/>
      <c r="AW29" s="381"/>
      <c r="AX29" s="381"/>
      <c r="AY29" s="1002"/>
      <c r="AZ29" s="381"/>
      <c r="BA29" s="381"/>
      <c r="BB29" s="492"/>
      <c r="BC29" s="492">
        <f>'[1]ГАСТРОНОМИЯ, ВЫПЕЧКА'!$I$241</f>
        <v>1.8</v>
      </c>
      <c r="BD29" s="492">
        <f>'[1]ГАСТРОНОМИЯ, ВЫПЕЧКА'!$I$243</f>
        <v>5</v>
      </c>
      <c r="BE29" s="381"/>
      <c r="BF29" s="381"/>
      <c r="BG29" s="381"/>
      <c r="BH29" s="381"/>
      <c r="BI29" s="382"/>
      <c r="BJ29" s="684">
        <f>'[1]ГАСТРОНОМИЯ, ВЫПЕЧКА'!$I$240</f>
        <v>0.6</v>
      </c>
      <c r="BK29" s="689"/>
    </row>
    <row r="30" spans="1:63" ht="13.5" customHeight="1">
      <c r="A30" s="1362"/>
      <c r="B30" s="1349"/>
      <c r="C30" s="1387"/>
      <c r="D30" s="491">
        <v>120</v>
      </c>
      <c r="E30" s="493">
        <f>'[1]ГАСТРОНОМИЯ, ВЫПЕЧКА'!$T$239</f>
        <v>68</v>
      </c>
      <c r="F30" s="383"/>
      <c r="G30" s="383"/>
      <c r="H30" s="383"/>
      <c r="I30" s="383"/>
      <c r="J30" s="1002"/>
      <c r="K30" s="383"/>
      <c r="L30" s="383"/>
      <c r="M30" s="383"/>
      <c r="N30" s="383"/>
      <c r="O30" s="383"/>
      <c r="P30" s="383"/>
      <c r="Q30" s="990">
        <f>'[1]ГАСТРОНОМИЯ, ВЫПЕЧКА'!$Q$238</f>
        <v>6.5333333333333327E-2</v>
      </c>
      <c r="R30" s="383"/>
      <c r="S30" s="383"/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383"/>
      <c r="AL30" s="383"/>
      <c r="AM30" s="383"/>
      <c r="AN30" s="383"/>
      <c r="AO30" s="383"/>
      <c r="AP30" s="383"/>
      <c r="AQ30" s="493">
        <f>'[1]ГАСТРОНОМИЯ, ВЫПЕЧКА'!$T$237</f>
        <v>68</v>
      </c>
      <c r="AR30" s="1002"/>
      <c r="AS30" s="383"/>
      <c r="AT30" s="383"/>
      <c r="AU30" s="383"/>
      <c r="AV30" s="383"/>
      <c r="AW30" s="383"/>
      <c r="AX30" s="383"/>
      <c r="AY30" s="1002"/>
      <c r="AZ30" s="383"/>
      <c r="BA30" s="383"/>
      <c r="BB30" s="493"/>
      <c r="BC30" s="493">
        <f>'[1]ГАСТРОНОМИЯ, ВЫПЕЧКА'!$T$241</f>
        <v>2.4</v>
      </c>
      <c r="BD30" s="493">
        <f>'[1]ГАСТРОНОМИЯ, ВЫПЕЧКА'!$T$243</f>
        <v>6.666666666666667</v>
      </c>
      <c r="BE30" s="383"/>
      <c r="BF30" s="383"/>
      <c r="BG30" s="383"/>
      <c r="BH30" s="383"/>
      <c r="BI30" s="384"/>
      <c r="BJ30" s="685">
        <f>'[1]ГАСТРОНОМИЯ, ВЫПЕЧКА'!$T$240</f>
        <v>0.8</v>
      </c>
      <c r="BK30" s="690"/>
    </row>
    <row r="31" spans="1:63" ht="15.75" customHeight="1">
      <c r="A31" s="1362"/>
      <c r="B31" s="1349"/>
      <c r="C31" s="1330" t="s">
        <v>265</v>
      </c>
      <c r="D31" s="308">
        <v>20</v>
      </c>
      <c r="E31" s="307"/>
      <c r="F31" s="307"/>
      <c r="G31" s="307"/>
      <c r="H31" s="307"/>
      <c r="I31" s="307">
        <f>[1]СОУСА!$I$61</f>
        <v>20</v>
      </c>
      <c r="J31" s="326"/>
      <c r="K31" s="307"/>
      <c r="L31" s="307"/>
      <c r="M31" s="307"/>
      <c r="N31" s="307"/>
      <c r="O31" s="307"/>
      <c r="P31" s="307"/>
      <c r="Q31" s="989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26"/>
      <c r="AS31" s="307"/>
      <c r="AT31" s="307"/>
      <c r="AU31" s="307"/>
      <c r="AV31" s="307"/>
      <c r="AW31" s="307"/>
      <c r="AX31" s="307"/>
      <c r="AY31" s="326"/>
      <c r="AZ31" s="307"/>
      <c r="BA31" s="307"/>
      <c r="BB31" s="307"/>
      <c r="BC31" s="307"/>
      <c r="BD31" s="307"/>
      <c r="BE31" s="307"/>
      <c r="BF31" s="307"/>
      <c r="BG31" s="307"/>
      <c r="BH31" s="307"/>
      <c r="BI31" s="313"/>
      <c r="BJ31" s="680"/>
      <c r="BK31" s="686"/>
    </row>
    <row r="32" spans="1:63">
      <c r="A32" s="1362"/>
      <c r="B32" s="1349"/>
      <c r="C32" s="1331"/>
      <c r="D32" s="312">
        <v>25</v>
      </c>
      <c r="E32" s="311"/>
      <c r="F32" s="311"/>
      <c r="G32" s="311"/>
      <c r="H32" s="311"/>
      <c r="I32" s="311">
        <f>[1]СОУСА!$T$61</f>
        <v>25</v>
      </c>
      <c r="J32" s="326"/>
      <c r="K32" s="311"/>
      <c r="L32" s="311"/>
      <c r="M32" s="311"/>
      <c r="N32" s="311"/>
      <c r="O32" s="311"/>
      <c r="P32" s="311"/>
      <c r="Q32" s="989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1"/>
      <c r="AN32" s="311"/>
      <c r="AO32" s="311"/>
      <c r="AP32" s="311"/>
      <c r="AQ32" s="311"/>
      <c r="AR32" s="326"/>
      <c r="AS32" s="311"/>
      <c r="AT32" s="311"/>
      <c r="AU32" s="311"/>
      <c r="AV32" s="311"/>
      <c r="AW32" s="311"/>
      <c r="AX32" s="311"/>
      <c r="AY32" s="326"/>
      <c r="AZ32" s="311"/>
      <c r="BA32" s="311"/>
      <c r="BB32" s="311"/>
      <c r="BC32" s="311"/>
      <c r="BD32" s="311"/>
      <c r="BE32" s="311"/>
      <c r="BF32" s="311"/>
      <c r="BG32" s="311"/>
      <c r="BH32" s="311"/>
      <c r="BI32" s="310"/>
      <c r="BJ32" s="681"/>
      <c r="BK32" s="687"/>
    </row>
    <row r="33" spans="1:63" ht="17.25" customHeight="1">
      <c r="A33" s="1362"/>
      <c r="B33" s="1349"/>
      <c r="C33" s="1334" t="s">
        <v>360</v>
      </c>
      <c r="D33" s="308">
        <v>150</v>
      </c>
      <c r="E33" s="307"/>
      <c r="F33" s="307">
        <f>[1]НАПИТКИ!$I$454</f>
        <v>150</v>
      </c>
      <c r="G33" s="307"/>
      <c r="H33" s="307"/>
      <c r="I33" s="307"/>
      <c r="J33" s="326"/>
      <c r="K33" s="307"/>
      <c r="L33" s="307"/>
      <c r="M33" s="307"/>
      <c r="N33" s="307"/>
      <c r="O33" s="307"/>
      <c r="P33" s="307"/>
      <c r="Q33" s="989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26"/>
      <c r="AS33" s="307"/>
      <c r="AT33" s="307"/>
      <c r="AU33" s="307"/>
      <c r="AV33" s="307"/>
      <c r="AW33" s="307"/>
      <c r="AX33" s="307"/>
      <c r="AY33" s="326"/>
      <c r="AZ33" s="307"/>
      <c r="BA33" s="307"/>
      <c r="BB33" s="307"/>
      <c r="BC33" s="307"/>
      <c r="BD33" s="307"/>
      <c r="BE33" s="307"/>
      <c r="BF33" s="307"/>
      <c r="BG33" s="307"/>
      <c r="BH33" s="307"/>
      <c r="BI33" s="313"/>
      <c r="BJ33" s="680"/>
      <c r="BK33" s="686"/>
    </row>
    <row r="34" spans="1:63" ht="15.75" thickBot="1">
      <c r="A34" s="1366"/>
      <c r="B34" s="1394"/>
      <c r="C34" s="1336"/>
      <c r="D34" s="323">
        <v>180</v>
      </c>
      <c r="E34" s="322"/>
      <c r="F34" s="322">
        <f>[1]НАПИТКИ!$T$454</f>
        <v>180</v>
      </c>
      <c r="G34" s="322"/>
      <c r="H34" s="322"/>
      <c r="I34" s="322"/>
      <c r="J34" s="1003"/>
      <c r="K34" s="322"/>
      <c r="L34" s="322"/>
      <c r="M34" s="322"/>
      <c r="N34" s="322"/>
      <c r="O34" s="322"/>
      <c r="P34" s="322"/>
      <c r="Q34" s="995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1003"/>
      <c r="AS34" s="322"/>
      <c r="AT34" s="322"/>
      <c r="AU34" s="322"/>
      <c r="AV34" s="322"/>
      <c r="AW34" s="322"/>
      <c r="AX34" s="322"/>
      <c r="AY34" s="1003"/>
      <c r="AZ34" s="322"/>
      <c r="BA34" s="322"/>
      <c r="BB34" s="322"/>
      <c r="BC34" s="322"/>
      <c r="BD34" s="322"/>
      <c r="BE34" s="322"/>
      <c r="BF34" s="322"/>
      <c r="BG34" s="322"/>
      <c r="BH34" s="322"/>
      <c r="BI34" s="332"/>
      <c r="BJ34" s="332"/>
      <c r="BK34" s="694"/>
    </row>
    <row r="35" spans="1:63" ht="15" customHeight="1">
      <c r="A35" s="1361">
        <v>2</v>
      </c>
      <c r="B35" s="1377" t="s">
        <v>282</v>
      </c>
      <c r="C35" s="1342" t="s">
        <v>517</v>
      </c>
      <c r="D35" s="320">
        <f>'[1]ЯЙЦО, ТВОРОГ, ЗАПЕКАНКИ'!$E$100</f>
        <v>150</v>
      </c>
      <c r="E35" s="319">
        <f>'[1]ЯЙЦО, ТВОРОГ, ЗАПЕКАНКИ'!$I$105</f>
        <v>36</v>
      </c>
      <c r="F35" s="319"/>
      <c r="G35" s="319">
        <f>'[1]ЯЙЦО, ТВОРОГ, ЗАПЕКАНКИ'!$I$103</f>
        <v>139.5</v>
      </c>
      <c r="H35" s="319">
        <f>'[1]ЯЙЦО, ТВОРОГ, ЗАПЕКАНКИ'!$I$111</f>
        <v>5.2</v>
      </c>
      <c r="I35" s="319"/>
      <c r="J35" s="1004">
        <f>'[1]ЯЙЦО, ТВОРОГ, ЗАПЕКАНКИ'!$I$108</f>
        <v>4.5</v>
      </c>
      <c r="K35" s="319"/>
      <c r="L35" s="319"/>
      <c r="M35" s="319"/>
      <c r="N35" s="319"/>
      <c r="O35" s="319"/>
      <c r="P35" s="319"/>
      <c r="Q35" s="991">
        <f>'[1]ЯЙЦО, ТВОРОГ, ЗАПЕКАНКИ'!$F$106</f>
        <v>9.2999999999999999E-2</v>
      </c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>
        <f>'[1]ЯЙЦО, ТВОРОГ, ЗАПЕКАНКИ'!$I$110</f>
        <v>5.2</v>
      </c>
      <c r="AQ35" s="319">
        <f>'[1]ЯЙЦО, ТВОРОГ, ЗАПЕКАНКИ'!$I$104</f>
        <v>12</v>
      </c>
      <c r="AR35" s="1008"/>
      <c r="AS35" s="319"/>
      <c r="AT35" s="319"/>
      <c r="AU35" s="319"/>
      <c r="AV35" s="319"/>
      <c r="AW35" s="319"/>
      <c r="AX35" s="319"/>
      <c r="AY35" s="1004"/>
      <c r="AZ35" s="319"/>
      <c r="BA35" s="319"/>
      <c r="BB35" s="319"/>
      <c r="BC35" s="319">
        <f>'[1]ЯЙЦО, ТВОРОГ, ЗАПЕКАНКИ'!$I$107</f>
        <v>7</v>
      </c>
      <c r="BD35" s="319"/>
      <c r="BE35" s="319"/>
      <c r="BF35" s="319"/>
      <c r="BG35" s="319"/>
      <c r="BH35" s="319"/>
      <c r="BI35" s="670">
        <f>'[1]ЯЙЦО, ТВОРОГ, ЗАПЕКАНКИ'!$I$109</f>
        <v>0</v>
      </c>
      <c r="BJ35" s="683"/>
      <c r="BK35" s="693"/>
    </row>
    <row r="36" spans="1:63">
      <c r="A36" s="1362"/>
      <c r="B36" s="1349"/>
      <c r="C36" s="1333"/>
      <c r="D36" s="379">
        <f>'[1]ЯЙЦО, ТВОРОГ, ЗАПЕКАНКИ'!$P$100</f>
        <v>170</v>
      </c>
      <c r="E36" s="380">
        <f>'[1]ЯЙЦО, ТВОРОГ, ЗАПЕКАНКИ'!$T$105</f>
        <v>40.799999999999997</v>
      </c>
      <c r="F36" s="380"/>
      <c r="G36" s="380">
        <f>'[1]ЯЙЦО, ТВОРОГ, ЗАПЕКАНКИ'!$T$103</f>
        <v>158.1</v>
      </c>
      <c r="H36" s="380">
        <f>'[1]ЯЙЦО, ТВОРОГ, ЗАПЕКАНКИ'!$T$111</f>
        <v>5.8933333333333335</v>
      </c>
      <c r="I36" s="380"/>
      <c r="J36" s="1005">
        <f>'[1]ЯЙЦО, ТВОРОГ, ЗАПЕКАНКИ'!$T$108</f>
        <v>5.0999999999999996</v>
      </c>
      <c r="K36" s="380"/>
      <c r="L36" s="380"/>
      <c r="M36" s="380"/>
      <c r="N36" s="380"/>
      <c r="O36" s="380"/>
      <c r="P36" s="380"/>
      <c r="Q36" s="992">
        <f>'[1]ЯЙЦО, ТВОРОГ, ЗАПЕКАНКИ'!$Q$106</f>
        <v>0.10540000000000001</v>
      </c>
      <c r="R36" s="380"/>
      <c r="S36" s="380"/>
      <c r="T36" s="380"/>
      <c r="U36" s="380"/>
      <c r="V36" s="380"/>
      <c r="W36" s="380"/>
      <c r="X36" s="380"/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  <c r="AI36" s="380"/>
      <c r="AJ36" s="380"/>
      <c r="AK36" s="380"/>
      <c r="AL36" s="380"/>
      <c r="AM36" s="380"/>
      <c r="AN36" s="380"/>
      <c r="AO36" s="380"/>
      <c r="AP36" s="380">
        <f>'[1]ЯЙЦО, ТВОРОГ, ЗАПЕКАНКИ'!$T$110</f>
        <v>5.8933333333333335</v>
      </c>
      <c r="AQ36" s="380">
        <f>'[1]ЯЙЦО, ТВОРОГ, ЗАПЕКАНКИ'!$T$104</f>
        <v>13.6</v>
      </c>
      <c r="AR36" s="1005"/>
      <c r="AS36" s="380"/>
      <c r="AT36" s="380"/>
      <c r="AU36" s="380"/>
      <c r="AV36" s="380"/>
      <c r="AW36" s="380"/>
      <c r="AX36" s="380"/>
      <c r="AY36" s="1005"/>
      <c r="AZ36" s="380"/>
      <c r="BA36" s="380"/>
      <c r="BB36" s="380"/>
      <c r="BC36" s="380">
        <f>'[1]ЯЙЦО, ТВОРОГ, ЗАПЕКАНКИ'!$T$107</f>
        <v>7.9333333333333336</v>
      </c>
      <c r="BD36" s="380"/>
      <c r="BE36" s="380"/>
      <c r="BF36" s="380"/>
      <c r="BG36" s="380"/>
      <c r="BH36" s="380"/>
      <c r="BI36" s="671">
        <f>'[1]ЯЙЦО, ТВОРОГ, ЗАПЕКАНКИ'!$T$109</f>
        <v>0</v>
      </c>
      <c r="BJ36" s="681"/>
      <c r="BK36" s="687"/>
    </row>
    <row r="37" spans="1:63" ht="15.75" customHeight="1">
      <c r="A37" s="1365"/>
      <c r="B37" s="1352"/>
      <c r="C37" s="1330" t="s">
        <v>265</v>
      </c>
      <c r="D37" s="308">
        <v>20</v>
      </c>
      <c r="E37" s="307"/>
      <c r="F37" s="307"/>
      <c r="G37" s="307"/>
      <c r="H37" s="307"/>
      <c r="I37" s="307">
        <f>[1]СОУСА!$I$61</f>
        <v>20</v>
      </c>
      <c r="J37" s="326"/>
      <c r="K37" s="307"/>
      <c r="L37" s="307"/>
      <c r="M37" s="307"/>
      <c r="N37" s="307"/>
      <c r="O37" s="307"/>
      <c r="P37" s="307"/>
      <c r="Q37" s="989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26"/>
      <c r="AS37" s="307"/>
      <c r="AT37" s="307"/>
      <c r="AU37" s="307"/>
      <c r="AV37" s="307"/>
      <c r="AW37" s="307"/>
      <c r="AX37" s="307"/>
      <c r="AY37" s="326"/>
      <c r="AZ37" s="307"/>
      <c r="BA37" s="307"/>
      <c r="BB37" s="307"/>
      <c r="BC37" s="307"/>
      <c r="BD37" s="307"/>
      <c r="BE37" s="307"/>
      <c r="BF37" s="307"/>
      <c r="BG37" s="307"/>
      <c r="BH37" s="307"/>
      <c r="BI37" s="313"/>
      <c r="BJ37" s="680"/>
      <c r="BK37" s="686"/>
    </row>
    <row r="38" spans="1:63">
      <c r="A38" s="1365"/>
      <c r="B38" s="1352"/>
      <c r="C38" s="1331"/>
      <c r="D38" s="975">
        <v>25</v>
      </c>
      <c r="E38" s="311"/>
      <c r="F38" s="311"/>
      <c r="G38" s="311"/>
      <c r="H38" s="311"/>
      <c r="I38" s="311">
        <f>[1]СОУСА!$T$61</f>
        <v>25</v>
      </c>
      <c r="J38" s="326"/>
      <c r="K38" s="311"/>
      <c r="L38" s="311"/>
      <c r="M38" s="311"/>
      <c r="N38" s="311"/>
      <c r="O38" s="311"/>
      <c r="P38" s="311"/>
      <c r="Q38" s="989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311"/>
      <c r="AK38" s="311"/>
      <c r="AL38" s="311"/>
      <c r="AM38" s="311"/>
      <c r="AN38" s="311"/>
      <c r="AO38" s="311"/>
      <c r="AP38" s="311"/>
      <c r="AQ38" s="311"/>
      <c r="AR38" s="326"/>
      <c r="AS38" s="311"/>
      <c r="AT38" s="311"/>
      <c r="AU38" s="311"/>
      <c r="AV38" s="311"/>
      <c r="AW38" s="311"/>
      <c r="AX38" s="311"/>
      <c r="AY38" s="326"/>
      <c r="AZ38" s="311"/>
      <c r="BA38" s="311"/>
      <c r="BB38" s="311"/>
      <c r="BC38" s="311"/>
      <c r="BD38" s="311"/>
      <c r="BE38" s="311"/>
      <c r="BF38" s="311"/>
      <c r="BG38" s="311"/>
      <c r="BH38" s="311"/>
      <c r="BI38" s="310"/>
      <c r="BJ38" s="681"/>
      <c r="BK38" s="687"/>
    </row>
    <row r="39" spans="1:63" ht="15.75" customHeight="1">
      <c r="A39" s="1362"/>
      <c r="B39" s="1349"/>
      <c r="C39" s="1378" t="s">
        <v>300</v>
      </c>
      <c r="D39" s="308">
        <v>150</v>
      </c>
      <c r="E39" s="307"/>
      <c r="F39" s="307"/>
      <c r="G39" s="307"/>
      <c r="H39" s="307"/>
      <c r="I39" s="307"/>
      <c r="J39" s="326"/>
      <c r="K39" s="307"/>
      <c r="L39" s="307"/>
      <c r="M39" s="307"/>
      <c r="N39" s="307"/>
      <c r="O39" s="307"/>
      <c r="P39" s="307"/>
      <c r="Q39" s="989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>
        <f>[1]НАПИТКИ!$I$61</f>
        <v>5.3</v>
      </c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26"/>
      <c r="AS39" s="307"/>
      <c r="AT39" s="307"/>
      <c r="AU39" s="307"/>
      <c r="AV39" s="307"/>
      <c r="AW39" s="307"/>
      <c r="AX39" s="307"/>
      <c r="AY39" s="326"/>
      <c r="AZ39" s="307"/>
      <c r="BA39" s="672">
        <f>[1]НАПИТКИ!$I$57</f>
        <v>0.75</v>
      </c>
      <c r="BB39" s="307"/>
      <c r="BC39" s="307">
        <f>[1]НАПИТКИ!$I$60</f>
        <v>6.5</v>
      </c>
      <c r="BD39" s="307"/>
      <c r="BE39" s="307"/>
      <c r="BF39" s="307"/>
      <c r="BG39" s="307"/>
      <c r="BH39" s="307"/>
      <c r="BI39" s="313"/>
      <c r="BJ39" s="680"/>
      <c r="BK39" s="686"/>
    </row>
    <row r="40" spans="1:63" ht="15.75" customHeight="1">
      <c r="A40" s="1362"/>
      <c r="B40" s="1349"/>
      <c r="C40" s="1378"/>
      <c r="D40" s="722">
        <v>180</v>
      </c>
      <c r="E40" s="314"/>
      <c r="F40" s="314"/>
      <c r="G40" s="314"/>
      <c r="H40" s="314"/>
      <c r="I40" s="314"/>
      <c r="J40" s="326"/>
      <c r="K40" s="314"/>
      <c r="L40" s="314"/>
      <c r="M40" s="314"/>
      <c r="N40" s="314"/>
      <c r="O40" s="314"/>
      <c r="P40" s="314"/>
      <c r="Q40" s="989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>
        <f>[1]НАПИТКИ!$T$61</f>
        <v>6.36</v>
      </c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26"/>
      <c r="AS40" s="314"/>
      <c r="AT40" s="314"/>
      <c r="AU40" s="314"/>
      <c r="AV40" s="314"/>
      <c r="AW40" s="314"/>
      <c r="AX40" s="314"/>
      <c r="AY40" s="326"/>
      <c r="AZ40" s="314"/>
      <c r="BA40" s="314">
        <f>[1]НАПИТКИ!$T$57</f>
        <v>0.9</v>
      </c>
      <c r="BB40" s="314"/>
      <c r="BC40" s="314">
        <f>[1]НАПИТКИ!$T$60</f>
        <v>7.8</v>
      </c>
      <c r="BD40" s="314"/>
      <c r="BE40" s="314"/>
      <c r="BF40" s="314"/>
      <c r="BG40" s="314"/>
      <c r="BH40" s="314"/>
      <c r="BI40" s="328"/>
      <c r="BJ40" s="682"/>
      <c r="BK40" s="957"/>
    </row>
    <row r="41" spans="1:63" ht="15.75" customHeight="1">
      <c r="A41" s="1364"/>
      <c r="B41" s="1395"/>
      <c r="C41" s="1329" t="s">
        <v>48</v>
      </c>
      <c r="D41" s="308">
        <f>'[1]ГАСТРОНОМИЯ, ВЫПЕЧКА'!$AA$14</f>
        <v>20</v>
      </c>
      <c r="E41" s="307"/>
      <c r="F41" s="307"/>
      <c r="G41" s="307"/>
      <c r="H41" s="307"/>
      <c r="I41" s="307"/>
      <c r="J41" s="326"/>
      <c r="K41" s="307"/>
      <c r="L41" s="307"/>
      <c r="M41" s="307"/>
      <c r="N41" s="307"/>
      <c r="O41" s="307"/>
      <c r="P41" s="307"/>
      <c r="Q41" s="989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>
        <f>'[1]ГАСТРОНОМИЯ, ВЫПЕЧКА'!$AE$17</f>
        <v>20</v>
      </c>
      <c r="AO41" s="307"/>
      <c r="AP41" s="307"/>
      <c r="AQ41" s="307"/>
      <c r="AR41" s="326"/>
      <c r="AS41" s="307"/>
      <c r="AT41" s="307"/>
      <c r="AU41" s="307"/>
      <c r="AV41" s="307"/>
      <c r="AW41" s="307"/>
      <c r="AX41" s="307"/>
      <c r="AY41" s="326"/>
      <c r="AZ41" s="307"/>
      <c r="BA41" s="307"/>
      <c r="BB41" s="307"/>
      <c r="BC41" s="307"/>
      <c r="BD41" s="307"/>
      <c r="BE41" s="307"/>
      <c r="BF41" s="307"/>
      <c r="BG41" s="307"/>
      <c r="BH41" s="307"/>
      <c r="BI41" s="313"/>
      <c r="BJ41" s="680"/>
      <c r="BK41" s="686"/>
    </row>
    <row r="42" spans="1:63" ht="15.75" customHeight="1">
      <c r="A42" s="1364"/>
      <c r="B42" s="1395"/>
      <c r="C42" s="1329"/>
      <c r="D42" s="921">
        <f>'[1]ГАСТРОНОМИЯ, ВЫПЕЧКА'!$AW$14</f>
        <v>25</v>
      </c>
      <c r="E42" s="311"/>
      <c r="F42" s="311"/>
      <c r="G42" s="311"/>
      <c r="H42" s="311"/>
      <c r="I42" s="311"/>
      <c r="J42" s="326"/>
      <c r="K42" s="311"/>
      <c r="L42" s="311"/>
      <c r="M42" s="311"/>
      <c r="N42" s="311"/>
      <c r="O42" s="311"/>
      <c r="P42" s="311"/>
      <c r="Q42" s="989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>
        <f>'[1]ГАСТРОНОМИЯ, ВЫПЕЧКА'!$BA$17</f>
        <v>25</v>
      </c>
      <c r="AO42" s="311"/>
      <c r="AP42" s="311"/>
      <c r="AQ42" s="311"/>
      <c r="AR42" s="326"/>
      <c r="AS42" s="311"/>
      <c r="AT42" s="311"/>
      <c r="AU42" s="311"/>
      <c r="AV42" s="311"/>
      <c r="AW42" s="311"/>
      <c r="AX42" s="311"/>
      <c r="AY42" s="326"/>
      <c r="AZ42" s="311"/>
      <c r="BA42" s="311"/>
      <c r="BB42" s="311"/>
      <c r="BC42" s="311"/>
      <c r="BD42" s="311"/>
      <c r="BE42" s="311"/>
      <c r="BF42" s="311"/>
      <c r="BG42" s="311"/>
      <c r="BH42" s="311"/>
      <c r="BI42" s="310"/>
      <c r="BJ42" s="681"/>
      <c r="BK42" s="687"/>
    </row>
    <row r="43" spans="1:63" ht="15.75" customHeight="1">
      <c r="A43" s="1362"/>
      <c r="B43" s="1349"/>
      <c r="C43" s="1329" t="s">
        <v>68</v>
      </c>
      <c r="D43" s="308">
        <f>'[1]ГАСТРОНОМИЯ, ВЫПЕЧКА'!$I$60</f>
        <v>10</v>
      </c>
      <c r="E43" s="307"/>
      <c r="F43" s="307"/>
      <c r="G43" s="307"/>
      <c r="H43" s="307"/>
      <c r="I43" s="307"/>
      <c r="J43" s="326"/>
      <c r="K43" s="307"/>
      <c r="L43" s="307"/>
      <c r="M43" s="307"/>
      <c r="N43" s="307"/>
      <c r="O43" s="307"/>
      <c r="P43" s="307"/>
      <c r="Q43" s="989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>
        <f>'[1]ГАСТРОНОМИЯ, ВЫПЕЧКА'!$I$60</f>
        <v>10</v>
      </c>
      <c r="AP43" s="307"/>
      <c r="AQ43" s="307"/>
      <c r="AR43" s="326"/>
      <c r="AS43" s="307"/>
      <c r="AT43" s="307"/>
      <c r="AU43" s="307"/>
      <c r="AV43" s="307"/>
      <c r="AW43" s="307"/>
      <c r="AX43" s="307"/>
      <c r="AY43" s="326"/>
      <c r="AZ43" s="307"/>
      <c r="BA43" s="307"/>
      <c r="BB43" s="307"/>
      <c r="BC43" s="307"/>
      <c r="BD43" s="307"/>
      <c r="BE43" s="307"/>
      <c r="BF43" s="307"/>
      <c r="BG43" s="307"/>
      <c r="BH43" s="307"/>
      <c r="BI43" s="313"/>
      <c r="BJ43" s="680"/>
      <c r="BK43" s="686"/>
    </row>
    <row r="44" spans="1:63" ht="15.75" customHeight="1">
      <c r="A44" s="1362"/>
      <c r="B44" s="1349"/>
      <c r="C44" s="1329"/>
      <c r="D44" s="925">
        <f>'[1]ГАСТРОНОМИЯ, ВЫПЕЧКА'!$AA$57</f>
        <v>20</v>
      </c>
      <c r="E44" s="926"/>
      <c r="F44" s="926"/>
      <c r="G44" s="926"/>
      <c r="H44" s="926"/>
      <c r="I44" s="926"/>
      <c r="J44" s="1001"/>
      <c r="K44" s="926"/>
      <c r="L44" s="926"/>
      <c r="M44" s="926"/>
      <c r="N44" s="926"/>
      <c r="O44" s="926"/>
      <c r="P44" s="926"/>
      <c r="Q44" s="994"/>
      <c r="R44" s="926"/>
      <c r="S44" s="926"/>
      <c r="T44" s="926"/>
      <c r="U44" s="926"/>
      <c r="V44" s="926"/>
      <c r="W44" s="926"/>
      <c r="X44" s="926"/>
      <c r="Y44" s="926"/>
      <c r="Z44" s="926"/>
      <c r="AA44" s="926"/>
      <c r="AB44" s="926"/>
      <c r="AC44" s="926"/>
      <c r="AD44" s="926"/>
      <c r="AE44" s="926"/>
      <c r="AF44" s="926"/>
      <c r="AG44" s="926"/>
      <c r="AH44" s="926"/>
      <c r="AI44" s="926"/>
      <c r="AJ44" s="926"/>
      <c r="AK44" s="926"/>
      <c r="AL44" s="926"/>
      <c r="AM44" s="926"/>
      <c r="AN44" s="926"/>
      <c r="AO44" s="926">
        <f>'[1]ГАСТРОНОМИЯ, ВЫПЕЧКА'!$AE$60</f>
        <v>20</v>
      </c>
      <c r="AP44" s="926"/>
      <c r="AQ44" s="926"/>
      <c r="AR44" s="1001"/>
      <c r="AS44" s="926"/>
      <c r="AT44" s="926"/>
      <c r="AU44" s="926"/>
      <c r="AV44" s="926"/>
      <c r="AW44" s="926"/>
      <c r="AX44" s="926"/>
      <c r="AY44" s="1001"/>
      <c r="AZ44" s="926"/>
      <c r="BA44" s="926"/>
      <c r="BB44" s="926"/>
      <c r="BC44" s="926"/>
      <c r="BD44" s="926"/>
      <c r="BE44" s="926"/>
      <c r="BF44" s="926"/>
      <c r="BG44" s="926"/>
      <c r="BH44" s="926"/>
      <c r="BI44" s="927"/>
      <c r="BJ44" s="927"/>
      <c r="BK44" s="928"/>
    </row>
    <row r="45" spans="1:63">
      <c r="A45" s="1362"/>
      <c r="B45" s="1349" t="s">
        <v>276</v>
      </c>
      <c r="C45" s="1335" t="s">
        <v>237</v>
      </c>
      <c r="D45" s="308">
        <v>150</v>
      </c>
      <c r="E45" s="307"/>
      <c r="F45" s="307"/>
      <c r="G45" s="307"/>
      <c r="H45" s="307"/>
      <c r="I45" s="307"/>
      <c r="J45" s="326"/>
      <c r="K45" s="307"/>
      <c r="L45" s="307"/>
      <c r="M45" s="307"/>
      <c r="N45" s="307"/>
      <c r="O45" s="307"/>
      <c r="P45" s="307"/>
      <c r="Q45" s="989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>
        <f>[1]НАПИТКИ!$I$228</f>
        <v>150</v>
      </c>
      <c r="AI45" s="307"/>
      <c r="AJ45" s="307"/>
      <c r="AK45" s="307"/>
      <c r="AL45" s="307"/>
      <c r="AM45" s="307"/>
      <c r="AN45" s="307"/>
      <c r="AO45" s="307"/>
      <c r="AP45" s="307"/>
      <c r="AQ45" s="307"/>
      <c r="AR45" s="326"/>
      <c r="AS45" s="307"/>
      <c r="AT45" s="307"/>
      <c r="AU45" s="307"/>
      <c r="AV45" s="307"/>
      <c r="AW45" s="307"/>
      <c r="AX45" s="307"/>
      <c r="AY45" s="326"/>
      <c r="AZ45" s="307"/>
      <c r="BA45" s="307"/>
      <c r="BB45" s="307"/>
      <c r="BC45" s="307"/>
      <c r="BD45" s="307"/>
      <c r="BE45" s="307"/>
      <c r="BF45" s="307"/>
      <c r="BG45" s="307"/>
      <c r="BH45" s="307"/>
      <c r="BI45" s="313"/>
      <c r="BJ45" s="680"/>
      <c r="BK45" s="686"/>
    </row>
    <row r="46" spans="1:63">
      <c r="A46" s="1362"/>
      <c r="B46" s="1349"/>
      <c r="C46" s="1331"/>
      <c r="D46" s="312">
        <v>150</v>
      </c>
      <c r="E46" s="311"/>
      <c r="F46" s="311"/>
      <c r="G46" s="311"/>
      <c r="H46" s="311"/>
      <c r="I46" s="311"/>
      <c r="J46" s="326"/>
      <c r="K46" s="311"/>
      <c r="L46" s="311"/>
      <c r="M46" s="311"/>
      <c r="N46" s="311"/>
      <c r="O46" s="311"/>
      <c r="P46" s="311"/>
      <c r="Q46" s="989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>
        <f>[1]НАПИТКИ!$I$228</f>
        <v>150</v>
      </c>
      <c r="AI46" s="311"/>
      <c r="AJ46" s="311"/>
      <c r="AK46" s="311"/>
      <c r="AL46" s="311"/>
      <c r="AM46" s="311"/>
      <c r="AN46" s="311"/>
      <c r="AO46" s="311"/>
      <c r="AP46" s="311"/>
      <c r="AQ46" s="311"/>
      <c r="AR46" s="326"/>
      <c r="AS46" s="311"/>
      <c r="AT46" s="311"/>
      <c r="AU46" s="311"/>
      <c r="AV46" s="311"/>
      <c r="AW46" s="311"/>
      <c r="AX46" s="311"/>
      <c r="AY46" s="326"/>
      <c r="AZ46" s="311"/>
      <c r="BA46" s="311"/>
      <c r="BB46" s="311"/>
      <c r="BC46" s="311"/>
      <c r="BD46" s="311"/>
      <c r="BE46" s="311"/>
      <c r="BF46" s="311"/>
      <c r="BG46" s="311"/>
      <c r="BH46" s="311"/>
      <c r="BI46" s="310"/>
      <c r="BJ46" s="681"/>
      <c r="BK46" s="687"/>
    </row>
    <row r="47" spans="1:63">
      <c r="A47" s="1362"/>
      <c r="B47" s="1349" t="s">
        <v>274</v>
      </c>
      <c r="C47" s="1332" t="s">
        <v>291</v>
      </c>
      <c r="D47" s="308">
        <f>'[1]ФРУКТЫ, ОВОЩИ'!$E$142</f>
        <v>40</v>
      </c>
      <c r="E47" s="307"/>
      <c r="F47" s="307"/>
      <c r="G47" s="307"/>
      <c r="H47" s="307"/>
      <c r="I47" s="307"/>
      <c r="J47" s="326"/>
      <c r="K47" s="307"/>
      <c r="L47" s="307"/>
      <c r="M47" s="307"/>
      <c r="N47" s="307"/>
      <c r="O47" s="307"/>
      <c r="P47" s="307"/>
      <c r="Q47" s="989"/>
      <c r="R47" s="307"/>
      <c r="S47" s="307"/>
      <c r="T47" s="591">
        <f>'[1]ФРУКТЫ, ОВОЩИ'!$I$187</f>
        <v>32.4</v>
      </c>
      <c r="U47" s="307">
        <f>'[1]ФРУКТЫ, ОВОЩИ'!$I$188</f>
        <v>4</v>
      </c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26"/>
      <c r="AS47" s="307"/>
      <c r="AT47" s="307"/>
      <c r="AU47" s="307"/>
      <c r="AV47" s="307"/>
      <c r="AW47" s="307"/>
      <c r="AX47" s="307"/>
      <c r="AY47" s="326"/>
      <c r="AZ47" s="307"/>
      <c r="BA47" s="307"/>
      <c r="BB47" s="307"/>
      <c r="BC47" s="307"/>
      <c r="BD47" s="307">
        <f>'[1]ФРУКТЫ, ОВОЩИ'!$I$189</f>
        <v>3.4</v>
      </c>
      <c r="BE47" s="307"/>
      <c r="BF47" s="307"/>
      <c r="BG47" s="307"/>
      <c r="BH47" s="672"/>
      <c r="BI47" s="313"/>
      <c r="BJ47" s="680"/>
      <c r="BK47" s="686"/>
    </row>
    <row r="48" spans="1:63">
      <c r="A48" s="1362"/>
      <c r="B48" s="1349"/>
      <c r="C48" s="1333"/>
      <c r="D48" s="720">
        <f>'[1]ФРУКТЫ, ОВОЩИ'!$P$142</f>
        <v>60</v>
      </c>
      <c r="E48" s="311"/>
      <c r="F48" s="311"/>
      <c r="G48" s="311"/>
      <c r="H48" s="311"/>
      <c r="I48" s="311"/>
      <c r="J48" s="326"/>
      <c r="K48" s="311"/>
      <c r="L48" s="311"/>
      <c r="M48" s="311"/>
      <c r="N48" s="311"/>
      <c r="O48" s="311"/>
      <c r="P48" s="311"/>
      <c r="Q48" s="989"/>
      <c r="R48" s="311"/>
      <c r="S48" s="311"/>
      <c r="T48" s="592">
        <f>'[1]ФРУКТЫ, ОВОЩИ'!$T$187</f>
        <v>48.6</v>
      </c>
      <c r="U48" s="311">
        <f>'[1]ФРУКТЫ, ОВОЩИ'!$T$188</f>
        <v>6</v>
      </c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  <c r="AN48" s="311"/>
      <c r="AO48" s="311"/>
      <c r="AP48" s="311"/>
      <c r="AQ48" s="311"/>
      <c r="AR48" s="326"/>
      <c r="AS48" s="311"/>
      <c r="AT48" s="311"/>
      <c r="AU48" s="311"/>
      <c r="AV48" s="311"/>
      <c r="AW48" s="311"/>
      <c r="AX48" s="311"/>
      <c r="AY48" s="326"/>
      <c r="AZ48" s="311"/>
      <c r="BA48" s="311"/>
      <c r="BB48" s="311"/>
      <c r="BC48" s="311"/>
      <c r="BD48" s="311">
        <f>'[1]ФРУКТЫ, ОВОЩИ'!$T$189</f>
        <v>5</v>
      </c>
      <c r="BE48" s="311"/>
      <c r="BF48" s="311"/>
      <c r="BG48" s="311"/>
      <c r="BH48" s="669"/>
      <c r="BI48" s="310"/>
      <c r="BJ48" s="681"/>
      <c r="BK48" s="687"/>
    </row>
    <row r="49" spans="1:63">
      <c r="A49" s="1362"/>
      <c r="B49" s="1349"/>
      <c r="C49" s="1332" t="s">
        <v>92</v>
      </c>
      <c r="D49" s="308">
        <f>[1]СУПЫ!$E$14</f>
        <v>180</v>
      </c>
      <c r="E49" s="307"/>
      <c r="F49" s="307"/>
      <c r="G49" s="307"/>
      <c r="H49" s="307">
        <f>[1]СУПЫ!$I$24</f>
        <v>4.5</v>
      </c>
      <c r="I49" s="307"/>
      <c r="J49" s="326"/>
      <c r="K49" s="307"/>
      <c r="L49" s="307"/>
      <c r="M49" s="307"/>
      <c r="N49" s="307"/>
      <c r="O49" s="307"/>
      <c r="P49" s="307"/>
      <c r="Q49" s="989"/>
      <c r="R49" s="307">
        <f>[1]СУПЫ!$I$18</f>
        <v>32.85</v>
      </c>
      <c r="S49" s="307"/>
      <c r="T49" s="307"/>
      <c r="U49" s="307">
        <f>[1]СУПЫ!$I$20</f>
        <v>8.01</v>
      </c>
      <c r="V49" s="307">
        <f>[1]СУПЫ!$I$19</f>
        <v>7.2</v>
      </c>
      <c r="W49" s="307">
        <f>[1]СУПЫ!$I$17</f>
        <v>46.08</v>
      </c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>
        <f>[1]СУПЫ!$I$23</f>
        <v>0.9</v>
      </c>
      <c r="AJ49" s="307"/>
      <c r="AK49" s="307"/>
      <c r="AL49" s="307"/>
      <c r="AM49" s="307"/>
      <c r="AN49" s="307"/>
      <c r="AO49" s="307"/>
      <c r="AP49" s="307"/>
      <c r="AQ49" s="307"/>
      <c r="AR49" s="326"/>
      <c r="AS49" s="307"/>
      <c r="AT49" s="307"/>
      <c r="AU49" s="307"/>
      <c r="AV49" s="307"/>
      <c r="AW49" s="307"/>
      <c r="AX49" s="307"/>
      <c r="AY49" s="326"/>
      <c r="AZ49" s="307"/>
      <c r="BA49" s="307"/>
      <c r="BB49" s="307"/>
      <c r="BC49" s="307"/>
      <c r="BD49" s="307">
        <f>[1]СУПЫ!$I$21</f>
        <v>2.16</v>
      </c>
      <c r="BE49" s="307"/>
      <c r="BF49" s="307"/>
      <c r="BG49" s="307"/>
      <c r="BH49" s="307"/>
      <c r="BI49" s="313"/>
      <c r="BJ49" s="680"/>
      <c r="BK49" s="686"/>
    </row>
    <row r="50" spans="1:63">
      <c r="A50" s="1362"/>
      <c r="B50" s="1349"/>
      <c r="C50" s="1333"/>
      <c r="D50" s="312">
        <f>[1]СУПЫ!$P$14</f>
        <v>200</v>
      </c>
      <c r="E50" s="311"/>
      <c r="F50" s="311"/>
      <c r="G50" s="311"/>
      <c r="H50" s="311">
        <f>[1]СУПЫ!$T$24</f>
        <v>5</v>
      </c>
      <c r="I50" s="311"/>
      <c r="J50" s="326"/>
      <c r="K50" s="311"/>
      <c r="L50" s="311"/>
      <c r="M50" s="311"/>
      <c r="N50" s="311"/>
      <c r="O50" s="311"/>
      <c r="P50" s="311"/>
      <c r="Q50" s="989"/>
      <c r="R50" s="311">
        <f>[1]СУПЫ!$T$18</f>
        <v>36.5</v>
      </c>
      <c r="S50" s="311"/>
      <c r="T50" s="311"/>
      <c r="U50" s="311">
        <f>[1]СУПЫ!$T$20</f>
        <v>8.9</v>
      </c>
      <c r="V50" s="311">
        <f>[1]СУПЫ!$T$19</f>
        <v>8</v>
      </c>
      <c r="W50" s="311">
        <f>[1]СУПЫ!$T$17</f>
        <v>51.2</v>
      </c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>
        <f>[1]СУПЫ!$T$23</f>
        <v>1</v>
      </c>
      <c r="AJ50" s="311"/>
      <c r="AK50" s="311"/>
      <c r="AL50" s="311"/>
      <c r="AM50" s="311"/>
      <c r="AN50" s="311"/>
      <c r="AO50" s="311"/>
      <c r="AP50" s="311"/>
      <c r="AQ50" s="311"/>
      <c r="AR50" s="326"/>
      <c r="AS50" s="311"/>
      <c r="AT50" s="311"/>
      <c r="AU50" s="311"/>
      <c r="AV50" s="311"/>
      <c r="AW50" s="311"/>
      <c r="AX50" s="311"/>
      <c r="AY50" s="326"/>
      <c r="AZ50" s="311"/>
      <c r="BA50" s="311"/>
      <c r="BB50" s="311"/>
      <c r="BC50" s="311"/>
      <c r="BD50" s="311">
        <f>[1]СУПЫ!$T$21</f>
        <v>2.4</v>
      </c>
      <c r="BE50" s="311"/>
      <c r="BF50" s="311"/>
      <c r="BG50" s="311"/>
      <c r="BH50" s="669"/>
      <c r="BI50" s="310"/>
      <c r="BJ50" s="681"/>
      <c r="BK50" s="687"/>
    </row>
    <row r="51" spans="1:63" ht="18" customHeight="1">
      <c r="A51" s="1362"/>
      <c r="B51" s="1349"/>
      <c r="C51" s="1110" t="s">
        <v>507</v>
      </c>
      <c r="D51" s="308">
        <f>'[1]МЯСО, РЫБА'!$E$186</f>
        <v>60</v>
      </c>
      <c r="E51" s="307">
        <f>'[1]МЯСО, РЫБА'!$I$193</f>
        <v>12</v>
      </c>
      <c r="F51" s="307"/>
      <c r="G51" s="307"/>
      <c r="H51" s="307"/>
      <c r="I51" s="307"/>
      <c r="J51" s="326">
        <f>'[1]МЯСО, РЫБА'!$I$191+'[1]МЯСО, РЫБА'!$I$195+'[1]МЯСО, РЫБА'!$I$197</f>
        <v>3</v>
      </c>
      <c r="K51" s="307"/>
      <c r="L51" s="307">
        <f>'[1]МЯСО, РЫБА'!$I$189</f>
        <v>69.400000000000006</v>
      </c>
      <c r="M51" s="307"/>
      <c r="N51" s="307"/>
      <c r="O51" s="307"/>
      <c r="P51" s="307"/>
      <c r="Q51" s="989">
        <f>'[1]МЯСО, РЫБА'!$F$192</f>
        <v>0.17799999999999999</v>
      </c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26"/>
      <c r="AS51" s="307"/>
      <c r="AT51" s="307"/>
      <c r="AU51" s="307"/>
      <c r="AV51" s="307"/>
      <c r="AW51" s="307"/>
      <c r="AX51" s="307"/>
      <c r="AY51" s="326"/>
      <c r="AZ51" s="307"/>
      <c r="BA51" s="307"/>
      <c r="BB51" s="307"/>
      <c r="BC51" s="307"/>
      <c r="BD51" s="307"/>
      <c r="BE51" s="307"/>
      <c r="BF51" s="307"/>
      <c r="BG51" s="307"/>
      <c r="BH51" s="307"/>
      <c r="BI51" s="313"/>
      <c r="BJ51" s="680"/>
      <c r="BK51" s="686"/>
    </row>
    <row r="52" spans="1:63" ht="19.5" customHeight="1">
      <c r="A52" s="1362"/>
      <c r="B52" s="1349"/>
      <c r="C52" s="917" t="s">
        <v>506</v>
      </c>
      <c r="D52" s="312">
        <f>'[1]МЯСО, РЫБА'!$P$230</f>
        <v>220</v>
      </c>
      <c r="E52" s="311"/>
      <c r="F52" s="311"/>
      <c r="G52" s="311"/>
      <c r="H52" s="311"/>
      <c r="I52" s="311"/>
      <c r="J52" s="326">
        <f>'[1]МЯСО, РЫБА'!$T$236</f>
        <v>5</v>
      </c>
      <c r="K52" s="311"/>
      <c r="L52" s="311">
        <f>'[1]МЯСО, РЫБА'!$T$233</f>
        <v>111</v>
      </c>
      <c r="M52" s="311"/>
      <c r="N52" s="311"/>
      <c r="O52" s="311"/>
      <c r="P52" s="311"/>
      <c r="Q52" s="989"/>
      <c r="R52" s="311">
        <f>'[1]МЯСО, РЫБА'!$T$234</f>
        <v>114</v>
      </c>
      <c r="S52" s="311"/>
      <c r="T52" s="311"/>
      <c r="U52" s="311">
        <f>'[1]МЯСО, РЫБА'!$T$235</f>
        <v>15</v>
      </c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>
        <f>'[1]МЯСО, РЫБА'!$T$237</f>
        <v>2.8</v>
      </c>
      <c r="AJ52" s="311"/>
      <c r="AK52" s="311"/>
      <c r="AL52" s="311"/>
      <c r="AM52" s="311"/>
      <c r="AN52" s="311"/>
      <c r="AO52" s="311"/>
      <c r="AP52" s="311"/>
      <c r="AQ52" s="311"/>
      <c r="AR52" s="326"/>
      <c r="AS52" s="311"/>
      <c r="AT52" s="311"/>
      <c r="AU52" s="311"/>
      <c r="AV52" s="311"/>
      <c r="AW52" s="311"/>
      <c r="AX52" s="311"/>
      <c r="AY52" s="326"/>
      <c r="AZ52" s="311"/>
      <c r="BA52" s="311"/>
      <c r="BB52" s="311"/>
      <c r="BC52" s="311"/>
      <c r="BD52" s="311"/>
      <c r="BE52" s="311"/>
      <c r="BF52" s="311"/>
      <c r="BG52" s="311"/>
      <c r="BH52" s="311"/>
      <c r="BI52" s="310"/>
      <c r="BJ52" s="681"/>
      <c r="BK52" s="687"/>
    </row>
    <row r="53" spans="1:63" ht="28.5" customHeight="1">
      <c r="A53" s="1362"/>
      <c r="B53" s="1349"/>
      <c r="C53" s="924" t="s">
        <v>682</v>
      </c>
      <c r="D53" s="308">
        <f>[1]ГАРНИРЫ!$E$100</f>
        <v>120</v>
      </c>
      <c r="E53" s="307">
        <f>[1]ГАРНИРЫ!$I$104</f>
        <v>18</v>
      </c>
      <c r="F53" s="307"/>
      <c r="G53" s="307"/>
      <c r="H53" s="307"/>
      <c r="I53" s="307"/>
      <c r="J53" s="326">
        <f>[1]ГАРНИРЫ!$I$105</f>
        <v>4</v>
      </c>
      <c r="K53" s="307"/>
      <c r="L53" s="307"/>
      <c r="M53" s="307"/>
      <c r="N53" s="307"/>
      <c r="O53" s="307"/>
      <c r="P53" s="307"/>
      <c r="Q53" s="989"/>
      <c r="R53" s="307">
        <f>[1]ГАРНИРЫ!$I$103</f>
        <v>102.4</v>
      </c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  <c r="AJ53" s="307"/>
      <c r="AK53" s="307"/>
      <c r="AL53" s="307"/>
      <c r="AM53" s="307"/>
      <c r="AN53" s="307"/>
      <c r="AO53" s="307"/>
      <c r="AP53" s="307"/>
      <c r="AQ53" s="307"/>
      <c r="AR53" s="326"/>
      <c r="AS53" s="307"/>
      <c r="AT53" s="307"/>
      <c r="AU53" s="307"/>
      <c r="AV53" s="307"/>
      <c r="AW53" s="307"/>
      <c r="AX53" s="307"/>
      <c r="AY53" s="326"/>
      <c r="AZ53" s="307"/>
      <c r="BA53" s="307"/>
      <c r="BB53" s="307"/>
      <c r="BC53" s="307"/>
      <c r="BD53" s="307"/>
      <c r="BE53" s="307"/>
      <c r="BF53" s="307"/>
      <c r="BG53" s="307"/>
      <c r="BH53" s="307"/>
      <c r="BI53" s="307"/>
      <c r="BJ53" s="680"/>
      <c r="BK53" s="686"/>
    </row>
    <row r="54" spans="1:63">
      <c r="A54" s="1362"/>
      <c r="B54" s="1349"/>
      <c r="C54" s="1347" t="s">
        <v>305</v>
      </c>
      <c r="D54" s="308">
        <v>150</v>
      </c>
      <c r="E54" s="307"/>
      <c r="F54" s="307"/>
      <c r="G54" s="307"/>
      <c r="H54" s="307"/>
      <c r="I54" s="307"/>
      <c r="J54" s="326"/>
      <c r="K54" s="307"/>
      <c r="L54" s="307"/>
      <c r="M54" s="307"/>
      <c r="N54" s="307"/>
      <c r="O54" s="307"/>
      <c r="P54" s="307"/>
      <c r="Q54" s="989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>
        <f>[1]НАПИТКИ!$F$317</f>
        <v>18.600000000000001</v>
      </c>
      <c r="AE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7"/>
      <c r="AQ54" s="307"/>
      <c r="AR54" s="326"/>
      <c r="AS54" s="307"/>
      <c r="AT54" s="307"/>
      <c r="AU54" s="307"/>
      <c r="AV54" s="307"/>
      <c r="AW54" s="307"/>
      <c r="AX54" s="307"/>
      <c r="AY54" s="326"/>
      <c r="AZ54" s="307"/>
      <c r="BA54" s="307"/>
      <c r="BB54" s="307"/>
      <c r="BC54" s="307">
        <f>[1]НАПИТКИ!$I$318</f>
        <v>6.5</v>
      </c>
      <c r="BD54" s="307"/>
      <c r="BE54" s="307"/>
      <c r="BF54" s="307"/>
      <c r="BG54" s="307"/>
      <c r="BH54" s="307"/>
      <c r="BI54" s="313"/>
      <c r="BJ54" s="680"/>
      <c r="BK54" s="686"/>
    </row>
    <row r="55" spans="1:63">
      <c r="A55" s="1362"/>
      <c r="B55" s="1349"/>
      <c r="C55" s="1379"/>
      <c r="D55" s="702">
        <v>180</v>
      </c>
      <c r="E55" s="311"/>
      <c r="F55" s="311"/>
      <c r="G55" s="311"/>
      <c r="H55" s="311"/>
      <c r="I55" s="311"/>
      <c r="J55" s="326"/>
      <c r="K55" s="311"/>
      <c r="L55" s="311"/>
      <c r="M55" s="311"/>
      <c r="N55" s="311"/>
      <c r="O55" s="311"/>
      <c r="P55" s="311"/>
      <c r="Q55" s="989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>
        <f>[1]НАПИТКИ!$Q$317</f>
        <v>22.320000000000004</v>
      </c>
      <c r="AE55" s="311"/>
      <c r="AF55" s="311"/>
      <c r="AG55" s="311"/>
      <c r="AH55" s="311"/>
      <c r="AI55" s="311"/>
      <c r="AJ55" s="311"/>
      <c r="AK55" s="311"/>
      <c r="AL55" s="311"/>
      <c r="AM55" s="311"/>
      <c r="AN55" s="311"/>
      <c r="AO55" s="311"/>
      <c r="AP55" s="311"/>
      <c r="AQ55" s="311"/>
      <c r="AR55" s="326"/>
      <c r="AS55" s="311"/>
      <c r="AT55" s="311"/>
      <c r="AU55" s="311"/>
      <c r="AV55" s="311"/>
      <c r="AW55" s="311"/>
      <c r="AX55" s="311"/>
      <c r="AY55" s="326"/>
      <c r="AZ55" s="311"/>
      <c r="BA55" s="311"/>
      <c r="BB55" s="311"/>
      <c r="BC55" s="311">
        <f>[1]НАПИТКИ!$T$318</f>
        <v>7.8</v>
      </c>
      <c r="BD55" s="311"/>
      <c r="BE55" s="311"/>
      <c r="BF55" s="311"/>
      <c r="BG55" s="311"/>
      <c r="BH55" s="311"/>
      <c r="BI55" s="310"/>
      <c r="BJ55" s="681"/>
      <c r="BK55" s="687"/>
    </row>
    <row r="56" spans="1:63" ht="15.75" customHeight="1">
      <c r="A56" s="1362"/>
      <c r="B56" s="1349"/>
      <c r="C56" s="1329" t="s">
        <v>48</v>
      </c>
      <c r="D56" s="308">
        <f>'[1]ГАСТРОНОМИЯ, ВЫПЕЧКА'!$AA$14</f>
        <v>20</v>
      </c>
      <c r="E56" s="307"/>
      <c r="F56" s="307"/>
      <c r="G56" s="307"/>
      <c r="H56" s="307"/>
      <c r="I56" s="307"/>
      <c r="J56" s="326"/>
      <c r="K56" s="307"/>
      <c r="L56" s="307"/>
      <c r="M56" s="307"/>
      <c r="N56" s="307"/>
      <c r="O56" s="307"/>
      <c r="P56" s="307"/>
      <c r="Q56" s="989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7"/>
      <c r="AK56" s="307"/>
      <c r="AL56" s="307"/>
      <c r="AM56" s="307"/>
      <c r="AN56" s="307">
        <f>'[1]ГАСТРОНОМИЯ, ВЫПЕЧКА'!$AE$17</f>
        <v>20</v>
      </c>
      <c r="AO56" s="307"/>
      <c r="AP56" s="307"/>
      <c r="AQ56" s="307"/>
      <c r="AR56" s="326"/>
      <c r="AS56" s="307"/>
      <c r="AT56" s="307"/>
      <c r="AU56" s="307"/>
      <c r="AV56" s="307"/>
      <c r="AW56" s="307"/>
      <c r="AX56" s="307"/>
      <c r="AY56" s="326"/>
      <c r="AZ56" s="307"/>
      <c r="BA56" s="307"/>
      <c r="BB56" s="307"/>
      <c r="BC56" s="307"/>
      <c r="BD56" s="307"/>
      <c r="BE56" s="307"/>
      <c r="BF56" s="307"/>
      <c r="BG56" s="307"/>
      <c r="BH56" s="307"/>
      <c r="BI56" s="313"/>
      <c r="BJ56" s="680"/>
      <c r="BK56" s="686"/>
    </row>
    <row r="57" spans="1:63" ht="15.75" customHeight="1">
      <c r="A57" s="1362"/>
      <c r="B57" s="1349"/>
      <c r="C57" s="1329"/>
      <c r="D57" s="921">
        <f>'[1]ГАСТРОНОМИЯ, ВЫПЕЧКА'!$AL$14</f>
        <v>30</v>
      </c>
      <c r="E57" s="311"/>
      <c r="F57" s="311"/>
      <c r="G57" s="311"/>
      <c r="H57" s="311"/>
      <c r="I57" s="311"/>
      <c r="J57" s="326"/>
      <c r="K57" s="311"/>
      <c r="L57" s="311"/>
      <c r="M57" s="311"/>
      <c r="N57" s="311"/>
      <c r="O57" s="311"/>
      <c r="P57" s="311"/>
      <c r="Q57" s="989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311"/>
      <c r="AC57" s="311"/>
      <c r="AD57" s="311"/>
      <c r="AE57" s="311"/>
      <c r="AF57" s="311"/>
      <c r="AG57" s="311"/>
      <c r="AH57" s="311"/>
      <c r="AI57" s="311"/>
      <c r="AJ57" s="311"/>
      <c r="AK57" s="311"/>
      <c r="AL57" s="311"/>
      <c r="AM57" s="311"/>
      <c r="AN57" s="311">
        <f>'[1]ГАСТРОНОМИЯ, ВЫПЕЧКА'!$AP$17</f>
        <v>30</v>
      </c>
      <c r="AO57" s="311"/>
      <c r="AP57" s="311"/>
      <c r="AQ57" s="311"/>
      <c r="AR57" s="326"/>
      <c r="AS57" s="311"/>
      <c r="AT57" s="311"/>
      <c r="AU57" s="311"/>
      <c r="AV57" s="311"/>
      <c r="AW57" s="311"/>
      <c r="AX57" s="311"/>
      <c r="AY57" s="326"/>
      <c r="AZ57" s="311"/>
      <c r="BA57" s="311"/>
      <c r="BB57" s="311"/>
      <c r="BC57" s="311"/>
      <c r="BD57" s="311"/>
      <c r="BE57" s="311"/>
      <c r="BF57" s="311"/>
      <c r="BG57" s="311"/>
      <c r="BH57" s="311"/>
      <c r="BI57" s="310"/>
      <c r="BJ57" s="681"/>
      <c r="BK57" s="687"/>
    </row>
    <row r="58" spans="1:63" ht="15.75" customHeight="1">
      <c r="A58" s="1362"/>
      <c r="B58" s="1349"/>
      <c r="C58" s="1329" t="s">
        <v>68</v>
      </c>
      <c r="D58" s="308">
        <f>'[1]ГАСТРОНОМИЯ, ВЫПЕЧКА'!$AA$57</f>
        <v>20</v>
      </c>
      <c r="E58" s="307"/>
      <c r="F58" s="307"/>
      <c r="G58" s="307"/>
      <c r="H58" s="307"/>
      <c r="I58" s="307"/>
      <c r="J58" s="326"/>
      <c r="K58" s="307"/>
      <c r="L58" s="307"/>
      <c r="M58" s="307"/>
      <c r="N58" s="307"/>
      <c r="O58" s="307"/>
      <c r="P58" s="307"/>
      <c r="Q58" s="989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>
        <f>'[1]ГАСТРОНОМИЯ, ВЫПЕЧКА'!$AE$60</f>
        <v>20</v>
      </c>
      <c r="AP58" s="307"/>
      <c r="AQ58" s="307"/>
      <c r="AR58" s="326"/>
      <c r="AS58" s="307"/>
      <c r="AT58" s="307"/>
      <c r="AU58" s="307"/>
      <c r="AV58" s="307"/>
      <c r="AW58" s="307"/>
      <c r="AX58" s="307"/>
      <c r="AY58" s="326"/>
      <c r="AZ58" s="307"/>
      <c r="BA58" s="307"/>
      <c r="BB58" s="307"/>
      <c r="BC58" s="307"/>
      <c r="BD58" s="307"/>
      <c r="BE58" s="307"/>
      <c r="BF58" s="307"/>
      <c r="BG58" s="307"/>
      <c r="BH58" s="307"/>
      <c r="BI58" s="313"/>
      <c r="BJ58" s="680"/>
      <c r="BK58" s="686"/>
    </row>
    <row r="59" spans="1:63" ht="15.75" customHeight="1">
      <c r="A59" s="1362"/>
      <c r="B59" s="1349"/>
      <c r="C59" s="1329"/>
      <c r="D59" s="925">
        <f>'[1]ГАСТРОНОМИЯ, ВЫПЕЧКА'!$AA$57</f>
        <v>20</v>
      </c>
      <c r="E59" s="926"/>
      <c r="F59" s="926"/>
      <c r="G59" s="926"/>
      <c r="H59" s="926"/>
      <c r="I59" s="926"/>
      <c r="J59" s="1001"/>
      <c r="K59" s="926"/>
      <c r="L59" s="926"/>
      <c r="M59" s="926"/>
      <c r="N59" s="926"/>
      <c r="O59" s="926"/>
      <c r="P59" s="926"/>
      <c r="Q59" s="989"/>
      <c r="R59" s="926"/>
      <c r="S59" s="926"/>
      <c r="T59" s="926"/>
      <c r="U59" s="926"/>
      <c r="V59" s="926"/>
      <c r="W59" s="926"/>
      <c r="X59" s="926"/>
      <c r="Y59" s="926"/>
      <c r="Z59" s="926"/>
      <c r="AA59" s="926"/>
      <c r="AB59" s="926"/>
      <c r="AC59" s="926"/>
      <c r="AD59" s="926"/>
      <c r="AE59" s="926"/>
      <c r="AF59" s="926"/>
      <c r="AG59" s="926"/>
      <c r="AH59" s="926"/>
      <c r="AI59" s="926"/>
      <c r="AJ59" s="926"/>
      <c r="AK59" s="926"/>
      <c r="AL59" s="926"/>
      <c r="AM59" s="926"/>
      <c r="AN59" s="926"/>
      <c r="AO59" s="926">
        <f>'[1]ГАСТРОНОМИЯ, ВЫПЕЧКА'!$AE$60</f>
        <v>20</v>
      </c>
      <c r="AP59" s="926"/>
      <c r="AQ59" s="926"/>
      <c r="AR59" s="1001"/>
      <c r="AS59" s="926"/>
      <c r="AT59" s="926"/>
      <c r="AU59" s="926"/>
      <c r="AV59" s="926"/>
      <c r="AW59" s="926"/>
      <c r="AX59" s="926"/>
      <c r="AY59" s="1001"/>
      <c r="AZ59" s="926"/>
      <c r="BA59" s="926"/>
      <c r="BB59" s="926"/>
      <c r="BC59" s="926"/>
      <c r="BD59" s="926"/>
      <c r="BE59" s="926"/>
      <c r="BF59" s="926"/>
      <c r="BG59" s="926"/>
      <c r="BH59" s="926"/>
      <c r="BI59" s="927"/>
      <c r="BJ59" s="927"/>
      <c r="BK59" s="928"/>
    </row>
    <row r="60" spans="1:63">
      <c r="A60" s="1362"/>
      <c r="B60" s="1372" t="s">
        <v>271</v>
      </c>
      <c r="C60" s="1335" t="s">
        <v>101</v>
      </c>
      <c r="D60" s="308">
        <v>60</v>
      </c>
      <c r="E60" s="307">
        <f>'[1]ГАСТРОНОМИЯ, ВЫПЕЧКА'!$I$192</f>
        <v>20</v>
      </c>
      <c r="F60" s="307"/>
      <c r="G60" s="307"/>
      <c r="H60" s="307"/>
      <c r="I60" s="307"/>
      <c r="J60" s="326">
        <f>'[1]ГАСТРОНОМИЯ, ВЫПЕЧКА'!$I$193</f>
        <v>2</v>
      </c>
      <c r="K60" s="307"/>
      <c r="L60" s="307"/>
      <c r="M60" s="307"/>
      <c r="N60" s="307"/>
      <c r="O60" s="307"/>
      <c r="P60" s="307"/>
      <c r="Q60" s="989">
        <f>'[1]ГАСТРОНОМИЯ, ВЫПЕЧКА'!$F$195</f>
        <v>7.8E-2</v>
      </c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  <c r="AK60" s="307"/>
      <c r="AL60" s="307"/>
      <c r="AM60" s="307"/>
      <c r="AN60" s="307"/>
      <c r="AO60" s="307"/>
      <c r="AP60" s="307"/>
      <c r="AQ60" s="307">
        <f>'[1]ГАСТРОНОМИЯ, ВЫПЕЧКА'!$I$191</f>
        <v>40</v>
      </c>
      <c r="AR60" s="326"/>
      <c r="AS60" s="307"/>
      <c r="AT60" s="307"/>
      <c r="AU60" s="307"/>
      <c r="AV60" s="307"/>
      <c r="AW60" s="307"/>
      <c r="AX60" s="307"/>
      <c r="AY60" s="326"/>
      <c r="AZ60" s="307"/>
      <c r="BA60" s="307"/>
      <c r="BB60" s="307"/>
      <c r="BC60" s="307">
        <f>'[1]ГАСТРОНОМИЯ, ВЫПЕЧКА'!$I$196</f>
        <v>5</v>
      </c>
      <c r="BD60" s="307">
        <f>'[1]ГАСТРОНОМИЯ, ВЫПЕЧКА'!$I$194</f>
        <v>1</v>
      </c>
      <c r="BE60" s="307"/>
      <c r="BF60" s="307"/>
      <c r="BG60" s="307"/>
      <c r="BH60" s="307"/>
      <c r="BI60" s="313"/>
      <c r="BJ60" s="680">
        <f>'[1]ГАСТРОНОМИЯ, ВЫПЕЧКА'!$I$197</f>
        <v>0.5</v>
      </c>
      <c r="BK60" s="686"/>
    </row>
    <row r="61" spans="1:63" ht="17.25" customHeight="1">
      <c r="A61" s="1362"/>
      <c r="B61" s="1373"/>
      <c r="C61" s="1331"/>
      <c r="D61" s="312">
        <v>60</v>
      </c>
      <c r="E61" s="314">
        <f>'[1]ГАСТРОНОМИЯ, ВЫПЕЧКА'!$I$192</f>
        <v>20</v>
      </c>
      <c r="F61" s="314"/>
      <c r="G61" s="314"/>
      <c r="H61" s="314"/>
      <c r="I61" s="314"/>
      <c r="J61" s="326">
        <f>'[1]ГАСТРОНОМИЯ, ВЫПЕЧКА'!$I$193</f>
        <v>2</v>
      </c>
      <c r="K61" s="314"/>
      <c r="L61" s="314"/>
      <c r="M61" s="314"/>
      <c r="N61" s="314"/>
      <c r="O61" s="314"/>
      <c r="P61" s="314"/>
      <c r="Q61" s="989">
        <f>'[1]ГАСТРОНОМИЯ, ВЫПЕЧКА'!$F$195</f>
        <v>7.8E-2</v>
      </c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>
        <f>'[1]ГАСТРОНОМИЯ, ВЫПЕЧКА'!$I$191</f>
        <v>40</v>
      </c>
      <c r="AR61" s="326"/>
      <c r="AS61" s="314"/>
      <c r="AT61" s="314"/>
      <c r="AU61" s="314"/>
      <c r="AV61" s="314"/>
      <c r="AW61" s="314"/>
      <c r="AX61" s="314"/>
      <c r="AY61" s="326"/>
      <c r="AZ61" s="314"/>
      <c r="BA61" s="314"/>
      <c r="BB61" s="314"/>
      <c r="BC61" s="314">
        <f>'[1]ГАСТРОНОМИЯ, ВЫПЕЧКА'!$I$196</f>
        <v>5</v>
      </c>
      <c r="BD61" s="314">
        <f>'[1]ГАСТРОНОМИЯ, ВЫПЕЧКА'!$I$194</f>
        <v>1</v>
      </c>
      <c r="BE61" s="314"/>
      <c r="BF61" s="314"/>
      <c r="BG61" s="314"/>
      <c r="BH61" s="314"/>
      <c r="BI61" s="328"/>
      <c r="BJ61" s="682">
        <f>'[1]ГАСТРОНОМИЯ, ВЫПЕЧКА'!$I$197</f>
        <v>0.5</v>
      </c>
      <c r="BK61" s="688"/>
    </row>
    <row r="62" spans="1:63" ht="15.75" customHeight="1">
      <c r="A62" s="1362"/>
      <c r="B62" s="1373"/>
      <c r="C62" s="1335" t="s">
        <v>323</v>
      </c>
      <c r="D62" s="308">
        <v>180</v>
      </c>
      <c r="E62" s="307">
        <f>[1]НАПИТКИ!$T$407</f>
        <v>180</v>
      </c>
      <c r="F62" s="307"/>
      <c r="G62" s="307"/>
      <c r="H62" s="307"/>
      <c r="I62" s="307"/>
      <c r="J62" s="326"/>
      <c r="K62" s="307"/>
      <c r="L62" s="307"/>
      <c r="M62" s="307"/>
      <c r="N62" s="307"/>
      <c r="O62" s="307"/>
      <c r="P62" s="307"/>
      <c r="Q62" s="989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26"/>
      <c r="AS62" s="307"/>
      <c r="AT62" s="307"/>
      <c r="AU62" s="307"/>
      <c r="AV62" s="307"/>
      <c r="AW62" s="307"/>
      <c r="AX62" s="307"/>
      <c r="AY62" s="326"/>
      <c r="AZ62" s="307"/>
      <c r="BA62" s="307"/>
      <c r="BB62" s="307"/>
      <c r="BC62" s="307"/>
      <c r="BD62" s="307"/>
      <c r="BE62" s="307"/>
      <c r="BF62" s="307"/>
      <c r="BG62" s="307"/>
      <c r="BH62" s="307"/>
      <c r="BI62" s="313"/>
      <c r="BJ62" s="680"/>
      <c r="BK62" s="686"/>
    </row>
    <row r="63" spans="1:63" ht="15.75" customHeight="1" thickBot="1">
      <c r="A63" s="1362"/>
      <c r="B63" s="1373"/>
      <c r="C63" s="1331"/>
      <c r="D63" s="312">
        <v>180</v>
      </c>
      <c r="E63" s="311">
        <f>[1]НАПИТКИ!$T$407</f>
        <v>180</v>
      </c>
      <c r="F63" s="311"/>
      <c r="G63" s="311"/>
      <c r="H63" s="311"/>
      <c r="I63" s="311"/>
      <c r="J63" s="326"/>
      <c r="K63" s="311"/>
      <c r="L63" s="311"/>
      <c r="M63" s="311"/>
      <c r="N63" s="311"/>
      <c r="O63" s="311"/>
      <c r="P63" s="311"/>
      <c r="Q63" s="989"/>
      <c r="R63" s="311"/>
      <c r="S63" s="311"/>
      <c r="T63" s="311"/>
      <c r="U63" s="311"/>
      <c r="V63" s="311"/>
      <c r="W63" s="311"/>
      <c r="X63" s="311"/>
      <c r="Y63" s="311"/>
      <c r="Z63" s="311"/>
      <c r="AA63" s="311"/>
      <c r="AB63" s="311"/>
      <c r="AC63" s="311"/>
      <c r="AD63" s="311"/>
      <c r="AE63" s="311"/>
      <c r="AF63" s="311"/>
      <c r="AG63" s="311"/>
      <c r="AH63" s="311"/>
      <c r="AI63" s="311"/>
      <c r="AJ63" s="311"/>
      <c r="AK63" s="311"/>
      <c r="AL63" s="311"/>
      <c r="AM63" s="311"/>
      <c r="AN63" s="311"/>
      <c r="AO63" s="311"/>
      <c r="AP63" s="311"/>
      <c r="AQ63" s="311"/>
      <c r="AR63" s="326"/>
      <c r="AS63" s="311"/>
      <c r="AT63" s="311"/>
      <c r="AU63" s="311"/>
      <c r="AV63" s="311"/>
      <c r="AW63" s="311"/>
      <c r="AX63" s="311"/>
      <c r="AY63" s="326"/>
      <c r="AZ63" s="311"/>
      <c r="BA63" s="311"/>
      <c r="BB63" s="311"/>
      <c r="BC63" s="311"/>
      <c r="BD63" s="311"/>
      <c r="BE63" s="311"/>
      <c r="BF63" s="311"/>
      <c r="BG63" s="311"/>
      <c r="BH63" s="311"/>
      <c r="BI63" s="310"/>
      <c r="BJ63" s="681"/>
      <c r="BK63" s="694"/>
    </row>
    <row r="64" spans="1:63" ht="17.25" customHeight="1">
      <c r="A64" s="1361">
        <v>3</v>
      </c>
      <c r="B64" s="1376" t="s">
        <v>282</v>
      </c>
      <c r="C64" s="1342" t="s">
        <v>178</v>
      </c>
      <c r="D64" s="320">
        <f>'[1]ЯЙЦО, ТВОРОГ, ЗАПЕКАНКИ'!$E$14</f>
        <v>130</v>
      </c>
      <c r="E64" s="319">
        <f>'[1]ЯЙЦО, ТВОРОГ, ЗАПЕКАНКИ'!$I$18</f>
        <v>50.006666666666668</v>
      </c>
      <c r="F64" s="319"/>
      <c r="G64" s="319"/>
      <c r="H64" s="319"/>
      <c r="I64" s="319"/>
      <c r="J64" s="1004">
        <f>'[1]ЯЙЦО, ТВОРОГ, ЗАПЕКАНКИ'!$I$20+'[1]ЯЙЦО, ТВОРОГ, ЗАПЕКАНКИ'!$I$22</f>
        <v>9.2733333333333334</v>
      </c>
      <c r="K64" s="319"/>
      <c r="L64" s="319"/>
      <c r="M64" s="319"/>
      <c r="N64" s="319"/>
      <c r="O64" s="319"/>
      <c r="P64" s="319"/>
      <c r="Q64" s="991">
        <f>'[1]ЯЙЦО, ТВОРОГ, ЗАПЕКАНКИ'!$F$17</f>
        <v>1.6527333333333334</v>
      </c>
      <c r="R64" s="319"/>
      <c r="S64" s="319"/>
      <c r="T64" s="319"/>
      <c r="U64" s="319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1004"/>
      <c r="AS64" s="319"/>
      <c r="AT64" s="319"/>
      <c r="AU64" s="319"/>
      <c r="AV64" s="319"/>
      <c r="AW64" s="319"/>
      <c r="AX64" s="319"/>
      <c r="AY64" s="1004"/>
      <c r="AZ64" s="319"/>
      <c r="BA64" s="319"/>
      <c r="BB64" s="319"/>
      <c r="BC64" s="319"/>
      <c r="BD64" s="319"/>
      <c r="BE64" s="319"/>
      <c r="BF64" s="319"/>
      <c r="BG64" s="319"/>
      <c r="BH64" s="319"/>
      <c r="BI64" s="325"/>
      <c r="BJ64" s="683"/>
      <c r="BK64" s="693"/>
    </row>
    <row r="65" spans="1:63" ht="16.5" customHeight="1">
      <c r="A65" s="1362"/>
      <c r="B65" s="1373"/>
      <c r="C65" s="1333"/>
      <c r="D65" s="312">
        <f>'[1]ЯЙЦО, ТВОРОГ, ЗАПЕКАНКИ'!$P$14</f>
        <v>150</v>
      </c>
      <c r="E65" s="311">
        <f>'[1]ЯЙЦО, ТВОРОГ, ЗАПЕКАНКИ'!$T$18</f>
        <v>57.7</v>
      </c>
      <c r="F65" s="311"/>
      <c r="G65" s="311"/>
      <c r="H65" s="311"/>
      <c r="I65" s="311"/>
      <c r="J65" s="326">
        <f>'[1]ЯЙЦО, ТВОРОГ, ЗАПЕКАНКИ'!$T$20+'[1]ЯЙЦО, ТВОРОГ, ЗАПЕКАНКИ'!$T$22</f>
        <v>10.7</v>
      </c>
      <c r="K65" s="311"/>
      <c r="L65" s="311"/>
      <c r="M65" s="311"/>
      <c r="N65" s="311"/>
      <c r="O65" s="311"/>
      <c r="P65" s="311"/>
      <c r="Q65" s="989">
        <f>'[1]ЯЙЦО, ТВОРОГ, ЗАПЕКАНКИ'!$Q$17</f>
        <v>1.907</v>
      </c>
      <c r="R65" s="311"/>
      <c r="S65" s="311"/>
      <c r="T65" s="311"/>
      <c r="U65" s="311"/>
      <c r="V65" s="311"/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1"/>
      <c r="AK65" s="311"/>
      <c r="AL65" s="311"/>
      <c r="AM65" s="311"/>
      <c r="AN65" s="311"/>
      <c r="AO65" s="311"/>
      <c r="AP65" s="311"/>
      <c r="AQ65" s="311"/>
      <c r="AR65" s="326"/>
      <c r="AS65" s="311"/>
      <c r="AT65" s="311"/>
      <c r="AU65" s="311"/>
      <c r="AV65" s="311"/>
      <c r="AW65" s="311"/>
      <c r="AX65" s="311"/>
      <c r="AY65" s="326"/>
      <c r="AZ65" s="311"/>
      <c r="BA65" s="311"/>
      <c r="BB65" s="311"/>
      <c r="BC65" s="311"/>
      <c r="BD65" s="311"/>
      <c r="BE65" s="311"/>
      <c r="BF65" s="311"/>
      <c r="BG65" s="311"/>
      <c r="BH65" s="311"/>
      <c r="BI65" s="310"/>
      <c r="BJ65" s="681"/>
      <c r="BK65" s="687"/>
    </row>
    <row r="66" spans="1:63" ht="16.5" customHeight="1">
      <c r="A66" s="1362"/>
      <c r="B66" s="1373"/>
      <c r="C66" s="1332" t="s">
        <v>514</v>
      </c>
      <c r="D66" s="308">
        <f>'[1]ФРУКТЫ, ОВОЩИ'!$E$436</f>
        <v>50</v>
      </c>
      <c r="E66" s="307"/>
      <c r="F66" s="307"/>
      <c r="G66" s="307"/>
      <c r="H66" s="307"/>
      <c r="I66" s="307"/>
      <c r="J66" s="326">
        <f>'[1]ФРУКТЫ, ОВОЩИ'!$I$441</f>
        <v>2.5</v>
      </c>
      <c r="K66" s="307"/>
      <c r="L66" s="307"/>
      <c r="M66" s="307"/>
      <c r="N66" s="307"/>
      <c r="O66" s="307"/>
      <c r="P66" s="307"/>
      <c r="Q66" s="989"/>
      <c r="R66" s="307"/>
      <c r="S66" s="307"/>
      <c r="T66" s="307"/>
      <c r="U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  <c r="AH66" s="307"/>
      <c r="AI66" s="307"/>
      <c r="AJ66" s="307"/>
      <c r="AK66" s="307"/>
      <c r="AL66" s="307">
        <f>'[1]ФРУКТЫ, ОВОЩИ'!$I$439</f>
        <v>47.5</v>
      </c>
      <c r="AM66" s="307"/>
      <c r="AN66" s="307"/>
      <c r="AO66" s="307"/>
      <c r="AP66" s="307"/>
      <c r="AQ66" s="307"/>
      <c r="AR66" s="307"/>
      <c r="AS66" s="307"/>
      <c r="AT66" s="307"/>
      <c r="AU66" s="307"/>
      <c r="AV66" s="307"/>
      <c r="AW66" s="307"/>
      <c r="AX66" s="307"/>
      <c r="AY66" s="307"/>
      <c r="AZ66" s="307"/>
      <c r="BA66" s="307"/>
      <c r="BB66" s="307"/>
      <c r="BC66" s="307"/>
      <c r="BD66" s="307"/>
      <c r="BE66" s="307"/>
      <c r="BF66" s="307"/>
      <c r="BG66" s="307"/>
      <c r="BH66" s="307"/>
      <c r="BI66" s="313"/>
      <c r="BJ66" s="680"/>
      <c r="BK66" s="686"/>
    </row>
    <row r="67" spans="1:63" ht="16.5" customHeight="1">
      <c r="A67" s="1362"/>
      <c r="B67" s="1373"/>
      <c r="C67" s="1333"/>
      <c r="D67" s="1065">
        <f>'[1]ФРУКТЫ, ОВОЩИ'!$E$436</f>
        <v>50</v>
      </c>
      <c r="E67" s="314"/>
      <c r="F67" s="314"/>
      <c r="G67" s="314"/>
      <c r="H67" s="314"/>
      <c r="I67" s="314"/>
      <c r="J67" s="326">
        <f>'[1]ФРУКТЫ, ОВОЩИ'!$I$441</f>
        <v>2.5</v>
      </c>
      <c r="K67" s="314"/>
      <c r="L67" s="314"/>
      <c r="M67" s="314"/>
      <c r="N67" s="314"/>
      <c r="O67" s="314"/>
      <c r="P67" s="314"/>
      <c r="Q67" s="989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>
        <f>'[1]ФРУКТЫ, ОВОЩИ'!$I$439</f>
        <v>47.5</v>
      </c>
      <c r="AM67" s="311"/>
      <c r="AN67" s="311"/>
      <c r="AO67" s="311"/>
      <c r="AP67" s="311"/>
      <c r="AQ67" s="311"/>
      <c r="AR67" s="326"/>
      <c r="AS67" s="311"/>
      <c r="AT67" s="311"/>
      <c r="AU67" s="311"/>
      <c r="AV67" s="311"/>
      <c r="AW67" s="311"/>
      <c r="AX67" s="311"/>
      <c r="AY67" s="326"/>
      <c r="AZ67" s="311"/>
      <c r="BA67" s="311"/>
      <c r="BB67" s="311"/>
      <c r="BC67" s="311"/>
      <c r="BD67" s="311"/>
      <c r="BE67" s="311"/>
      <c r="BF67" s="311"/>
      <c r="BG67" s="311"/>
      <c r="BH67" s="311"/>
      <c r="BI67" s="310"/>
      <c r="BJ67" s="681"/>
      <c r="BK67" s="687"/>
    </row>
    <row r="68" spans="1:63" ht="15.75" customHeight="1">
      <c r="A68" s="1362"/>
      <c r="B68" s="1373"/>
      <c r="C68" s="1329" t="s">
        <v>48</v>
      </c>
      <c r="D68" s="308">
        <f>'[1]ГАСТРОНОМИЯ, ВЫПЕЧКА'!$AA$14</f>
        <v>20</v>
      </c>
      <c r="E68" s="307"/>
      <c r="F68" s="307"/>
      <c r="G68" s="307"/>
      <c r="H68" s="307"/>
      <c r="I68" s="307"/>
      <c r="J68" s="326"/>
      <c r="K68" s="307"/>
      <c r="L68" s="307"/>
      <c r="M68" s="307"/>
      <c r="N68" s="307"/>
      <c r="O68" s="307"/>
      <c r="P68" s="307"/>
      <c r="Q68" s="989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7"/>
      <c r="AL68" s="307"/>
      <c r="AM68" s="307"/>
      <c r="AN68" s="307">
        <f>'[1]ГАСТРОНОМИЯ, ВЫПЕЧКА'!$AE$17</f>
        <v>20</v>
      </c>
      <c r="AO68" s="307"/>
      <c r="AP68" s="307"/>
      <c r="AQ68" s="307"/>
      <c r="AR68" s="326"/>
      <c r="AS68" s="307"/>
      <c r="AT68" s="307"/>
      <c r="AU68" s="307"/>
      <c r="AV68" s="307"/>
      <c r="AW68" s="307"/>
      <c r="AX68" s="307"/>
      <c r="AY68" s="326"/>
      <c r="AZ68" s="307"/>
      <c r="BA68" s="307"/>
      <c r="BB68" s="307"/>
      <c r="BC68" s="307"/>
      <c r="BD68" s="307"/>
      <c r="BE68" s="307"/>
      <c r="BF68" s="307"/>
      <c r="BG68" s="307"/>
      <c r="BH68" s="307"/>
      <c r="BI68" s="313"/>
      <c r="BJ68" s="680"/>
      <c r="BK68" s="686"/>
    </row>
    <row r="69" spans="1:63" ht="15.75" customHeight="1">
      <c r="A69" s="1362"/>
      <c r="B69" s="1373"/>
      <c r="C69" s="1329"/>
      <c r="D69" s="921">
        <f>'[1]ГАСТРОНОМИЯ, ВЫПЕЧКА'!$AW$14</f>
        <v>25</v>
      </c>
      <c r="E69" s="311"/>
      <c r="F69" s="311"/>
      <c r="G69" s="311"/>
      <c r="H69" s="311"/>
      <c r="I69" s="311"/>
      <c r="J69" s="326"/>
      <c r="K69" s="311"/>
      <c r="L69" s="311"/>
      <c r="M69" s="311"/>
      <c r="N69" s="311"/>
      <c r="O69" s="311"/>
      <c r="P69" s="311"/>
      <c r="Q69" s="989"/>
      <c r="R69" s="311"/>
      <c r="S69" s="311"/>
      <c r="T69" s="311"/>
      <c r="U69" s="311"/>
      <c r="V69" s="311"/>
      <c r="W69" s="311"/>
      <c r="X69" s="311"/>
      <c r="Y69" s="311"/>
      <c r="Z69" s="311"/>
      <c r="AA69" s="311"/>
      <c r="AB69" s="311"/>
      <c r="AC69" s="311"/>
      <c r="AD69" s="311"/>
      <c r="AE69" s="311"/>
      <c r="AF69" s="311"/>
      <c r="AG69" s="311"/>
      <c r="AH69" s="311"/>
      <c r="AI69" s="311"/>
      <c r="AJ69" s="311"/>
      <c r="AK69" s="311"/>
      <c r="AL69" s="311"/>
      <c r="AM69" s="311"/>
      <c r="AN69" s="311">
        <f>'[1]ГАСТРОНОМИЯ, ВЫПЕЧКА'!$BA$17</f>
        <v>25</v>
      </c>
      <c r="AO69" s="311"/>
      <c r="AP69" s="311"/>
      <c r="AQ69" s="311"/>
      <c r="AR69" s="326"/>
      <c r="AS69" s="311"/>
      <c r="AT69" s="311"/>
      <c r="AU69" s="311"/>
      <c r="AV69" s="311"/>
      <c r="AW69" s="311"/>
      <c r="AX69" s="311"/>
      <c r="AY69" s="326"/>
      <c r="AZ69" s="311"/>
      <c r="BA69" s="311"/>
      <c r="BB69" s="311"/>
      <c r="BC69" s="311"/>
      <c r="BD69" s="311"/>
      <c r="BE69" s="311"/>
      <c r="BF69" s="311"/>
      <c r="BG69" s="311"/>
      <c r="BH69" s="311"/>
      <c r="BI69" s="310"/>
      <c r="BJ69" s="681"/>
      <c r="BK69" s="687"/>
    </row>
    <row r="70" spans="1:63" ht="15.75" customHeight="1">
      <c r="A70" s="1364"/>
      <c r="B70" s="1344"/>
      <c r="C70" s="1329" t="s">
        <v>68</v>
      </c>
      <c r="D70" s="308">
        <f>'[1]ГАСТРОНОМИЯ, ВЫПЕЧКА'!$I$60</f>
        <v>10</v>
      </c>
      <c r="E70" s="307"/>
      <c r="F70" s="307"/>
      <c r="G70" s="307"/>
      <c r="H70" s="307"/>
      <c r="I70" s="307"/>
      <c r="J70" s="326"/>
      <c r="K70" s="307"/>
      <c r="L70" s="307"/>
      <c r="M70" s="307"/>
      <c r="N70" s="307"/>
      <c r="O70" s="307"/>
      <c r="P70" s="307"/>
      <c r="Q70" s="989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7"/>
      <c r="AN70" s="307"/>
      <c r="AO70" s="307">
        <f>'[1]ГАСТРОНОМИЯ, ВЫПЕЧКА'!$I$60</f>
        <v>10</v>
      </c>
      <c r="AP70" s="307"/>
      <c r="AQ70" s="307"/>
      <c r="AR70" s="326"/>
      <c r="AS70" s="307"/>
      <c r="AT70" s="307"/>
      <c r="AU70" s="307"/>
      <c r="AV70" s="307"/>
      <c r="AW70" s="307"/>
      <c r="AX70" s="307"/>
      <c r="AY70" s="326"/>
      <c r="AZ70" s="307"/>
      <c r="BA70" s="307"/>
      <c r="BB70" s="307"/>
      <c r="BC70" s="307"/>
      <c r="BD70" s="307"/>
      <c r="BE70" s="307"/>
      <c r="BF70" s="307"/>
      <c r="BG70" s="307"/>
      <c r="BH70" s="307"/>
      <c r="BI70" s="313"/>
      <c r="BJ70" s="680"/>
      <c r="BK70" s="686"/>
    </row>
    <row r="71" spans="1:63" ht="15.75" customHeight="1">
      <c r="A71" s="1364"/>
      <c r="B71" s="1344"/>
      <c r="C71" s="1329"/>
      <c r="D71" s="925">
        <f>'[1]ГАСТРОНОМИЯ, ВЫПЕЧКА'!$AA$57</f>
        <v>20</v>
      </c>
      <c r="E71" s="926"/>
      <c r="F71" s="926"/>
      <c r="G71" s="926"/>
      <c r="H71" s="926"/>
      <c r="I71" s="926"/>
      <c r="J71" s="1001"/>
      <c r="K71" s="926"/>
      <c r="L71" s="926"/>
      <c r="M71" s="926"/>
      <c r="N71" s="926"/>
      <c r="O71" s="926"/>
      <c r="P71" s="926"/>
      <c r="Q71" s="994"/>
      <c r="R71" s="926"/>
      <c r="S71" s="926"/>
      <c r="T71" s="926"/>
      <c r="U71" s="926"/>
      <c r="V71" s="926"/>
      <c r="W71" s="926"/>
      <c r="X71" s="926"/>
      <c r="Y71" s="926"/>
      <c r="Z71" s="926"/>
      <c r="AA71" s="926"/>
      <c r="AB71" s="926"/>
      <c r="AC71" s="926"/>
      <c r="AD71" s="926"/>
      <c r="AE71" s="926"/>
      <c r="AF71" s="926"/>
      <c r="AG71" s="926"/>
      <c r="AH71" s="926"/>
      <c r="AI71" s="926"/>
      <c r="AJ71" s="926"/>
      <c r="AK71" s="926"/>
      <c r="AL71" s="926"/>
      <c r="AM71" s="926"/>
      <c r="AN71" s="926"/>
      <c r="AO71" s="926">
        <f>'[1]ГАСТРОНОМИЯ, ВЫПЕЧКА'!$AE$60</f>
        <v>20</v>
      </c>
      <c r="AP71" s="926"/>
      <c r="AQ71" s="926"/>
      <c r="AR71" s="1001"/>
      <c r="AS71" s="926"/>
      <c r="AT71" s="926"/>
      <c r="AU71" s="926"/>
      <c r="AV71" s="926"/>
      <c r="AW71" s="926"/>
      <c r="AX71" s="926"/>
      <c r="AY71" s="1001"/>
      <c r="AZ71" s="926"/>
      <c r="BA71" s="926"/>
      <c r="BB71" s="926"/>
      <c r="BC71" s="926"/>
      <c r="BD71" s="926"/>
      <c r="BE71" s="926"/>
      <c r="BF71" s="926"/>
      <c r="BG71" s="926"/>
      <c r="BH71" s="926"/>
      <c r="BI71" s="927"/>
      <c r="BJ71" s="927"/>
      <c r="BK71" s="928"/>
    </row>
    <row r="72" spans="1:63" ht="15.75" customHeight="1">
      <c r="A72" s="1362"/>
      <c r="B72" s="1373"/>
      <c r="C72" s="1335" t="s">
        <v>278</v>
      </c>
      <c r="D72" s="308">
        <v>150</v>
      </c>
      <c r="E72" s="307"/>
      <c r="F72" s="307"/>
      <c r="G72" s="307"/>
      <c r="H72" s="307"/>
      <c r="I72" s="307"/>
      <c r="J72" s="326"/>
      <c r="K72" s="307"/>
      <c r="L72" s="307"/>
      <c r="M72" s="307"/>
      <c r="N72" s="307"/>
      <c r="O72" s="307"/>
      <c r="P72" s="307"/>
      <c r="Q72" s="989"/>
      <c r="R72" s="307"/>
      <c r="S72" s="307"/>
      <c r="T72" s="307"/>
      <c r="U72" s="307"/>
      <c r="V72" s="307"/>
      <c r="W72" s="307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  <c r="AI72" s="307"/>
      <c r="AJ72" s="307"/>
      <c r="AK72" s="307"/>
      <c r="AL72" s="307"/>
      <c r="AM72" s="307"/>
      <c r="AN72" s="307"/>
      <c r="AO72" s="307"/>
      <c r="AP72" s="307"/>
      <c r="AQ72" s="307"/>
      <c r="AR72" s="326"/>
      <c r="AS72" s="307"/>
      <c r="AT72" s="307"/>
      <c r="AU72" s="307"/>
      <c r="AV72" s="307"/>
      <c r="AW72" s="307"/>
      <c r="AX72" s="307"/>
      <c r="AY72" s="326"/>
      <c r="AZ72" s="307"/>
      <c r="BA72" s="672">
        <f>[1]НАПИТКИ!$I$17</f>
        <v>0.75</v>
      </c>
      <c r="BB72" s="307"/>
      <c r="BC72" s="307">
        <f>[1]НАПИТКИ!$I$20</f>
        <v>6.5</v>
      </c>
      <c r="BD72" s="307"/>
      <c r="BE72" s="307"/>
      <c r="BF72" s="307"/>
      <c r="BG72" s="307"/>
      <c r="BH72" s="307"/>
      <c r="BI72" s="313"/>
      <c r="BJ72" s="680"/>
      <c r="BK72" s="686"/>
    </row>
    <row r="73" spans="1:63" ht="15.75" customHeight="1">
      <c r="A73" s="1362"/>
      <c r="B73" s="1373"/>
      <c r="C73" s="1331"/>
      <c r="D73" s="312">
        <v>180</v>
      </c>
      <c r="E73" s="311"/>
      <c r="F73" s="311"/>
      <c r="G73" s="311"/>
      <c r="H73" s="311"/>
      <c r="I73" s="311"/>
      <c r="J73" s="326"/>
      <c r="K73" s="311"/>
      <c r="L73" s="311"/>
      <c r="M73" s="311"/>
      <c r="N73" s="311"/>
      <c r="O73" s="311"/>
      <c r="P73" s="311"/>
      <c r="Q73" s="989"/>
      <c r="R73" s="311"/>
      <c r="S73" s="311"/>
      <c r="T73" s="311"/>
      <c r="U73" s="311"/>
      <c r="V73" s="311"/>
      <c r="W73" s="311"/>
      <c r="X73" s="311"/>
      <c r="Y73" s="311"/>
      <c r="Z73" s="311"/>
      <c r="AA73" s="311"/>
      <c r="AB73" s="311"/>
      <c r="AC73" s="311"/>
      <c r="AD73" s="311"/>
      <c r="AE73" s="311"/>
      <c r="AF73" s="311"/>
      <c r="AG73" s="311"/>
      <c r="AH73" s="311"/>
      <c r="AI73" s="311"/>
      <c r="AJ73" s="311"/>
      <c r="AK73" s="311"/>
      <c r="AL73" s="311"/>
      <c r="AM73" s="311"/>
      <c r="AN73" s="311"/>
      <c r="AO73" s="311"/>
      <c r="AP73" s="311"/>
      <c r="AQ73" s="311"/>
      <c r="AR73" s="326"/>
      <c r="AS73" s="311"/>
      <c r="AT73" s="311"/>
      <c r="AU73" s="311"/>
      <c r="AV73" s="311"/>
      <c r="AW73" s="311"/>
      <c r="AX73" s="311"/>
      <c r="AY73" s="326"/>
      <c r="AZ73" s="311"/>
      <c r="BA73" s="311">
        <f>[1]НАПИТКИ!$T$17</f>
        <v>0.9</v>
      </c>
      <c r="BB73" s="311"/>
      <c r="BC73" s="311">
        <f>[1]НАПИТКИ!$T$20</f>
        <v>7.8</v>
      </c>
      <c r="BD73" s="311"/>
      <c r="BE73" s="311"/>
      <c r="BF73" s="311"/>
      <c r="BG73" s="311"/>
      <c r="BH73" s="311"/>
      <c r="BI73" s="310"/>
      <c r="BJ73" s="681"/>
      <c r="BK73" s="687"/>
    </row>
    <row r="74" spans="1:63" ht="15.75" customHeight="1">
      <c r="A74" s="1362"/>
      <c r="B74" s="1349" t="s">
        <v>276</v>
      </c>
      <c r="C74" s="1329" t="s">
        <v>518</v>
      </c>
      <c r="D74" s="308">
        <f>'[1]ФРУКТЫ, ОВОЩИ'!$P$14</f>
        <v>95</v>
      </c>
      <c r="E74" s="307"/>
      <c r="F74" s="307"/>
      <c r="G74" s="307"/>
      <c r="H74" s="307"/>
      <c r="I74" s="307"/>
      <c r="J74" s="326"/>
      <c r="K74" s="307"/>
      <c r="L74" s="307"/>
      <c r="M74" s="307"/>
      <c r="N74" s="307"/>
      <c r="O74" s="307"/>
      <c r="P74" s="307"/>
      <c r="Q74" s="989"/>
      <c r="R74" s="307"/>
      <c r="S74" s="307"/>
      <c r="T74" s="307"/>
      <c r="U74" s="307"/>
      <c r="V74" s="307"/>
      <c r="W74" s="307"/>
      <c r="X74" s="307"/>
      <c r="Y74" s="307"/>
      <c r="Z74" s="307"/>
      <c r="AA74" s="307">
        <f>'[1]ФРУКТЫ, ОВОЩИ'!$T$17</f>
        <v>95</v>
      </c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26"/>
      <c r="AS74" s="307"/>
      <c r="AT74" s="307"/>
      <c r="AU74" s="307"/>
      <c r="AV74" s="307"/>
      <c r="AW74" s="307"/>
      <c r="AX74" s="307"/>
      <c r="AY74" s="326"/>
      <c r="AZ74" s="307"/>
      <c r="BA74" s="307"/>
      <c r="BB74" s="307"/>
      <c r="BC74" s="307"/>
      <c r="BD74" s="307"/>
      <c r="BE74" s="307"/>
      <c r="BF74" s="307"/>
      <c r="BG74" s="307"/>
      <c r="BH74" s="307"/>
      <c r="BI74" s="313"/>
      <c r="BJ74" s="680"/>
      <c r="BK74" s="686"/>
    </row>
    <row r="75" spans="1:63" ht="15.75" customHeight="1">
      <c r="A75" s="1362"/>
      <c r="B75" s="1349"/>
      <c r="C75" s="1329"/>
      <c r="D75" s="943">
        <f>'[1]ФРУКТЫ, ОВОЩИ'!$E$14</f>
        <v>100</v>
      </c>
      <c r="E75" s="311"/>
      <c r="F75" s="311"/>
      <c r="G75" s="311"/>
      <c r="H75" s="311"/>
      <c r="I75" s="311"/>
      <c r="J75" s="326"/>
      <c r="K75" s="311"/>
      <c r="L75" s="311"/>
      <c r="M75" s="311"/>
      <c r="N75" s="311"/>
      <c r="O75" s="311"/>
      <c r="P75" s="311"/>
      <c r="Q75" s="989"/>
      <c r="R75" s="311"/>
      <c r="S75" s="311"/>
      <c r="T75" s="311"/>
      <c r="U75" s="311"/>
      <c r="V75" s="311"/>
      <c r="W75" s="311"/>
      <c r="X75" s="311"/>
      <c r="Y75" s="311"/>
      <c r="Z75" s="311"/>
      <c r="AA75" s="311">
        <f>'[1]ФРУКТЫ, ОВОЩИ'!$I$17</f>
        <v>100</v>
      </c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11"/>
      <c r="AO75" s="311"/>
      <c r="AP75" s="311"/>
      <c r="AQ75" s="311"/>
      <c r="AR75" s="326"/>
      <c r="AS75" s="311"/>
      <c r="AT75" s="311"/>
      <c r="AU75" s="311"/>
      <c r="AV75" s="311"/>
      <c r="AW75" s="311"/>
      <c r="AX75" s="311"/>
      <c r="AY75" s="326"/>
      <c r="AZ75" s="311"/>
      <c r="BA75" s="311"/>
      <c r="BB75" s="311"/>
      <c r="BC75" s="311"/>
      <c r="BD75" s="311"/>
      <c r="BE75" s="311"/>
      <c r="BF75" s="311"/>
      <c r="BG75" s="311"/>
      <c r="BH75" s="311"/>
      <c r="BI75" s="310"/>
      <c r="BJ75" s="681"/>
      <c r="BK75" s="687"/>
    </row>
    <row r="76" spans="1:63" ht="15.75" customHeight="1">
      <c r="A76" s="1362"/>
      <c r="B76" s="1349" t="s">
        <v>274</v>
      </c>
      <c r="C76" s="1332" t="s">
        <v>235</v>
      </c>
      <c r="D76" s="308">
        <f>'[1]ФРУКТЫ, ОВОЩИ'!$E$100</f>
        <v>40</v>
      </c>
      <c r="E76" s="307"/>
      <c r="F76" s="307"/>
      <c r="G76" s="307"/>
      <c r="H76" s="307"/>
      <c r="I76" s="307"/>
      <c r="J76" s="326"/>
      <c r="K76" s="307"/>
      <c r="L76" s="307"/>
      <c r="M76" s="307"/>
      <c r="N76" s="307"/>
      <c r="O76" s="307"/>
      <c r="P76" s="307"/>
      <c r="Q76" s="989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>
        <f>'[1]ФРУКТЫ, ОВОЩИ'!$I$104</f>
        <v>40</v>
      </c>
      <c r="AK76" s="307"/>
      <c r="AL76" s="307"/>
      <c r="AM76" s="307"/>
      <c r="AN76" s="307"/>
      <c r="AO76" s="307"/>
      <c r="AP76" s="307"/>
      <c r="AQ76" s="307"/>
      <c r="AR76" s="326"/>
      <c r="AS76" s="307"/>
      <c r="AT76" s="307"/>
      <c r="AU76" s="307"/>
      <c r="AV76" s="307"/>
      <c r="AW76" s="307"/>
      <c r="AX76" s="307"/>
      <c r="AY76" s="326"/>
      <c r="AZ76" s="307"/>
      <c r="BA76" s="307"/>
      <c r="BB76" s="307"/>
      <c r="BC76" s="307"/>
      <c r="BD76" s="307"/>
      <c r="BE76" s="307"/>
      <c r="BF76" s="307"/>
      <c r="BG76" s="307"/>
      <c r="BH76" s="307"/>
      <c r="BI76" s="313"/>
      <c r="BJ76" s="680"/>
      <c r="BK76" s="686"/>
    </row>
    <row r="77" spans="1:63" ht="15.75" customHeight="1">
      <c r="A77" s="1362"/>
      <c r="B77" s="1349"/>
      <c r="C77" s="1333"/>
      <c r="D77" s="943">
        <f>'[1]ФРУКТЫ, ОВОЩИ'!$P$100</f>
        <v>60</v>
      </c>
      <c r="E77" s="311"/>
      <c r="F77" s="311"/>
      <c r="G77" s="311"/>
      <c r="H77" s="311"/>
      <c r="I77" s="311"/>
      <c r="J77" s="326"/>
      <c r="K77" s="311"/>
      <c r="L77" s="311"/>
      <c r="M77" s="311"/>
      <c r="N77" s="311"/>
      <c r="O77" s="311"/>
      <c r="P77" s="311"/>
      <c r="Q77" s="989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>
        <f>'[1]ФРУКТЫ, ОВОЩИ'!$T$104</f>
        <v>60</v>
      </c>
      <c r="AK77" s="311"/>
      <c r="AL77" s="311"/>
      <c r="AM77" s="311"/>
      <c r="AN77" s="311"/>
      <c r="AO77" s="311"/>
      <c r="AP77" s="311"/>
      <c r="AQ77" s="311"/>
      <c r="AR77" s="326"/>
      <c r="AS77" s="311"/>
      <c r="AT77" s="311"/>
      <c r="AU77" s="311"/>
      <c r="AV77" s="311"/>
      <c r="AW77" s="311"/>
      <c r="AX77" s="311"/>
      <c r="AY77" s="326"/>
      <c r="AZ77" s="311"/>
      <c r="BA77" s="311"/>
      <c r="BB77" s="311"/>
      <c r="BC77" s="311"/>
      <c r="BD77" s="311"/>
      <c r="BE77" s="311"/>
      <c r="BF77" s="311"/>
      <c r="BG77" s="311"/>
      <c r="BH77" s="311"/>
      <c r="BI77" s="310"/>
      <c r="BJ77" s="681"/>
      <c r="BK77" s="687"/>
    </row>
    <row r="78" spans="1:63" ht="15" customHeight="1">
      <c r="A78" s="1362"/>
      <c r="B78" s="1349"/>
      <c r="C78" s="1329" t="s">
        <v>127</v>
      </c>
      <c r="D78" s="308">
        <f>[1]СУПЫ!$E$54</f>
        <v>180</v>
      </c>
      <c r="E78" s="307"/>
      <c r="F78" s="307"/>
      <c r="G78" s="307"/>
      <c r="H78" s="307">
        <f>[1]СУПЫ!$I$67</f>
        <v>4.5</v>
      </c>
      <c r="I78" s="307"/>
      <c r="J78" s="326"/>
      <c r="K78" s="307"/>
      <c r="L78" s="307"/>
      <c r="M78" s="307"/>
      <c r="N78" s="307"/>
      <c r="O78" s="307"/>
      <c r="P78" s="307"/>
      <c r="Q78" s="989"/>
      <c r="R78" s="307">
        <f>[1]СУПЫ!$I$60</f>
        <v>16.2</v>
      </c>
      <c r="S78" s="307">
        <f>[1]СУПЫ!$I$58</f>
        <v>14.4</v>
      </c>
      <c r="T78" s="307"/>
      <c r="U78" s="307">
        <f>[1]СУПЫ!$I$62</f>
        <v>5.4</v>
      </c>
      <c r="V78" s="307">
        <f>[1]СУПЫ!$I$61</f>
        <v>7.2</v>
      </c>
      <c r="W78" s="307">
        <f>[1]СУПЫ!$I$57</f>
        <v>28.8</v>
      </c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>
        <f>[1]СУПЫ!$I$65</f>
        <v>2.34</v>
      </c>
      <c r="AJ78" s="307"/>
      <c r="AK78" s="307"/>
      <c r="AL78" s="307"/>
      <c r="AM78" s="307"/>
      <c r="AN78" s="307"/>
      <c r="AO78" s="307"/>
      <c r="AP78" s="307"/>
      <c r="AQ78" s="307"/>
      <c r="AR78" s="326"/>
      <c r="AS78" s="307"/>
      <c r="AT78" s="307"/>
      <c r="AU78" s="307"/>
      <c r="AV78" s="307"/>
      <c r="AW78" s="307"/>
      <c r="AX78" s="307"/>
      <c r="AY78" s="326"/>
      <c r="AZ78" s="307"/>
      <c r="BA78" s="307"/>
      <c r="BB78" s="307"/>
      <c r="BC78" s="307"/>
      <c r="BD78" s="307">
        <f>[1]СУПЫ!$I$63</f>
        <v>2.16</v>
      </c>
      <c r="BE78" s="307"/>
      <c r="BF78" s="307"/>
      <c r="BG78" s="307"/>
      <c r="BH78" s="307"/>
      <c r="BI78" s="307"/>
      <c r="BJ78" s="680"/>
      <c r="BK78" s="686"/>
    </row>
    <row r="79" spans="1:63">
      <c r="A79" s="1362"/>
      <c r="B79" s="1349"/>
      <c r="C79" s="1329"/>
      <c r="D79" s="369">
        <f>[1]СУПЫ!$P$54</f>
        <v>200</v>
      </c>
      <c r="E79" s="311"/>
      <c r="F79" s="311"/>
      <c r="G79" s="311"/>
      <c r="H79" s="311">
        <f>[1]СУПЫ!$T$67</f>
        <v>5</v>
      </c>
      <c r="I79" s="311"/>
      <c r="J79" s="326"/>
      <c r="K79" s="311"/>
      <c r="L79" s="311"/>
      <c r="M79" s="311"/>
      <c r="N79" s="311"/>
      <c r="O79" s="311"/>
      <c r="P79" s="311"/>
      <c r="Q79" s="989"/>
      <c r="R79" s="311">
        <f>[1]СУПЫ!$T$60</f>
        <v>18</v>
      </c>
      <c r="S79" s="311">
        <f>[1]СУПЫ!$T$58</f>
        <v>16</v>
      </c>
      <c r="T79" s="311"/>
      <c r="U79" s="311">
        <f>[1]СУПЫ!$T$62</f>
        <v>6</v>
      </c>
      <c r="V79" s="311">
        <f>[1]СУПЫ!$T$61</f>
        <v>8</v>
      </c>
      <c r="W79" s="311">
        <f>[1]СУПЫ!$T$57</f>
        <v>32</v>
      </c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>
        <f>[1]СУПЫ!$T$65</f>
        <v>2.6</v>
      </c>
      <c r="AJ79" s="311"/>
      <c r="AK79" s="311"/>
      <c r="AL79" s="311"/>
      <c r="AM79" s="311"/>
      <c r="AN79" s="311"/>
      <c r="AO79" s="311"/>
      <c r="AP79" s="311"/>
      <c r="AQ79" s="311"/>
      <c r="AR79" s="326"/>
      <c r="AS79" s="311"/>
      <c r="AT79" s="311"/>
      <c r="AU79" s="311"/>
      <c r="AV79" s="311"/>
      <c r="AW79" s="311"/>
      <c r="AX79" s="311"/>
      <c r="AY79" s="326"/>
      <c r="AZ79" s="311"/>
      <c r="BA79" s="311"/>
      <c r="BB79" s="311"/>
      <c r="BC79" s="311"/>
      <c r="BD79" s="311">
        <f>[1]СУПЫ!$T$63</f>
        <v>2.4</v>
      </c>
      <c r="BE79" s="311"/>
      <c r="BF79" s="311"/>
      <c r="BG79" s="311"/>
      <c r="BH79" s="311"/>
      <c r="BI79" s="311"/>
      <c r="BJ79" s="681"/>
      <c r="BK79" s="687"/>
    </row>
    <row r="80" spans="1:63">
      <c r="A80" s="1362"/>
      <c r="B80" s="1349"/>
      <c r="C80" s="1329" t="s">
        <v>511</v>
      </c>
      <c r="D80" s="308">
        <f>'[1]МЯСО, РЫБА'!$E$100</f>
        <v>60</v>
      </c>
      <c r="E80" s="307">
        <f>'[1]МЯСО, РЫБА'!$I$108</f>
        <v>13.7</v>
      </c>
      <c r="F80" s="307"/>
      <c r="G80" s="307"/>
      <c r="H80" s="307"/>
      <c r="I80" s="307"/>
      <c r="J80" s="326">
        <f>'[1]МЯСО, РЫБА'!$I$110</f>
        <v>3</v>
      </c>
      <c r="K80" s="307"/>
      <c r="L80" s="307">
        <f>'[1]МЯСО, РЫБА'!$I$104</f>
        <v>25.7</v>
      </c>
      <c r="M80" s="307">
        <f>'[1]МЯСО, РЫБА'!$I$105</f>
        <v>25.7</v>
      </c>
      <c r="N80" s="307"/>
      <c r="O80" s="307"/>
      <c r="P80" s="307"/>
      <c r="Q80" s="989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>
        <f>'[1]МЯСО, РЫБА'!$I$106</f>
        <v>12</v>
      </c>
      <c r="AO80" s="307"/>
      <c r="AP80" s="307">
        <f>'[1]МЯСО, РЫБА'!$I$107</f>
        <v>6.4</v>
      </c>
      <c r="AQ80" s="307"/>
      <c r="AR80" s="326"/>
      <c r="AS80" s="307"/>
      <c r="AT80" s="307"/>
      <c r="AU80" s="307"/>
      <c r="AV80" s="307"/>
      <c r="AW80" s="307"/>
      <c r="AX80" s="307"/>
      <c r="AY80" s="326"/>
      <c r="AZ80" s="307"/>
      <c r="BA80" s="307"/>
      <c r="BB80" s="307"/>
      <c r="BC80" s="307"/>
      <c r="BD80" s="307"/>
      <c r="BE80" s="307"/>
      <c r="BF80" s="307"/>
      <c r="BG80" s="307"/>
      <c r="BH80" s="307"/>
      <c r="BI80" s="313"/>
      <c r="BJ80" s="680"/>
      <c r="BK80" s="686"/>
    </row>
    <row r="81" spans="1:63">
      <c r="A81" s="1362"/>
      <c r="B81" s="1349"/>
      <c r="C81" s="1329"/>
      <c r="D81" s="369">
        <f>'[1]МЯСО, РЫБА'!$P$100</f>
        <v>80</v>
      </c>
      <c r="E81" s="311">
        <f>'[1]МЯСО, РЫБА'!$T$108</f>
        <v>18.266666666666666</v>
      </c>
      <c r="F81" s="311"/>
      <c r="G81" s="311"/>
      <c r="H81" s="311"/>
      <c r="I81" s="311"/>
      <c r="J81" s="326">
        <f>'[1]МЯСО, РЫБА'!$T$110</f>
        <v>4</v>
      </c>
      <c r="K81" s="311"/>
      <c r="L81" s="311">
        <f>'[1]МЯСО, РЫБА'!$T$104</f>
        <v>34.266666666666666</v>
      </c>
      <c r="M81" s="311">
        <f>'[1]МЯСО, РЫБА'!$T$105</f>
        <v>34.266666666666666</v>
      </c>
      <c r="N81" s="311"/>
      <c r="O81" s="311"/>
      <c r="P81" s="311"/>
      <c r="Q81" s="989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>
        <f>'[1]МЯСО, РЫБА'!$T$106</f>
        <v>16</v>
      </c>
      <c r="AO81" s="311"/>
      <c r="AP81" s="311">
        <f>'[1]МЯСО, РЫБА'!$T$107</f>
        <v>8.5333333333333332</v>
      </c>
      <c r="AQ81" s="311"/>
      <c r="AR81" s="326"/>
      <c r="AS81" s="311"/>
      <c r="AT81" s="311"/>
      <c r="AU81" s="311"/>
      <c r="AV81" s="311"/>
      <c r="AW81" s="311"/>
      <c r="AX81" s="311"/>
      <c r="AY81" s="326"/>
      <c r="AZ81" s="311"/>
      <c r="BA81" s="311"/>
      <c r="BB81" s="311"/>
      <c r="BC81" s="311"/>
      <c r="BD81" s="311"/>
      <c r="BE81" s="311"/>
      <c r="BF81" s="311"/>
      <c r="BG81" s="311"/>
      <c r="BH81" s="311"/>
      <c r="BI81" s="310"/>
      <c r="BJ81" s="681"/>
      <c r="BK81" s="687"/>
    </row>
    <row r="82" spans="1:63">
      <c r="A82" s="1365"/>
      <c r="B82" s="1352"/>
      <c r="C82" s="1350" t="s">
        <v>512</v>
      </c>
      <c r="D82" s="308">
        <v>25</v>
      </c>
      <c r="E82" s="307"/>
      <c r="F82" s="307"/>
      <c r="G82" s="307"/>
      <c r="H82" s="307"/>
      <c r="I82" s="307"/>
      <c r="J82" s="326">
        <f>[1]СОУСА!$I$19</f>
        <v>0.75</v>
      </c>
      <c r="K82" s="307"/>
      <c r="L82" s="307"/>
      <c r="M82" s="307"/>
      <c r="N82" s="307"/>
      <c r="O82" s="307"/>
      <c r="P82" s="307"/>
      <c r="Q82" s="989"/>
      <c r="R82" s="307"/>
      <c r="S82" s="307"/>
      <c r="T82" s="307"/>
      <c r="U82" s="307">
        <f>[1]СОУСА!$I$22</f>
        <v>6</v>
      </c>
      <c r="V82" s="307">
        <f>[1]СОУСА!$I$21</f>
        <v>2</v>
      </c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>
        <f>[1]СОУСА!$I$20</f>
        <v>2</v>
      </c>
      <c r="AJ82" s="307"/>
      <c r="AK82" s="307"/>
      <c r="AL82" s="307"/>
      <c r="AM82" s="307"/>
      <c r="AN82" s="307"/>
      <c r="AO82" s="307"/>
      <c r="AP82" s="307"/>
      <c r="AQ82" s="307">
        <f>[1]СОУСА!$I$18</f>
        <v>1.25</v>
      </c>
      <c r="AR82" s="326"/>
      <c r="AS82" s="307"/>
      <c r="AT82" s="307"/>
      <c r="AU82" s="307"/>
      <c r="AV82" s="307"/>
      <c r="AW82" s="307"/>
      <c r="AX82" s="307"/>
      <c r="AY82" s="326"/>
      <c r="AZ82" s="307"/>
      <c r="BA82" s="307"/>
      <c r="BB82" s="307"/>
      <c r="BC82" s="307">
        <f>[1]СОУСА!$I$23</f>
        <v>0.6</v>
      </c>
      <c r="BD82" s="307"/>
      <c r="BE82" s="307"/>
      <c r="BF82" s="307"/>
      <c r="BG82" s="307"/>
      <c r="BH82" s="313"/>
      <c r="BI82" s="898"/>
      <c r="BJ82" s="896"/>
      <c r="BK82" s="686"/>
    </row>
    <row r="83" spans="1:63">
      <c r="A83" s="1365"/>
      <c r="B83" s="1352"/>
      <c r="C83" s="1382"/>
      <c r="D83" s="676">
        <v>30</v>
      </c>
      <c r="E83" s="314"/>
      <c r="F83" s="314"/>
      <c r="G83" s="314"/>
      <c r="H83" s="314"/>
      <c r="I83" s="314"/>
      <c r="J83" s="326">
        <f>[1]СОУСА!$T$19</f>
        <v>0.9</v>
      </c>
      <c r="K83" s="314"/>
      <c r="L83" s="314"/>
      <c r="M83" s="314"/>
      <c r="N83" s="314"/>
      <c r="O83" s="314"/>
      <c r="P83" s="314"/>
      <c r="Q83" s="989"/>
      <c r="R83" s="314"/>
      <c r="S83" s="314"/>
      <c r="T83" s="314"/>
      <c r="U83" s="314">
        <f>[1]СОУСА!$T$22</f>
        <v>7.2</v>
      </c>
      <c r="V83" s="314">
        <f>[1]СОУСА!$T$21</f>
        <v>2.4</v>
      </c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>
        <f>[1]СОУСА!$T$20</f>
        <v>2.4</v>
      </c>
      <c r="AJ83" s="314"/>
      <c r="AK83" s="314"/>
      <c r="AL83" s="314"/>
      <c r="AM83" s="314"/>
      <c r="AN83" s="314"/>
      <c r="AO83" s="314"/>
      <c r="AP83" s="314"/>
      <c r="AQ83" s="314">
        <f>[1]СОУСА!$T$18</f>
        <v>1.5</v>
      </c>
      <c r="AR83" s="326"/>
      <c r="AS83" s="314"/>
      <c r="AT83" s="314"/>
      <c r="AU83" s="314"/>
      <c r="AV83" s="314"/>
      <c r="AW83" s="314"/>
      <c r="AX83" s="314"/>
      <c r="AY83" s="326"/>
      <c r="AZ83" s="314"/>
      <c r="BA83" s="314"/>
      <c r="BB83" s="314"/>
      <c r="BC83" s="314">
        <f>[1]СОУСА!$T$23</f>
        <v>0.72</v>
      </c>
      <c r="BD83" s="314"/>
      <c r="BE83" s="314"/>
      <c r="BF83" s="314"/>
      <c r="BG83" s="314"/>
      <c r="BH83" s="328"/>
      <c r="BI83" s="899"/>
      <c r="BJ83" s="897"/>
      <c r="BK83" s="688"/>
    </row>
    <row r="84" spans="1:63" ht="15.75" customHeight="1">
      <c r="A84" s="1362"/>
      <c r="B84" s="1349"/>
      <c r="C84" s="1332" t="s">
        <v>198</v>
      </c>
      <c r="D84" s="308">
        <f>[1]ГАРНИРЫ!$E$231</f>
        <v>110</v>
      </c>
      <c r="E84" s="307"/>
      <c r="F84" s="307"/>
      <c r="G84" s="307"/>
      <c r="H84" s="307"/>
      <c r="I84" s="307"/>
      <c r="J84" s="326">
        <f>[1]ГАРНИРЫ!$I$237</f>
        <v>2.9333333333333331</v>
      </c>
      <c r="K84" s="307"/>
      <c r="L84" s="307"/>
      <c r="M84" s="307"/>
      <c r="N84" s="307"/>
      <c r="O84" s="307"/>
      <c r="P84" s="307"/>
      <c r="Q84" s="989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26"/>
      <c r="AS84" s="307"/>
      <c r="AT84" s="307"/>
      <c r="AU84" s="307"/>
      <c r="AV84" s="307">
        <f>[1]ГАРНИРЫ!$I$234</f>
        <v>50.6</v>
      </c>
      <c r="AW84" s="307"/>
      <c r="AX84" s="307"/>
      <c r="AY84" s="326"/>
      <c r="AZ84" s="307"/>
      <c r="BA84" s="307"/>
      <c r="BB84" s="307"/>
      <c r="BC84" s="307"/>
      <c r="BD84" s="307"/>
      <c r="BE84" s="307"/>
      <c r="BF84" s="307"/>
      <c r="BG84" s="307"/>
      <c r="BH84" s="307"/>
      <c r="BI84" s="313"/>
      <c r="BJ84" s="680"/>
      <c r="BK84" s="686"/>
    </row>
    <row r="85" spans="1:63" ht="15.75" customHeight="1">
      <c r="A85" s="1362"/>
      <c r="B85" s="1349"/>
      <c r="C85" s="1333"/>
      <c r="D85" s="946">
        <f>[1]ГАРНИРЫ!$P$231</f>
        <v>150</v>
      </c>
      <c r="E85" s="311"/>
      <c r="F85" s="311"/>
      <c r="G85" s="311"/>
      <c r="H85" s="311"/>
      <c r="I85" s="311"/>
      <c r="J85" s="326">
        <f>[1]ГАРНИРЫ!$T$237</f>
        <v>4</v>
      </c>
      <c r="K85" s="311"/>
      <c r="L85" s="311"/>
      <c r="M85" s="311"/>
      <c r="N85" s="311"/>
      <c r="O85" s="311"/>
      <c r="P85" s="311"/>
      <c r="Q85" s="989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26"/>
      <c r="AS85" s="311"/>
      <c r="AT85" s="311"/>
      <c r="AU85" s="311"/>
      <c r="AV85" s="311">
        <f>[1]ГАРНИРЫ!$T$234</f>
        <v>69</v>
      </c>
      <c r="AW85" s="311"/>
      <c r="AX85" s="311"/>
      <c r="AY85" s="326"/>
      <c r="AZ85" s="311"/>
      <c r="BA85" s="311"/>
      <c r="BB85" s="311"/>
      <c r="BC85" s="311"/>
      <c r="BD85" s="311"/>
      <c r="BE85" s="311"/>
      <c r="BF85" s="311"/>
      <c r="BG85" s="311"/>
      <c r="BH85" s="311"/>
      <c r="BI85" s="310"/>
      <c r="BJ85" s="681"/>
      <c r="BK85" s="687"/>
    </row>
    <row r="86" spans="1:63">
      <c r="A86" s="1362"/>
      <c r="B86" s="1349"/>
      <c r="C86" s="1335" t="s">
        <v>237</v>
      </c>
      <c r="D86" s="308">
        <v>150</v>
      </c>
      <c r="E86" s="307"/>
      <c r="F86" s="307"/>
      <c r="G86" s="307"/>
      <c r="H86" s="307"/>
      <c r="I86" s="307"/>
      <c r="J86" s="326"/>
      <c r="K86" s="307"/>
      <c r="L86" s="307"/>
      <c r="M86" s="307"/>
      <c r="N86" s="307"/>
      <c r="O86" s="307"/>
      <c r="P86" s="307"/>
      <c r="Q86" s="989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>
        <f>[1]НАПИТКИ!$I$228</f>
        <v>150</v>
      </c>
      <c r="AI86" s="307"/>
      <c r="AJ86" s="307"/>
      <c r="AK86" s="307"/>
      <c r="AL86" s="307"/>
      <c r="AM86" s="307"/>
      <c r="AN86" s="307"/>
      <c r="AO86" s="307"/>
      <c r="AP86" s="307"/>
      <c r="AQ86" s="307"/>
      <c r="AR86" s="326"/>
      <c r="AS86" s="307"/>
      <c r="AT86" s="307"/>
      <c r="AU86" s="307"/>
      <c r="AV86" s="307"/>
      <c r="AW86" s="307"/>
      <c r="AX86" s="307"/>
      <c r="AY86" s="326"/>
      <c r="AZ86" s="307"/>
      <c r="BA86" s="307"/>
      <c r="BB86" s="307"/>
      <c r="BC86" s="307"/>
      <c r="BD86" s="307"/>
      <c r="BE86" s="307"/>
      <c r="BF86" s="307"/>
      <c r="BG86" s="307"/>
      <c r="BH86" s="307"/>
      <c r="BI86" s="313"/>
      <c r="BJ86" s="680"/>
      <c r="BK86" s="686"/>
    </row>
    <row r="87" spans="1:63">
      <c r="A87" s="1362"/>
      <c r="B87" s="1349"/>
      <c r="C87" s="1331"/>
      <c r="D87" s="673">
        <v>150</v>
      </c>
      <c r="E87" s="311"/>
      <c r="F87" s="311"/>
      <c r="G87" s="311"/>
      <c r="H87" s="311"/>
      <c r="I87" s="311"/>
      <c r="J87" s="326"/>
      <c r="K87" s="311"/>
      <c r="L87" s="311"/>
      <c r="M87" s="311"/>
      <c r="N87" s="311"/>
      <c r="O87" s="311"/>
      <c r="P87" s="311"/>
      <c r="Q87" s="989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>
        <f>[1]НАПИТКИ!$I$228</f>
        <v>150</v>
      </c>
      <c r="AI87" s="311"/>
      <c r="AJ87" s="311"/>
      <c r="AK87" s="311"/>
      <c r="AL87" s="311"/>
      <c r="AM87" s="311"/>
      <c r="AN87" s="311"/>
      <c r="AO87" s="311"/>
      <c r="AP87" s="311"/>
      <c r="AQ87" s="311"/>
      <c r="AR87" s="326"/>
      <c r="AS87" s="311"/>
      <c r="AT87" s="311"/>
      <c r="AU87" s="311"/>
      <c r="AV87" s="311"/>
      <c r="AW87" s="311"/>
      <c r="AX87" s="311"/>
      <c r="AY87" s="326"/>
      <c r="AZ87" s="311"/>
      <c r="BA87" s="311"/>
      <c r="BB87" s="311"/>
      <c r="BC87" s="311"/>
      <c r="BD87" s="311"/>
      <c r="BE87" s="311"/>
      <c r="BF87" s="311"/>
      <c r="BG87" s="311"/>
      <c r="BH87" s="311"/>
      <c r="BI87" s="310"/>
      <c r="BJ87" s="681"/>
      <c r="BK87" s="687"/>
    </row>
    <row r="88" spans="1:63" ht="15.75" customHeight="1">
      <c r="A88" s="1362"/>
      <c r="B88" s="1349"/>
      <c r="C88" s="1329" t="s">
        <v>48</v>
      </c>
      <c r="D88" s="308">
        <f>'[1]ГАСТРОНОМИЯ, ВЫПЕЧКА'!$AA$14</f>
        <v>20</v>
      </c>
      <c r="E88" s="307"/>
      <c r="F88" s="307"/>
      <c r="G88" s="307"/>
      <c r="H88" s="307"/>
      <c r="I88" s="307"/>
      <c r="J88" s="326"/>
      <c r="K88" s="307"/>
      <c r="L88" s="307"/>
      <c r="M88" s="307"/>
      <c r="N88" s="307"/>
      <c r="O88" s="307"/>
      <c r="P88" s="307"/>
      <c r="Q88" s="989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>
        <f>'[1]ГАСТРОНОМИЯ, ВЫПЕЧКА'!$AE$17</f>
        <v>20</v>
      </c>
      <c r="AO88" s="307"/>
      <c r="AP88" s="307"/>
      <c r="AQ88" s="307"/>
      <c r="AR88" s="326"/>
      <c r="AS88" s="307"/>
      <c r="AT88" s="307"/>
      <c r="AU88" s="307"/>
      <c r="AV88" s="307"/>
      <c r="AW88" s="307"/>
      <c r="AX88" s="307"/>
      <c r="AY88" s="326"/>
      <c r="AZ88" s="307"/>
      <c r="BA88" s="307"/>
      <c r="BB88" s="307"/>
      <c r="BC88" s="307"/>
      <c r="BD88" s="307"/>
      <c r="BE88" s="307"/>
      <c r="BF88" s="307"/>
      <c r="BG88" s="307"/>
      <c r="BH88" s="307"/>
      <c r="BI88" s="313"/>
      <c r="BJ88" s="680"/>
      <c r="BK88" s="686"/>
    </row>
    <row r="89" spans="1:63" ht="15.75" customHeight="1">
      <c r="A89" s="1362"/>
      <c r="B89" s="1349"/>
      <c r="C89" s="1329"/>
      <c r="D89" s="921">
        <f>'[1]ГАСТРОНОМИЯ, ВЫПЕЧКА'!$AL$14</f>
        <v>30</v>
      </c>
      <c r="E89" s="311"/>
      <c r="F89" s="311"/>
      <c r="G89" s="311"/>
      <c r="H89" s="311"/>
      <c r="I89" s="311"/>
      <c r="J89" s="326"/>
      <c r="K89" s="311"/>
      <c r="L89" s="311"/>
      <c r="M89" s="311"/>
      <c r="N89" s="311"/>
      <c r="O89" s="311"/>
      <c r="P89" s="311"/>
      <c r="Q89" s="989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>
        <f>'[1]ГАСТРОНОМИЯ, ВЫПЕЧКА'!$AP$17</f>
        <v>30</v>
      </c>
      <c r="AO89" s="311"/>
      <c r="AP89" s="311"/>
      <c r="AQ89" s="311"/>
      <c r="AR89" s="326"/>
      <c r="AS89" s="311"/>
      <c r="AT89" s="311"/>
      <c r="AU89" s="311"/>
      <c r="AV89" s="311"/>
      <c r="AW89" s="311"/>
      <c r="AX89" s="311"/>
      <c r="AY89" s="326"/>
      <c r="AZ89" s="311"/>
      <c r="BA89" s="311"/>
      <c r="BB89" s="311"/>
      <c r="BC89" s="311"/>
      <c r="BD89" s="311"/>
      <c r="BE89" s="311"/>
      <c r="BF89" s="311"/>
      <c r="BG89" s="311"/>
      <c r="BH89" s="311"/>
      <c r="BI89" s="310"/>
      <c r="BJ89" s="681"/>
      <c r="BK89" s="687"/>
    </row>
    <row r="90" spans="1:63" ht="15.75" customHeight="1">
      <c r="A90" s="1362"/>
      <c r="B90" s="1349"/>
      <c r="C90" s="1329" t="s">
        <v>68</v>
      </c>
      <c r="D90" s="308">
        <f>'[1]ГАСТРОНОМИЯ, ВЫПЕЧКА'!$AA$57</f>
        <v>20</v>
      </c>
      <c r="E90" s="307"/>
      <c r="F90" s="307"/>
      <c r="G90" s="307"/>
      <c r="H90" s="307"/>
      <c r="I90" s="307"/>
      <c r="J90" s="326"/>
      <c r="K90" s="307"/>
      <c r="L90" s="307"/>
      <c r="M90" s="307"/>
      <c r="N90" s="307"/>
      <c r="O90" s="307"/>
      <c r="P90" s="307"/>
      <c r="Q90" s="989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>
        <f>'[1]ГАСТРОНОМИЯ, ВЫПЕЧКА'!$AE$60</f>
        <v>20</v>
      </c>
      <c r="AP90" s="307"/>
      <c r="AQ90" s="307"/>
      <c r="AR90" s="326"/>
      <c r="AS90" s="307"/>
      <c r="AT90" s="307"/>
      <c r="AU90" s="307"/>
      <c r="AV90" s="307"/>
      <c r="AW90" s="307"/>
      <c r="AX90" s="307"/>
      <c r="AY90" s="326"/>
      <c r="AZ90" s="307"/>
      <c r="BA90" s="307"/>
      <c r="BB90" s="307"/>
      <c r="BC90" s="307"/>
      <c r="BD90" s="307"/>
      <c r="BE90" s="307"/>
      <c r="BF90" s="307"/>
      <c r="BG90" s="307"/>
      <c r="BH90" s="307"/>
      <c r="BI90" s="313"/>
      <c r="BJ90" s="680"/>
      <c r="BK90" s="686"/>
    </row>
    <row r="91" spans="1:63" ht="15.75" customHeight="1">
      <c r="A91" s="1362"/>
      <c r="B91" s="1349"/>
      <c r="C91" s="1329"/>
      <c r="D91" s="925">
        <f>'[1]ГАСТРОНОМИЯ, ВЫПЕЧКА'!$AA$57</f>
        <v>20</v>
      </c>
      <c r="E91" s="926"/>
      <c r="F91" s="926"/>
      <c r="G91" s="926"/>
      <c r="H91" s="926"/>
      <c r="I91" s="926"/>
      <c r="J91" s="1001"/>
      <c r="K91" s="926"/>
      <c r="L91" s="926"/>
      <c r="M91" s="926"/>
      <c r="N91" s="926"/>
      <c r="O91" s="926"/>
      <c r="P91" s="926"/>
      <c r="Q91" s="989"/>
      <c r="R91" s="926"/>
      <c r="S91" s="926"/>
      <c r="T91" s="926"/>
      <c r="U91" s="926"/>
      <c r="V91" s="926"/>
      <c r="W91" s="926"/>
      <c r="X91" s="926"/>
      <c r="Y91" s="926"/>
      <c r="Z91" s="926"/>
      <c r="AA91" s="926"/>
      <c r="AB91" s="926"/>
      <c r="AC91" s="926"/>
      <c r="AD91" s="926"/>
      <c r="AE91" s="926"/>
      <c r="AF91" s="926"/>
      <c r="AG91" s="926"/>
      <c r="AH91" s="926"/>
      <c r="AI91" s="926"/>
      <c r="AJ91" s="926"/>
      <c r="AK91" s="926"/>
      <c r="AL91" s="926"/>
      <c r="AM91" s="926"/>
      <c r="AN91" s="926"/>
      <c r="AO91" s="926">
        <f>'[1]ГАСТРОНОМИЯ, ВЫПЕЧКА'!$AE$60</f>
        <v>20</v>
      </c>
      <c r="AP91" s="926"/>
      <c r="AQ91" s="926"/>
      <c r="AR91" s="1001"/>
      <c r="AS91" s="926"/>
      <c r="AT91" s="926"/>
      <c r="AU91" s="926"/>
      <c r="AV91" s="926"/>
      <c r="AW91" s="926"/>
      <c r="AX91" s="926"/>
      <c r="AY91" s="1001"/>
      <c r="AZ91" s="926"/>
      <c r="BA91" s="926"/>
      <c r="BB91" s="926"/>
      <c r="BC91" s="926"/>
      <c r="BD91" s="926"/>
      <c r="BE91" s="926"/>
      <c r="BF91" s="926"/>
      <c r="BG91" s="926"/>
      <c r="BH91" s="926"/>
      <c r="BI91" s="927"/>
      <c r="BJ91" s="927"/>
      <c r="BK91" s="928"/>
    </row>
    <row r="92" spans="1:63" ht="15.75" customHeight="1">
      <c r="A92" s="1362"/>
      <c r="B92" s="1372" t="s">
        <v>271</v>
      </c>
      <c r="C92" s="1404" t="s">
        <v>549</v>
      </c>
      <c r="D92" s="385">
        <f>'[1]ЯЙЦО, ТВОРОГ, ЗАПЕКАНКИ'!$E$322</f>
        <v>80</v>
      </c>
      <c r="E92" s="386">
        <f>'[1]ЯЙЦО, ТВОРОГ, ЗАПЕКАНКИ'!$I$326</f>
        <v>32</v>
      </c>
      <c r="F92" s="386"/>
      <c r="G92" s="386"/>
      <c r="H92" s="386">
        <f>'[1]ЯЙЦО, ТВОРОГ, ЗАПЕКАНКИ'!$I$332</f>
        <v>0.96</v>
      </c>
      <c r="I92" s="386"/>
      <c r="J92" s="1006">
        <f>'[1]ЯЙЦО, ТВОРОГ, ЗАПЕКАНКИ'!$I$330</f>
        <v>1.6</v>
      </c>
      <c r="K92" s="386"/>
      <c r="L92" s="386"/>
      <c r="M92" s="386"/>
      <c r="N92" s="386"/>
      <c r="O92" s="386"/>
      <c r="P92" s="386"/>
      <c r="Q92" s="992">
        <f>'[1]ЯЙЦО, ТВОРОГ, ЗАПЕКАНКИ'!$F$333</f>
        <v>5.3600000000000002E-2</v>
      </c>
      <c r="R92" s="386"/>
      <c r="S92" s="386"/>
      <c r="T92" s="386"/>
      <c r="U92" s="386"/>
      <c r="V92" s="386"/>
      <c r="W92" s="386"/>
      <c r="X92" s="386"/>
      <c r="Y92" s="386"/>
      <c r="Z92" s="386"/>
      <c r="AA92" s="386">
        <f>'[1]ЯЙЦО, ТВОРОГ, ЗАПЕКАНКИ'!$I$331</f>
        <v>12.8</v>
      </c>
      <c r="AB92" s="386"/>
      <c r="AC92" s="386"/>
      <c r="AD92" s="386"/>
      <c r="AE92" s="386"/>
      <c r="AF92" s="386"/>
      <c r="AG92" s="386"/>
      <c r="AH92" s="386"/>
      <c r="AI92" s="386"/>
      <c r="AJ92" s="386"/>
      <c r="AK92" s="386"/>
      <c r="AL92" s="386"/>
      <c r="AM92" s="386"/>
      <c r="AN92" s="386"/>
      <c r="AO92" s="386"/>
      <c r="AP92" s="386">
        <f>'[1]ЯЙЦО, ТВОРОГ, ЗАПЕКАНКИ'!$I$329</f>
        <v>1.28</v>
      </c>
      <c r="AQ92" s="386"/>
      <c r="AR92" s="1005">
        <f>'[1]ЯЙЦО, ТВОРОГ, ЗАПЕКАНКИ'!$I$325</f>
        <v>14.4</v>
      </c>
      <c r="AS92" s="386"/>
      <c r="AT92" s="386"/>
      <c r="AU92" s="386"/>
      <c r="AV92" s="386"/>
      <c r="AW92" s="386"/>
      <c r="AX92" s="386"/>
      <c r="AY92" s="1005"/>
      <c r="AZ92" s="386"/>
      <c r="BA92" s="386"/>
      <c r="BB92" s="386"/>
      <c r="BC92" s="386">
        <f>'[1]ЯЙЦО, ТВОРОГ, ЗАПЕКАНКИ'!$I$328</f>
        <v>3.2</v>
      </c>
      <c r="BD92" s="386"/>
      <c r="BE92" s="386"/>
      <c r="BF92" s="386"/>
      <c r="BG92" s="386"/>
      <c r="BH92" s="386"/>
      <c r="BI92" s="313"/>
      <c r="BJ92" s="680"/>
      <c r="BK92" s="686"/>
    </row>
    <row r="93" spans="1:63" ht="15.75" customHeight="1">
      <c r="A93" s="1362"/>
      <c r="B93" s="1373"/>
      <c r="C93" s="1405"/>
      <c r="D93" s="666">
        <f>'[1]ЯЙЦО, ТВОРОГ, ЗАПЕКАНКИ'!$P$322</f>
        <v>100</v>
      </c>
      <c r="E93" s="380">
        <f>'[1]ЯЙЦО, ТВОРОГ, ЗАПЕКАНКИ'!$T$326</f>
        <v>40</v>
      </c>
      <c r="F93" s="380"/>
      <c r="G93" s="380"/>
      <c r="H93" s="380">
        <f>'[1]ЯЙЦО, ТВОРОГ, ЗАПЕКАНКИ'!$T$332</f>
        <v>1.2</v>
      </c>
      <c r="I93" s="380"/>
      <c r="J93" s="1005">
        <f>'[1]ЯЙЦО, ТВОРОГ, ЗАПЕКАНКИ'!$T$330</f>
        <v>2</v>
      </c>
      <c r="K93" s="380"/>
      <c r="L93" s="380"/>
      <c r="M93" s="380"/>
      <c r="N93" s="380"/>
      <c r="O93" s="380"/>
      <c r="P93" s="380"/>
      <c r="Q93" s="992">
        <f>'[1]ЯЙЦО, ТВОРОГ, ЗАПЕКАНКИ'!$Q$333</f>
        <v>6.7000000000000004E-2</v>
      </c>
      <c r="R93" s="380"/>
      <c r="S93" s="380"/>
      <c r="T93" s="380"/>
      <c r="U93" s="380"/>
      <c r="V93" s="380"/>
      <c r="W93" s="380"/>
      <c r="X93" s="380"/>
      <c r="Y93" s="380"/>
      <c r="Z93" s="380"/>
      <c r="AA93" s="380">
        <f>'[1]ЯЙЦО, ТВОРОГ, ЗАПЕКАНКИ'!$T$331</f>
        <v>16</v>
      </c>
      <c r="AB93" s="380"/>
      <c r="AC93" s="380"/>
      <c r="AD93" s="380"/>
      <c r="AE93" s="380"/>
      <c r="AF93" s="380"/>
      <c r="AG93" s="380"/>
      <c r="AH93" s="380"/>
      <c r="AI93" s="380"/>
      <c r="AJ93" s="380"/>
      <c r="AK93" s="380"/>
      <c r="AL93" s="380"/>
      <c r="AM93" s="380"/>
      <c r="AN93" s="380"/>
      <c r="AO93" s="380"/>
      <c r="AP93" s="380">
        <f>'[1]ЯЙЦО, ТВОРОГ, ЗАПЕКАНКИ'!$T$329</f>
        <v>1.6</v>
      </c>
      <c r="AQ93" s="380"/>
      <c r="AR93" s="1005">
        <f>'[1]ЯЙЦО, ТВОРОГ, ЗАПЕКАНКИ'!$T$325</f>
        <v>18</v>
      </c>
      <c r="AS93" s="380"/>
      <c r="AT93" s="380"/>
      <c r="AU93" s="380"/>
      <c r="AV93" s="380"/>
      <c r="AW93" s="380"/>
      <c r="AX93" s="380"/>
      <c r="AY93" s="1005"/>
      <c r="AZ93" s="380"/>
      <c r="BA93" s="380"/>
      <c r="BB93" s="380"/>
      <c r="BC93" s="380">
        <f>'[1]ЯЙЦО, ТВОРОГ, ЗАПЕКАНКИ'!$T$328</f>
        <v>4</v>
      </c>
      <c r="BD93" s="380"/>
      <c r="BE93" s="380"/>
      <c r="BF93" s="380"/>
      <c r="BG93" s="380"/>
      <c r="BH93" s="380"/>
      <c r="BI93" s="310"/>
      <c r="BJ93" s="681"/>
      <c r="BK93" s="687"/>
    </row>
    <row r="94" spans="1:63" ht="15.75" customHeight="1">
      <c r="A94" s="1365"/>
      <c r="B94" s="1344"/>
      <c r="C94" s="1329" t="s">
        <v>384</v>
      </c>
      <c r="D94" s="308">
        <f>'[1]ГАСТРОНОМИЯ, ВЫПЕЧКА'!$E$319</f>
        <v>20</v>
      </c>
      <c r="E94" s="307"/>
      <c r="F94" s="307"/>
      <c r="G94" s="307"/>
      <c r="H94" s="307"/>
      <c r="I94" s="307"/>
      <c r="J94" s="326"/>
      <c r="K94" s="307"/>
      <c r="L94" s="307"/>
      <c r="M94" s="307"/>
      <c r="N94" s="307"/>
      <c r="O94" s="307"/>
      <c r="P94" s="307"/>
      <c r="Q94" s="989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26"/>
      <c r="AS94" s="307"/>
      <c r="AT94" s="307"/>
      <c r="AU94" s="307"/>
      <c r="AV94" s="307"/>
      <c r="AW94" s="307"/>
      <c r="AX94" s="307"/>
      <c r="AY94" s="326"/>
      <c r="AZ94" s="307">
        <f>'[1]ГАСТРОНОМИЯ, ВЫПЕЧКА'!$I$322</f>
        <v>20</v>
      </c>
      <c r="BA94" s="307"/>
      <c r="BB94" s="307"/>
      <c r="BC94" s="307"/>
      <c r="BD94" s="307"/>
      <c r="BE94" s="307"/>
      <c r="BF94" s="307"/>
      <c r="BG94" s="307"/>
      <c r="BH94" s="307"/>
      <c r="BI94" s="307"/>
      <c r="BJ94" s="680"/>
      <c r="BK94" s="686"/>
    </row>
    <row r="95" spans="1:63" ht="15.75" customHeight="1">
      <c r="A95" s="1365"/>
      <c r="B95" s="1344"/>
      <c r="C95" s="1329"/>
      <c r="D95" s="1064">
        <f>'[1]ГАСТРОНОМИЯ, ВЫПЕЧКА'!$AA$319</f>
        <v>30</v>
      </c>
      <c r="E95" s="311"/>
      <c r="F95" s="311"/>
      <c r="G95" s="311"/>
      <c r="H95" s="311"/>
      <c r="I95" s="311"/>
      <c r="J95" s="326"/>
      <c r="K95" s="311"/>
      <c r="L95" s="311"/>
      <c r="M95" s="311"/>
      <c r="N95" s="311"/>
      <c r="O95" s="311"/>
      <c r="P95" s="311"/>
      <c r="Q95" s="989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26"/>
      <c r="AS95" s="311"/>
      <c r="AT95" s="311"/>
      <c r="AU95" s="311"/>
      <c r="AV95" s="311"/>
      <c r="AW95" s="311"/>
      <c r="AX95" s="311"/>
      <c r="AY95" s="326"/>
      <c r="AZ95" s="311">
        <f>'[1]ГАСТРОНОМИЯ, ВЫПЕЧКА'!$AE$322</f>
        <v>30</v>
      </c>
      <c r="BA95" s="311"/>
      <c r="BB95" s="311"/>
      <c r="BC95" s="311"/>
      <c r="BD95" s="311"/>
      <c r="BE95" s="311"/>
      <c r="BF95" s="311"/>
      <c r="BG95" s="311"/>
      <c r="BH95" s="311"/>
      <c r="BI95" s="311"/>
      <c r="BJ95" s="681"/>
      <c r="BK95" s="687"/>
    </row>
    <row r="96" spans="1:63" ht="15.75" customHeight="1">
      <c r="A96" s="1362"/>
      <c r="B96" s="1373"/>
      <c r="C96" s="1334" t="s">
        <v>294</v>
      </c>
      <c r="D96" s="308">
        <v>150</v>
      </c>
      <c r="E96" s="307">
        <f>[1]НАПИТКИ!$I$141</f>
        <v>75</v>
      </c>
      <c r="F96" s="307"/>
      <c r="G96" s="307"/>
      <c r="H96" s="307"/>
      <c r="I96" s="307"/>
      <c r="J96" s="326"/>
      <c r="K96" s="307"/>
      <c r="L96" s="307"/>
      <c r="M96" s="307"/>
      <c r="N96" s="307"/>
      <c r="O96" s="307"/>
      <c r="P96" s="307"/>
      <c r="Q96" s="989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26"/>
      <c r="AS96" s="307"/>
      <c r="AT96" s="307"/>
      <c r="AU96" s="307"/>
      <c r="AV96" s="307"/>
      <c r="AW96" s="307"/>
      <c r="AX96" s="307"/>
      <c r="AY96" s="326"/>
      <c r="AZ96" s="307"/>
      <c r="BA96" s="307"/>
      <c r="BB96" s="307"/>
      <c r="BC96" s="307">
        <f>[1]НАПИТКИ!$I$143</f>
        <v>6.5</v>
      </c>
      <c r="BD96" s="307"/>
      <c r="BE96" s="307"/>
      <c r="BF96" s="307">
        <f>[1]НАПИТКИ!$I$140</f>
        <v>1.5</v>
      </c>
      <c r="BG96" s="307"/>
      <c r="BH96" s="307"/>
      <c r="BI96" s="313"/>
      <c r="BJ96" s="680"/>
      <c r="BK96" s="686"/>
    </row>
    <row r="97" spans="1:63" ht="15.75" thickBot="1">
      <c r="A97" s="1362"/>
      <c r="B97" s="1373"/>
      <c r="C97" s="1334"/>
      <c r="D97" s="721">
        <v>180</v>
      </c>
      <c r="E97" s="311">
        <f>[1]НАПИТКИ!$T$141</f>
        <v>90</v>
      </c>
      <c r="F97" s="311"/>
      <c r="G97" s="311"/>
      <c r="H97" s="311"/>
      <c r="I97" s="311"/>
      <c r="J97" s="326"/>
      <c r="K97" s="311"/>
      <c r="L97" s="311"/>
      <c r="M97" s="311"/>
      <c r="N97" s="311"/>
      <c r="O97" s="311"/>
      <c r="P97" s="311"/>
      <c r="Q97" s="989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26"/>
      <c r="AS97" s="311"/>
      <c r="AT97" s="311"/>
      <c r="AU97" s="311"/>
      <c r="AV97" s="311"/>
      <c r="AW97" s="311"/>
      <c r="AX97" s="311"/>
      <c r="AY97" s="326"/>
      <c r="AZ97" s="311"/>
      <c r="BA97" s="311"/>
      <c r="BB97" s="311"/>
      <c r="BC97" s="311">
        <f>[1]НАПИТКИ!$T$143</f>
        <v>7.8</v>
      </c>
      <c r="BD97" s="311"/>
      <c r="BE97" s="311"/>
      <c r="BF97" s="311">
        <f>[1]НАПИТКИ!$T$140</f>
        <v>1.8</v>
      </c>
      <c r="BG97" s="311"/>
      <c r="BH97" s="311"/>
      <c r="BI97" s="310"/>
      <c r="BJ97" s="681"/>
      <c r="BK97" s="687"/>
    </row>
    <row r="98" spans="1:63" ht="15.75" customHeight="1">
      <c r="A98" s="1361">
        <v>4</v>
      </c>
      <c r="B98" s="1343" t="s">
        <v>282</v>
      </c>
      <c r="C98" s="1398" t="s">
        <v>281</v>
      </c>
      <c r="D98" s="320">
        <f>'[1]КАШИ, СУПЫ МОЛ'!$E$143</f>
        <v>130</v>
      </c>
      <c r="E98" s="319">
        <f>'[1]КАШИ, СУПЫ МОЛ'!$I$147</f>
        <v>69.355000000000004</v>
      </c>
      <c r="F98" s="319"/>
      <c r="G98" s="319"/>
      <c r="H98" s="319"/>
      <c r="I98" s="319"/>
      <c r="J98" s="1004">
        <f>'[1]КАШИ, СУПЫ МОЛ'!$I$150</f>
        <v>2.6</v>
      </c>
      <c r="K98" s="319"/>
      <c r="L98" s="319"/>
      <c r="M98" s="319"/>
      <c r="N98" s="319"/>
      <c r="O98" s="319"/>
      <c r="P98" s="319"/>
      <c r="Q98" s="991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1004"/>
      <c r="AS98" s="319"/>
      <c r="AT98" s="319"/>
      <c r="AU98" s="319"/>
      <c r="AV98" s="319"/>
      <c r="AW98" s="319"/>
      <c r="AX98" s="319">
        <f>'[1]КАШИ, СУПЫ МОЛ'!$I$146</f>
        <v>19.5</v>
      </c>
      <c r="AY98" s="1004"/>
      <c r="AZ98" s="319"/>
      <c r="BA98" s="319"/>
      <c r="BB98" s="319"/>
      <c r="BC98" s="319">
        <f>'[1]КАШИ, СУПЫ МОЛ'!$I$149</f>
        <v>2.6</v>
      </c>
      <c r="BD98" s="319"/>
      <c r="BE98" s="319"/>
      <c r="BF98" s="319"/>
      <c r="BG98" s="319"/>
      <c r="BH98" s="319"/>
      <c r="BI98" s="319"/>
      <c r="BJ98" s="683"/>
      <c r="BK98" s="693"/>
    </row>
    <row r="99" spans="1:63" ht="14.25" customHeight="1">
      <c r="A99" s="1362"/>
      <c r="B99" s="1344"/>
      <c r="C99" s="1329"/>
      <c r="D99" s="312">
        <f>'[1]КАШИ, СУПЫ МОЛ'!$P$143</f>
        <v>200</v>
      </c>
      <c r="E99" s="311">
        <f>'[1]КАШИ, СУПЫ МОЛ'!$T$147</f>
        <v>106.7</v>
      </c>
      <c r="F99" s="311"/>
      <c r="G99" s="311"/>
      <c r="H99" s="311"/>
      <c r="I99" s="311"/>
      <c r="J99" s="326">
        <f>'[1]КАШИ, СУПЫ МОЛ'!$T$150</f>
        <v>4</v>
      </c>
      <c r="K99" s="311"/>
      <c r="L99" s="311"/>
      <c r="M99" s="311"/>
      <c r="N99" s="311"/>
      <c r="O99" s="311"/>
      <c r="P99" s="311"/>
      <c r="Q99" s="989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26"/>
      <c r="AS99" s="311"/>
      <c r="AT99" s="311"/>
      <c r="AU99" s="311"/>
      <c r="AV99" s="311"/>
      <c r="AW99" s="311"/>
      <c r="AX99" s="311">
        <f>'[1]КАШИ, СУПЫ МОЛ'!$T$146</f>
        <v>30</v>
      </c>
      <c r="AY99" s="326"/>
      <c r="AZ99" s="311"/>
      <c r="BA99" s="311"/>
      <c r="BB99" s="311"/>
      <c r="BC99" s="311">
        <f>'[1]КАШИ, СУПЫ МОЛ'!$T$149</f>
        <v>4</v>
      </c>
      <c r="BD99" s="311"/>
      <c r="BE99" s="311"/>
      <c r="BF99" s="311"/>
      <c r="BG99" s="311"/>
      <c r="BH99" s="311"/>
      <c r="BI99" s="311"/>
      <c r="BJ99" s="681"/>
      <c r="BK99" s="687"/>
    </row>
    <row r="100" spans="1:63" ht="15.75" customHeight="1">
      <c r="A100" s="1362"/>
      <c r="B100" s="1344"/>
      <c r="C100" s="1334" t="s">
        <v>123</v>
      </c>
      <c r="D100" s="308">
        <v>150</v>
      </c>
      <c r="E100" s="307">
        <f>[1]НАПИТКИ!$I$98</f>
        <v>75</v>
      </c>
      <c r="F100" s="307"/>
      <c r="G100" s="307"/>
      <c r="H100" s="307"/>
      <c r="I100" s="307"/>
      <c r="J100" s="326"/>
      <c r="K100" s="307"/>
      <c r="L100" s="307"/>
      <c r="M100" s="307"/>
      <c r="N100" s="307"/>
      <c r="O100" s="307"/>
      <c r="P100" s="307"/>
      <c r="Q100" s="989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26"/>
      <c r="AS100" s="307"/>
      <c r="AT100" s="307"/>
      <c r="AU100" s="307"/>
      <c r="AV100" s="307"/>
      <c r="AW100" s="307"/>
      <c r="AX100" s="307"/>
      <c r="AY100" s="326"/>
      <c r="AZ100" s="307"/>
      <c r="BA100" s="307"/>
      <c r="BB100" s="307"/>
      <c r="BC100" s="307">
        <f>[1]НАПИТКИ!$I$100</f>
        <v>6.5</v>
      </c>
      <c r="BD100" s="307"/>
      <c r="BE100" s="307">
        <f>[1]НАПИТКИ!$I$97</f>
        <v>2</v>
      </c>
      <c r="BF100" s="307"/>
      <c r="BG100" s="307"/>
      <c r="BH100" s="307"/>
      <c r="BI100" s="307"/>
      <c r="BJ100" s="680"/>
      <c r="BK100" s="686"/>
    </row>
    <row r="101" spans="1:63">
      <c r="A101" s="1362"/>
      <c r="B101" s="1344"/>
      <c r="C101" s="1334"/>
      <c r="D101" s="312">
        <v>180</v>
      </c>
      <c r="E101" s="311">
        <f>[1]НАПИТКИ!$T$98</f>
        <v>90</v>
      </c>
      <c r="F101" s="311"/>
      <c r="G101" s="311"/>
      <c r="H101" s="311"/>
      <c r="I101" s="311"/>
      <c r="J101" s="326"/>
      <c r="K101" s="311"/>
      <c r="L101" s="311"/>
      <c r="M101" s="311"/>
      <c r="N101" s="311"/>
      <c r="O101" s="311"/>
      <c r="P101" s="311"/>
      <c r="Q101" s="989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26"/>
      <c r="AS101" s="311"/>
      <c r="AT101" s="311"/>
      <c r="AU101" s="311"/>
      <c r="AV101" s="311"/>
      <c r="AW101" s="311"/>
      <c r="AX101" s="311"/>
      <c r="AY101" s="326"/>
      <c r="AZ101" s="311"/>
      <c r="BA101" s="311"/>
      <c r="BB101" s="311"/>
      <c r="BC101" s="311">
        <f>[1]НАПИТКИ!$T$100</f>
        <v>7.8</v>
      </c>
      <c r="BD101" s="311"/>
      <c r="BE101" s="311">
        <f>[1]НАПИТКИ!$T$97</f>
        <v>2.4</v>
      </c>
      <c r="BF101" s="311"/>
      <c r="BG101" s="311"/>
      <c r="BH101" s="311"/>
      <c r="BI101" s="311"/>
      <c r="BJ101" s="681"/>
      <c r="BK101" s="687"/>
    </row>
    <row r="102" spans="1:63">
      <c r="A102" s="1363"/>
      <c r="B102" s="1344"/>
      <c r="C102" s="1334" t="s">
        <v>382</v>
      </c>
      <c r="D102" s="330" t="s">
        <v>383</v>
      </c>
      <c r="E102" s="307"/>
      <c r="F102" s="307"/>
      <c r="G102" s="307"/>
      <c r="H102" s="307"/>
      <c r="I102" s="307"/>
      <c r="J102" s="326"/>
      <c r="K102" s="307">
        <f>'[1]ГАСТРОНОМИЯ, ВЫПЕЧКА'!$AE$279</f>
        <v>15</v>
      </c>
      <c r="L102" s="307"/>
      <c r="M102" s="307"/>
      <c r="N102" s="307"/>
      <c r="O102" s="307"/>
      <c r="P102" s="307"/>
      <c r="Q102" s="989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26"/>
      <c r="AS102" s="307"/>
      <c r="AT102" s="307"/>
      <c r="AU102" s="307"/>
      <c r="AV102" s="307"/>
      <c r="AW102" s="307"/>
      <c r="AX102" s="307"/>
      <c r="AY102" s="326"/>
      <c r="AZ102" s="307"/>
      <c r="BA102" s="307"/>
      <c r="BB102" s="307"/>
      <c r="BC102" s="307"/>
      <c r="BD102" s="307"/>
      <c r="BE102" s="307"/>
      <c r="BF102" s="307"/>
      <c r="BG102" s="307"/>
      <c r="BH102" s="307"/>
      <c r="BI102" s="313"/>
      <c r="BJ102" s="680"/>
      <c r="BK102" s="958"/>
    </row>
    <row r="103" spans="1:63">
      <c r="A103" s="1363"/>
      <c r="B103" s="1344"/>
      <c r="C103" s="1334"/>
      <c r="D103" s="329" t="s">
        <v>383</v>
      </c>
      <c r="E103" s="311"/>
      <c r="F103" s="311"/>
      <c r="G103" s="311"/>
      <c r="H103" s="311"/>
      <c r="I103" s="311"/>
      <c r="J103" s="326"/>
      <c r="K103" s="311">
        <f>'[1]ГАСТРОНОМИЯ, ВЫПЕЧКА'!$AE$279</f>
        <v>15</v>
      </c>
      <c r="L103" s="311"/>
      <c r="M103" s="311"/>
      <c r="N103" s="311"/>
      <c r="O103" s="311"/>
      <c r="P103" s="311"/>
      <c r="Q103" s="989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26"/>
      <c r="AS103" s="311"/>
      <c r="AT103" s="311"/>
      <c r="AU103" s="311"/>
      <c r="AV103" s="311"/>
      <c r="AW103" s="311"/>
      <c r="AX103" s="311"/>
      <c r="AY103" s="326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0"/>
      <c r="BJ103" s="681"/>
      <c r="BK103" s="687"/>
    </row>
    <row r="104" spans="1:63" ht="15.75" customHeight="1">
      <c r="A104" s="1362"/>
      <c r="B104" s="1344"/>
      <c r="C104" s="1329" t="s">
        <v>48</v>
      </c>
      <c r="D104" s="308">
        <f>'[1]ГАСТРОНОМИЯ, ВЫПЕЧКА'!$AA$14</f>
        <v>20</v>
      </c>
      <c r="E104" s="307"/>
      <c r="F104" s="307"/>
      <c r="G104" s="307"/>
      <c r="H104" s="307"/>
      <c r="I104" s="307"/>
      <c r="J104" s="326"/>
      <c r="K104" s="307"/>
      <c r="L104" s="307"/>
      <c r="M104" s="307"/>
      <c r="N104" s="307"/>
      <c r="O104" s="307"/>
      <c r="P104" s="307"/>
      <c r="Q104" s="989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>
        <f>'[1]ГАСТРОНОМИЯ, ВЫПЕЧКА'!$AE$17</f>
        <v>20</v>
      </c>
      <c r="AO104" s="307"/>
      <c r="AP104" s="307"/>
      <c r="AQ104" s="307"/>
      <c r="AR104" s="326"/>
      <c r="AS104" s="307"/>
      <c r="AT104" s="307"/>
      <c r="AU104" s="307"/>
      <c r="AV104" s="307"/>
      <c r="AW104" s="307"/>
      <c r="AX104" s="307"/>
      <c r="AY104" s="326"/>
      <c r="AZ104" s="307"/>
      <c r="BA104" s="307"/>
      <c r="BB104" s="307"/>
      <c r="BC104" s="307"/>
      <c r="BD104" s="307"/>
      <c r="BE104" s="307"/>
      <c r="BF104" s="307"/>
      <c r="BG104" s="307"/>
      <c r="BH104" s="307"/>
      <c r="BI104" s="313"/>
      <c r="BJ104" s="680"/>
      <c r="BK104" s="686"/>
    </row>
    <row r="105" spans="1:63" ht="15.75" customHeight="1">
      <c r="A105" s="1362"/>
      <c r="B105" s="1344"/>
      <c r="C105" s="1329"/>
      <c r="D105" s="921">
        <f>'[1]ГАСТРОНОМИЯ, ВЫПЕЧКА'!$AW$14</f>
        <v>25</v>
      </c>
      <c r="E105" s="311"/>
      <c r="F105" s="311"/>
      <c r="G105" s="311"/>
      <c r="H105" s="311"/>
      <c r="I105" s="311"/>
      <c r="J105" s="326"/>
      <c r="K105" s="311"/>
      <c r="L105" s="311"/>
      <c r="M105" s="311"/>
      <c r="N105" s="311"/>
      <c r="O105" s="311"/>
      <c r="P105" s="311"/>
      <c r="Q105" s="989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>
        <f>'[1]ГАСТРОНОМИЯ, ВЫПЕЧКА'!$BA$17</f>
        <v>25</v>
      </c>
      <c r="AO105" s="311"/>
      <c r="AP105" s="311"/>
      <c r="AQ105" s="311"/>
      <c r="AR105" s="326"/>
      <c r="AS105" s="311"/>
      <c r="AT105" s="311"/>
      <c r="AU105" s="311"/>
      <c r="AV105" s="311"/>
      <c r="AW105" s="311"/>
      <c r="AX105" s="311"/>
      <c r="AY105" s="326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0"/>
      <c r="BJ105" s="681"/>
      <c r="BK105" s="687"/>
    </row>
    <row r="106" spans="1:63" ht="15.75" customHeight="1">
      <c r="A106" s="1364"/>
      <c r="B106" s="1344"/>
      <c r="C106" s="1329" t="s">
        <v>68</v>
      </c>
      <c r="D106" s="308">
        <f>'[1]ГАСТРОНОМИЯ, ВЫПЕЧКА'!$I$60</f>
        <v>10</v>
      </c>
      <c r="E106" s="307"/>
      <c r="F106" s="307"/>
      <c r="G106" s="307"/>
      <c r="H106" s="307"/>
      <c r="I106" s="307"/>
      <c r="J106" s="326"/>
      <c r="K106" s="307"/>
      <c r="L106" s="307"/>
      <c r="M106" s="307"/>
      <c r="N106" s="307"/>
      <c r="O106" s="307"/>
      <c r="P106" s="307"/>
      <c r="Q106" s="989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>
        <f>'[1]ГАСТРОНОМИЯ, ВЫПЕЧКА'!$I$60</f>
        <v>10</v>
      </c>
      <c r="AP106" s="307"/>
      <c r="AQ106" s="307"/>
      <c r="AR106" s="326"/>
      <c r="AS106" s="307"/>
      <c r="AT106" s="307"/>
      <c r="AU106" s="307"/>
      <c r="AV106" s="307"/>
      <c r="AW106" s="307"/>
      <c r="AX106" s="307"/>
      <c r="AY106" s="326"/>
      <c r="AZ106" s="307"/>
      <c r="BA106" s="307"/>
      <c r="BB106" s="307"/>
      <c r="BC106" s="307"/>
      <c r="BD106" s="307"/>
      <c r="BE106" s="307"/>
      <c r="BF106" s="307"/>
      <c r="BG106" s="307"/>
      <c r="BH106" s="307"/>
      <c r="BI106" s="313"/>
      <c r="BJ106" s="680"/>
      <c r="BK106" s="686"/>
    </row>
    <row r="107" spans="1:63" ht="15.75" customHeight="1">
      <c r="A107" s="1364"/>
      <c r="B107" s="1345"/>
      <c r="C107" s="1329"/>
      <c r="D107" s="925">
        <f>'[1]ГАСТРОНОМИЯ, ВЫПЕЧКА'!$AA$57</f>
        <v>20</v>
      </c>
      <c r="E107" s="926"/>
      <c r="F107" s="926"/>
      <c r="G107" s="926"/>
      <c r="H107" s="926"/>
      <c r="I107" s="926"/>
      <c r="J107" s="1001"/>
      <c r="K107" s="926"/>
      <c r="L107" s="926"/>
      <c r="M107" s="926"/>
      <c r="N107" s="926"/>
      <c r="O107" s="926"/>
      <c r="P107" s="926"/>
      <c r="Q107" s="994"/>
      <c r="R107" s="926"/>
      <c r="S107" s="926"/>
      <c r="T107" s="926"/>
      <c r="U107" s="926"/>
      <c r="V107" s="926"/>
      <c r="W107" s="926"/>
      <c r="X107" s="926"/>
      <c r="Y107" s="926"/>
      <c r="Z107" s="926"/>
      <c r="AA107" s="926"/>
      <c r="AB107" s="926"/>
      <c r="AC107" s="926"/>
      <c r="AD107" s="926"/>
      <c r="AE107" s="926"/>
      <c r="AF107" s="926"/>
      <c r="AG107" s="926"/>
      <c r="AH107" s="926"/>
      <c r="AI107" s="926"/>
      <c r="AJ107" s="926"/>
      <c r="AK107" s="926"/>
      <c r="AL107" s="926"/>
      <c r="AM107" s="926"/>
      <c r="AN107" s="926"/>
      <c r="AO107" s="926">
        <f>'[1]ГАСТРОНОМИЯ, ВЫПЕЧКА'!$AE$60</f>
        <v>20</v>
      </c>
      <c r="AP107" s="926"/>
      <c r="AQ107" s="926"/>
      <c r="AR107" s="1001"/>
      <c r="AS107" s="926"/>
      <c r="AT107" s="926"/>
      <c r="AU107" s="926"/>
      <c r="AV107" s="926"/>
      <c r="AW107" s="926"/>
      <c r="AX107" s="926"/>
      <c r="AY107" s="1001"/>
      <c r="AZ107" s="926"/>
      <c r="BA107" s="926"/>
      <c r="BB107" s="926"/>
      <c r="BC107" s="926"/>
      <c r="BD107" s="926"/>
      <c r="BE107" s="926"/>
      <c r="BF107" s="926"/>
      <c r="BG107" s="926"/>
      <c r="BH107" s="926"/>
      <c r="BI107" s="927"/>
      <c r="BJ107" s="927"/>
      <c r="BK107" s="928"/>
    </row>
    <row r="108" spans="1:63" ht="15.75" customHeight="1">
      <c r="A108" s="1362"/>
      <c r="B108" s="1368" t="s">
        <v>276</v>
      </c>
      <c r="C108" s="1347" t="s">
        <v>361</v>
      </c>
      <c r="D108" s="308">
        <v>150</v>
      </c>
      <c r="E108" s="307"/>
      <c r="F108" s="307">
        <f>[1]НАПИТКИ!$I$453</f>
        <v>150</v>
      </c>
      <c r="G108" s="307"/>
      <c r="H108" s="307"/>
      <c r="I108" s="307"/>
      <c r="J108" s="326"/>
      <c r="K108" s="307"/>
      <c r="L108" s="307"/>
      <c r="M108" s="307"/>
      <c r="N108" s="307"/>
      <c r="O108" s="307"/>
      <c r="P108" s="307"/>
      <c r="Q108" s="989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26"/>
      <c r="AS108" s="307"/>
      <c r="AT108" s="307"/>
      <c r="AU108" s="307"/>
      <c r="AV108" s="307"/>
      <c r="AW108" s="307"/>
      <c r="AX108" s="307"/>
      <c r="AY108" s="326"/>
      <c r="AZ108" s="307"/>
      <c r="BA108" s="307"/>
      <c r="BB108" s="307"/>
      <c r="BC108" s="307"/>
      <c r="BD108" s="307"/>
      <c r="BE108" s="307"/>
      <c r="BF108" s="307"/>
      <c r="BG108" s="307"/>
      <c r="BH108" s="307"/>
      <c r="BI108" s="307"/>
      <c r="BJ108" s="680"/>
      <c r="BK108" s="686"/>
    </row>
    <row r="109" spans="1:63">
      <c r="A109" s="1362"/>
      <c r="B109" s="1345"/>
      <c r="C109" s="1348"/>
      <c r="D109" s="921">
        <v>180</v>
      </c>
      <c r="E109" s="311"/>
      <c r="F109" s="311">
        <f>[1]НАПИТКИ!$T$453</f>
        <v>180</v>
      </c>
      <c r="G109" s="311"/>
      <c r="H109" s="311"/>
      <c r="I109" s="311"/>
      <c r="J109" s="326"/>
      <c r="K109" s="311"/>
      <c r="L109" s="311"/>
      <c r="M109" s="311"/>
      <c r="N109" s="311"/>
      <c r="O109" s="311"/>
      <c r="P109" s="311"/>
      <c r="Q109" s="989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26"/>
      <c r="AS109" s="311"/>
      <c r="AT109" s="311"/>
      <c r="AU109" s="311"/>
      <c r="AV109" s="311"/>
      <c r="AW109" s="311"/>
      <c r="AX109" s="311"/>
      <c r="AY109" s="326"/>
      <c r="AZ109" s="311"/>
      <c r="BA109" s="311"/>
      <c r="BB109" s="311"/>
      <c r="BC109" s="311"/>
      <c r="BD109" s="311"/>
      <c r="BE109" s="311"/>
      <c r="BF109" s="311"/>
      <c r="BG109" s="311"/>
      <c r="BH109" s="311"/>
      <c r="BI109" s="311"/>
      <c r="BJ109" s="681"/>
      <c r="BK109" s="687"/>
    </row>
    <row r="110" spans="1:63">
      <c r="A110" s="1362"/>
      <c r="B110" s="1349" t="s">
        <v>274</v>
      </c>
      <c r="C110" s="1332" t="s">
        <v>508</v>
      </c>
      <c r="D110" s="308">
        <f>'[1]ФРУКТЫ, ОВОЩИ'!$E$352</f>
        <v>40</v>
      </c>
      <c r="E110" s="307"/>
      <c r="F110" s="307"/>
      <c r="G110" s="307"/>
      <c r="H110" s="307"/>
      <c r="I110" s="307"/>
      <c r="J110" s="326"/>
      <c r="K110" s="307"/>
      <c r="L110" s="307"/>
      <c r="M110" s="307"/>
      <c r="N110" s="307"/>
      <c r="O110" s="307"/>
      <c r="P110" s="307"/>
      <c r="Q110" s="989"/>
      <c r="R110" s="307"/>
      <c r="S110" s="307"/>
      <c r="T110" s="307"/>
      <c r="U110" s="307">
        <f>'[1]ФРУКТЫ, ОВОЩИ'!$I$357</f>
        <v>7</v>
      </c>
      <c r="V110" s="307"/>
      <c r="W110" s="307">
        <f>'[1]ФРУКТЫ, ОВОЩИ'!$I$355</f>
        <v>30</v>
      </c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>
        <f>'[1]ФРУКТЫ, ОВОЩИ'!$I$358</f>
        <v>7</v>
      </c>
      <c r="AJ110" s="307"/>
      <c r="AK110" s="307"/>
      <c r="AL110" s="307"/>
      <c r="AM110" s="307"/>
      <c r="AN110" s="307"/>
      <c r="AO110" s="307"/>
      <c r="AP110" s="307"/>
      <c r="AQ110" s="307"/>
      <c r="AR110" s="326"/>
      <c r="AS110" s="307"/>
      <c r="AT110" s="307"/>
      <c r="AU110" s="307"/>
      <c r="AV110" s="307"/>
      <c r="AW110" s="307"/>
      <c r="AX110" s="307"/>
      <c r="AY110" s="326"/>
      <c r="AZ110" s="307"/>
      <c r="BA110" s="307"/>
      <c r="BB110" s="307"/>
      <c r="BC110" s="307">
        <f>'[1]ФРУКТЫ, ОВОЩИ'!$I$360</f>
        <v>0.6</v>
      </c>
      <c r="BD110" s="307">
        <f>'[1]ФРУКТЫ, ОВОЩИ'!$I$359</f>
        <v>2.8</v>
      </c>
      <c r="BE110" s="307"/>
      <c r="BF110" s="307"/>
      <c r="BG110" s="307"/>
      <c r="BH110" s="307"/>
      <c r="BI110" s="313"/>
      <c r="BJ110" s="680"/>
      <c r="BK110" s="686"/>
    </row>
    <row r="111" spans="1:63">
      <c r="A111" s="1362"/>
      <c r="B111" s="1349"/>
      <c r="C111" s="1333"/>
      <c r="D111" s="943">
        <f>'[1]ФРУКТЫ, ОВОЩИ'!$P$352</f>
        <v>60</v>
      </c>
      <c r="E111" s="311"/>
      <c r="F111" s="311"/>
      <c r="G111" s="311"/>
      <c r="H111" s="311"/>
      <c r="I111" s="311"/>
      <c r="J111" s="326"/>
      <c r="K111" s="311"/>
      <c r="L111" s="311"/>
      <c r="M111" s="311"/>
      <c r="N111" s="311"/>
      <c r="O111" s="311"/>
      <c r="P111" s="311"/>
      <c r="Q111" s="989"/>
      <c r="R111" s="311"/>
      <c r="S111" s="311"/>
      <c r="T111" s="311"/>
      <c r="U111" s="311">
        <f>'[1]ФРУКТЫ, ОВОЩИ'!$T$357</f>
        <v>10.5</v>
      </c>
      <c r="V111" s="311"/>
      <c r="W111" s="311">
        <f>'[1]ФРУКТЫ, ОВОЩИ'!$T$355</f>
        <v>45</v>
      </c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>
        <f>'[1]ФРУКТЫ, ОВОЩИ'!$T$358</f>
        <v>10.5</v>
      </c>
      <c r="AJ111" s="311"/>
      <c r="AK111" s="311"/>
      <c r="AL111" s="311"/>
      <c r="AM111" s="311"/>
      <c r="AN111" s="311"/>
      <c r="AO111" s="311"/>
      <c r="AP111" s="311"/>
      <c r="AQ111" s="311"/>
      <c r="AR111" s="326"/>
      <c r="AS111" s="311"/>
      <c r="AT111" s="311"/>
      <c r="AU111" s="311"/>
      <c r="AV111" s="311"/>
      <c r="AW111" s="311"/>
      <c r="AX111" s="311"/>
      <c r="AY111" s="326"/>
      <c r="AZ111" s="311"/>
      <c r="BA111" s="311"/>
      <c r="BB111" s="311"/>
      <c r="BC111" s="311">
        <f>'[1]ФРУКТЫ, ОВОЩИ'!$T$360</f>
        <v>0.8</v>
      </c>
      <c r="BD111" s="311">
        <f>'[1]ФРУКТЫ, ОВОЩИ'!$T$359</f>
        <v>4</v>
      </c>
      <c r="BE111" s="311"/>
      <c r="BF111" s="311"/>
      <c r="BG111" s="311"/>
      <c r="BH111" s="311"/>
      <c r="BI111" s="310"/>
      <c r="BJ111" s="681"/>
      <c r="BK111" s="687"/>
    </row>
    <row r="112" spans="1:63" ht="15.75" customHeight="1">
      <c r="A112" s="1362"/>
      <c r="B112" s="1349"/>
      <c r="C112" s="1332" t="s">
        <v>111</v>
      </c>
      <c r="D112" s="308">
        <f>[1]СУПЫ!$E$181</f>
        <v>180</v>
      </c>
      <c r="E112" s="307"/>
      <c r="F112" s="307"/>
      <c r="G112" s="307"/>
      <c r="H112" s="307">
        <f>[1]СУПЫ!$I$191</f>
        <v>4.5</v>
      </c>
      <c r="I112" s="307"/>
      <c r="J112" s="326"/>
      <c r="K112" s="307"/>
      <c r="L112" s="307"/>
      <c r="M112" s="307"/>
      <c r="N112" s="307"/>
      <c r="O112" s="307"/>
      <c r="P112" s="307"/>
      <c r="Q112" s="989"/>
      <c r="R112" s="307">
        <f>[1]СУПЫ!$I$185</f>
        <v>36.9</v>
      </c>
      <c r="S112" s="307">
        <f>[1]СУПЫ!$I$184</f>
        <v>14.4</v>
      </c>
      <c r="T112" s="307"/>
      <c r="U112" s="307">
        <f>[1]СУПЫ!$I$187</f>
        <v>7.29</v>
      </c>
      <c r="V112" s="307">
        <f>[1]СУПЫ!$I$186</f>
        <v>7.2</v>
      </c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>
        <f>[1]СУПЫ!$I$188</f>
        <v>5.4</v>
      </c>
      <c r="AM112" s="307"/>
      <c r="AN112" s="307"/>
      <c r="AO112" s="307"/>
      <c r="AP112" s="307"/>
      <c r="AQ112" s="307"/>
      <c r="AR112" s="326"/>
      <c r="AS112" s="307"/>
      <c r="AT112" s="307"/>
      <c r="AU112" s="307"/>
      <c r="AV112" s="307"/>
      <c r="AW112" s="307"/>
      <c r="AX112" s="307"/>
      <c r="AY112" s="326"/>
      <c r="AZ112" s="307"/>
      <c r="BA112" s="307"/>
      <c r="BB112" s="307"/>
      <c r="BC112" s="307"/>
      <c r="BD112" s="307">
        <f>[1]СУПЫ!$I$189</f>
        <v>2.16</v>
      </c>
      <c r="BE112" s="307"/>
      <c r="BF112" s="307"/>
      <c r="BG112" s="307"/>
      <c r="BH112" s="307"/>
      <c r="BI112" s="313"/>
      <c r="BJ112" s="680"/>
      <c r="BK112" s="686"/>
    </row>
    <row r="113" spans="1:63">
      <c r="A113" s="1362"/>
      <c r="B113" s="1349"/>
      <c r="C113" s="1333"/>
      <c r="D113" s="369">
        <f>[1]СУПЫ!$P$181</f>
        <v>200</v>
      </c>
      <c r="E113" s="311"/>
      <c r="F113" s="311"/>
      <c r="G113" s="311"/>
      <c r="H113" s="311">
        <f>[1]СУПЫ!$T$191</f>
        <v>5</v>
      </c>
      <c r="I113" s="311"/>
      <c r="J113" s="1007"/>
      <c r="K113" s="311"/>
      <c r="L113" s="311"/>
      <c r="M113" s="311"/>
      <c r="N113" s="311"/>
      <c r="O113" s="311"/>
      <c r="P113" s="311"/>
      <c r="Q113" s="989"/>
      <c r="R113" s="311">
        <f>[1]СУПЫ!$T$185</f>
        <v>41</v>
      </c>
      <c r="S113" s="311">
        <f>[1]СУПЫ!$T$184</f>
        <v>16</v>
      </c>
      <c r="T113" s="311"/>
      <c r="U113" s="311">
        <f>[1]СУПЫ!$T$187</f>
        <v>8.1</v>
      </c>
      <c r="V113" s="311">
        <f>[1]СУПЫ!$T$186</f>
        <v>8</v>
      </c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>
        <f>[1]СУПЫ!$T$188</f>
        <v>6</v>
      </c>
      <c r="AM113" s="311"/>
      <c r="AN113" s="311"/>
      <c r="AO113" s="311"/>
      <c r="AP113" s="311"/>
      <c r="AQ113" s="311"/>
      <c r="AR113" s="326"/>
      <c r="AS113" s="311"/>
      <c r="AT113" s="311"/>
      <c r="AU113" s="311"/>
      <c r="AV113" s="311"/>
      <c r="AW113" s="311"/>
      <c r="AX113" s="311"/>
      <c r="AY113" s="326"/>
      <c r="AZ113" s="311"/>
      <c r="BA113" s="311"/>
      <c r="BB113" s="311"/>
      <c r="BC113" s="311"/>
      <c r="BD113" s="311">
        <f>[1]СУПЫ!$T$189</f>
        <v>2.4</v>
      </c>
      <c r="BE113" s="311"/>
      <c r="BF113" s="311"/>
      <c r="BG113" s="311"/>
      <c r="BH113" s="311"/>
      <c r="BI113" s="310"/>
      <c r="BJ113" s="681"/>
      <c r="BK113" s="687"/>
    </row>
    <row r="114" spans="1:63" ht="15.75" customHeight="1">
      <c r="A114" s="1362"/>
      <c r="B114" s="1349"/>
      <c r="C114" s="1332" t="s">
        <v>113</v>
      </c>
      <c r="D114" s="308">
        <f>'[1]МЯСО, РЫБА'!$E$273</f>
        <v>170</v>
      </c>
      <c r="E114" s="307"/>
      <c r="F114" s="307"/>
      <c r="G114" s="307"/>
      <c r="H114" s="307"/>
      <c r="I114" s="307"/>
      <c r="J114" s="326">
        <f>'[1]МЯСО, РЫБА'!$I$279</f>
        <v>7.5</v>
      </c>
      <c r="K114" s="307"/>
      <c r="L114" s="307"/>
      <c r="M114" s="307"/>
      <c r="N114" s="307"/>
      <c r="O114" s="307"/>
      <c r="P114" s="307">
        <f>'[1]МЯСО, РЫБА'!$I$276</f>
        <v>141.5</v>
      </c>
      <c r="Q114" s="989"/>
      <c r="R114" s="307"/>
      <c r="S114" s="307"/>
      <c r="T114" s="307"/>
      <c r="U114" s="307">
        <f>'[1]МЯСО, РЫБА'!$I$280</f>
        <v>8.6</v>
      </c>
      <c r="V114" s="307">
        <f>'[1]МЯСО, РЫБА'!$I$281</f>
        <v>8.6</v>
      </c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26"/>
      <c r="AS114" s="307">
        <f>'[1]МЯСО, РЫБА'!$I$282</f>
        <v>32</v>
      </c>
      <c r="AT114" s="307"/>
      <c r="AU114" s="307"/>
      <c r="AV114" s="307"/>
      <c r="AW114" s="307"/>
      <c r="AX114" s="307"/>
      <c r="AY114" s="326"/>
      <c r="AZ114" s="307"/>
      <c r="BA114" s="307"/>
      <c r="BB114" s="307"/>
      <c r="BC114" s="307"/>
      <c r="BD114" s="307"/>
      <c r="BE114" s="307"/>
      <c r="BF114" s="307"/>
      <c r="BG114" s="307"/>
      <c r="BH114" s="307"/>
      <c r="BI114" s="313"/>
      <c r="BJ114" s="680"/>
      <c r="BK114" s="686"/>
    </row>
    <row r="115" spans="1:63" ht="15.75" customHeight="1">
      <c r="A115" s="1362"/>
      <c r="B115" s="1349"/>
      <c r="C115" s="1333"/>
      <c r="D115" s="369">
        <f>'[1]МЯСО, РЫБА'!$P$273</f>
        <v>200</v>
      </c>
      <c r="E115" s="311"/>
      <c r="F115" s="311"/>
      <c r="G115" s="311"/>
      <c r="H115" s="311"/>
      <c r="I115" s="311"/>
      <c r="J115" s="326">
        <f>'[1]МЯСО, РЫБА'!$T$279</f>
        <v>8.8636363636363633</v>
      </c>
      <c r="K115" s="311"/>
      <c r="L115" s="311"/>
      <c r="M115" s="311"/>
      <c r="N115" s="311"/>
      <c r="O115" s="311"/>
      <c r="P115" s="311">
        <f>'[1]МЯСО, РЫБА'!$T$276</f>
        <v>165.1</v>
      </c>
      <c r="Q115" s="989"/>
      <c r="R115" s="311"/>
      <c r="S115" s="311"/>
      <c r="T115" s="311"/>
      <c r="U115" s="311">
        <f>'[1]МЯСО, РЫБА'!$T$280</f>
        <v>10.163636363636364</v>
      </c>
      <c r="V115" s="311">
        <f>'[1]МЯСО, РЫБА'!$T$281</f>
        <v>10.163636363636364</v>
      </c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26"/>
      <c r="AS115" s="311">
        <f>'[1]МЯСО, РЫБА'!$T$282</f>
        <v>37.81818181818182</v>
      </c>
      <c r="AT115" s="311"/>
      <c r="AU115" s="311"/>
      <c r="AV115" s="311"/>
      <c r="AW115" s="311"/>
      <c r="AX115" s="311"/>
      <c r="AY115" s="326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0"/>
      <c r="BJ115" s="681"/>
      <c r="BK115" s="687"/>
    </row>
    <row r="116" spans="1:63" ht="15.75" customHeight="1">
      <c r="A116" s="1362"/>
      <c r="B116" s="1349"/>
      <c r="C116" s="1334" t="s">
        <v>286</v>
      </c>
      <c r="D116" s="308">
        <v>150</v>
      </c>
      <c r="E116" s="307"/>
      <c r="F116" s="307"/>
      <c r="G116" s="307"/>
      <c r="H116" s="307"/>
      <c r="I116" s="307"/>
      <c r="J116" s="326"/>
      <c r="K116" s="307"/>
      <c r="L116" s="307"/>
      <c r="M116" s="307"/>
      <c r="N116" s="307"/>
      <c r="O116" s="307"/>
      <c r="P116" s="307"/>
      <c r="Q116" s="989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>
        <f>[1]НАПИТКИ!$I$183</f>
        <v>15</v>
      </c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26"/>
      <c r="AS116" s="307"/>
      <c r="AT116" s="307"/>
      <c r="AU116" s="307"/>
      <c r="AV116" s="307"/>
      <c r="AW116" s="307"/>
      <c r="AX116" s="307"/>
      <c r="AY116" s="326"/>
      <c r="AZ116" s="307"/>
      <c r="BA116" s="307"/>
      <c r="BB116" s="307"/>
      <c r="BC116" s="307">
        <f>[1]НАПИТКИ!$I$184</f>
        <v>6.5</v>
      </c>
      <c r="BD116" s="307"/>
      <c r="BE116" s="307"/>
      <c r="BF116" s="307"/>
      <c r="BG116" s="307"/>
      <c r="BH116" s="307"/>
      <c r="BI116" s="307"/>
      <c r="BJ116" s="680"/>
      <c r="BK116" s="686"/>
    </row>
    <row r="117" spans="1:63">
      <c r="A117" s="1362"/>
      <c r="B117" s="1349"/>
      <c r="C117" s="1334"/>
      <c r="D117" s="312">
        <v>180</v>
      </c>
      <c r="E117" s="311"/>
      <c r="F117" s="311"/>
      <c r="G117" s="311"/>
      <c r="H117" s="311"/>
      <c r="I117" s="311"/>
      <c r="J117" s="326"/>
      <c r="K117" s="311"/>
      <c r="L117" s="311"/>
      <c r="M117" s="311"/>
      <c r="N117" s="311"/>
      <c r="O117" s="311"/>
      <c r="P117" s="311"/>
      <c r="Q117" s="989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>
        <f>[1]НАПИТКИ!$T$183</f>
        <v>18</v>
      </c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26"/>
      <c r="AS117" s="311"/>
      <c r="AT117" s="311"/>
      <c r="AU117" s="311"/>
      <c r="AV117" s="311"/>
      <c r="AW117" s="311"/>
      <c r="AX117" s="311"/>
      <c r="AY117" s="326"/>
      <c r="AZ117" s="311"/>
      <c r="BA117" s="311"/>
      <c r="BB117" s="311"/>
      <c r="BC117" s="311">
        <f>[1]НАПИТКИ!$T$184</f>
        <v>7.8</v>
      </c>
      <c r="BD117" s="311"/>
      <c r="BE117" s="311"/>
      <c r="BF117" s="311"/>
      <c r="BG117" s="311"/>
      <c r="BH117" s="311"/>
      <c r="BI117" s="311"/>
      <c r="BJ117" s="681"/>
      <c r="BK117" s="687"/>
    </row>
    <row r="118" spans="1:63" ht="15.75" customHeight="1">
      <c r="A118" s="1362"/>
      <c r="B118" s="1349"/>
      <c r="C118" s="1329" t="s">
        <v>48</v>
      </c>
      <c r="D118" s="308">
        <f>'[1]ГАСТРОНОМИЯ, ВЫПЕЧКА'!$AA$14</f>
        <v>20</v>
      </c>
      <c r="E118" s="307"/>
      <c r="F118" s="307"/>
      <c r="G118" s="307"/>
      <c r="H118" s="307"/>
      <c r="I118" s="307"/>
      <c r="J118" s="326"/>
      <c r="K118" s="307"/>
      <c r="L118" s="307"/>
      <c r="M118" s="307"/>
      <c r="N118" s="307"/>
      <c r="O118" s="307"/>
      <c r="P118" s="307"/>
      <c r="Q118" s="989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>
        <f>'[1]ГАСТРОНОМИЯ, ВЫПЕЧКА'!$AE$17</f>
        <v>20</v>
      </c>
      <c r="AO118" s="307"/>
      <c r="AP118" s="307"/>
      <c r="AQ118" s="307"/>
      <c r="AR118" s="326"/>
      <c r="AS118" s="307"/>
      <c r="AT118" s="307"/>
      <c r="AU118" s="307"/>
      <c r="AV118" s="307"/>
      <c r="AW118" s="307"/>
      <c r="AX118" s="307"/>
      <c r="AY118" s="326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13"/>
      <c r="BJ118" s="680"/>
      <c r="BK118" s="686"/>
    </row>
    <row r="119" spans="1:63" ht="15.75" customHeight="1">
      <c r="A119" s="1362"/>
      <c r="B119" s="1349"/>
      <c r="C119" s="1329"/>
      <c r="D119" s="921">
        <f>'[1]ГАСТРОНОМИЯ, ВЫПЕЧКА'!$AL$14</f>
        <v>30</v>
      </c>
      <c r="E119" s="311"/>
      <c r="F119" s="311"/>
      <c r="G119" s="311"/>
      <c r="H119" s="311"/>
      <c r="I119" s="311"/>
      <c r="J119" s="326"/>
      <c r="K119" s="311"/>
      <c r="L119" s="311"/>
      <c r="M119" s="311"/>
      <c r="N119" s="311"/>
      <c r="O119" s="311"/>
      <c r="P119" s="311"/>
      <c r="Q119" s="989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>
        <f>'[1]ГАСТРОНОМИЯ, ВЫПЕЧКА'!$AP$17</f>
        <v>30</v>
      </c>
      <c r="AO119" s="311"/>
      <c r="AP119" s="311"/>
      <c r="AQ119" s="311"/>
      <c r="AR119" s="326"/>
      <c r="AS119" s="311"/>
      <c r="AT119" s="311"/>
      <c r="AU119" s="311"/>
      <c r="AV119" s="311"/>
      <c r="AW119" s="311"/>
      <c r="AX119" s="311"/>
      <c r="AY119" s="326"/>
      <c r="AZ119" s="311"/>
      <c r="BA119" s="311"/>
      <c r="BB119" s="311"/>
      <c r="BC119" s="311"/>
      <c r="BD119" s="311"/>
      <c r="BE119" s="311"/>
      <c r="BF119" s="311"/>
      <c r="BG119" s="311"/>
      <c r="BH119" s="311"/>
      <c r="BI119" s="310"/>
      <c r="BJ119" s="681"/>
      <c r="BK119" s="687"/>
    </row>
    <row r="120" spans="1:63" ht="15.75" customHeight="1">
      <c r="A120" s="1362"/>
      <c r="B120" s="1349"/>
      <c r="C120" s="1329" t="s">
        <v>68</v>
      </c>
      <c r="D120" s="308">
        <f>'[1]ГАСТРОНОМИЯ, ВЫПЕЧКА'!$AA$57</f>
        <v>20</v>
      </c>
      <c r="E120" s="307"/>
      <c r="F120" s="307"/>
      <c r="G120" s="307"/>
      <c r="H120" s="307"/>
      <c r="I120" s="307"/>
      <c r="J120" s="326"/>
      <c r="K120" s="307"/>
      <c r="L120" s="307"/>
      <c r="M120" s="307"/>
      <c r="N120" s="307"/>
      <c r="O120" s="307"/>
      <c r="P120" s="307"/>
      <c r="Q120" s="989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>
        <f>'[1]ГАСТРОНОМИЯ, ВЫПЕЧКА'!$AE$60</f>
        <v>20</v>
      </c>
      <c r="AP120" s="307"/>
      <c r="AQ120" s="307"/>
      <c r="AR120" s="326"/>
      <c r="AS120" s="307"/>
      <c r="AT120" s="307"/>
      <c r="AU120" s="307"/>
      <c r="AV120" s="307"/>
      <c r="AW120" s="307"/>
      <c r="AX120" s="307"/>
      <c r="AY120" s="326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13"/>
      <c r="BJ120" s="680"/>
      <c r="BK120" s="686"/>
    </row>
    <row r="121" spans="1:63" ht="15.75" customHeight="1">
      <c r="A121" s="1362"/>
      <c r="B121" s="1349"/>
      <c r="C121" s="1329"/>
      <c r="D121" s="925">
        <f>'[1]ГАСТРОНОМИЯ, ВЫПЕЧКА'!$AA$57</f>
        <v>20</v>
      </c>
      <c r="E121" s="926"/>
      <c r="F121" s="926"/>
      <c r="G121" s="926"/>
      <c r="H121" s="926"/>
      <c r="I121" s="926"/>
      <c r="J121" s="1001"/>
      <c r="K121" s="926"/>
      <c r="L121" s="926"/>
      <c r="M121" s="926"/>
      <c r="N121" s="926"/>
      <c r="O121" s="926"/>
      <c r="P121" s="926"/>
      <c r="Q121" s="989"/>
      <c r="R121" s="926"/>
      <c r="S121" s="926"/>
      <c r="T121" s="926"/>
      <c r="U121" s="926"/>
      <c r="V121" s="926"/>
      <c r="W121" s="926"/>
      <c r="X121" s="926"/>
      <c r="Y121" s="926"/>
      <c r="Z121" s="926"/>
      <c r="AA121" s="926"/>
      <c r="AB121" s="926"/>
      <c r="AC121" s="926"/>
      <c r="AD121" s="926"/>
      <c r="AE121" s="926"/>
      <c r="AF121" s="926"/>
      <c r="AG121" s="926"/>
      <c r="AH121" s="926"/>
      <c r="AI121" s="926"/>
      <c r="AJ121" s="926"/>
      <c r="AK121" s="926"/>
      <c r="AL121" s="926"/>
      <c r="AM121" s="926"/>
      <c r="AN121" s="926"/>
      <c r="AO121" s="926">
        <f>'[1]ГАСТРОНОМИЯ, ВЫПЕЧКА'!$AE$60</f>
        <v>20</v>
      </c>
      <c r="AP121" s="926"/>
      <c r="AQ121" s="926"/>
      <c r="AR121" s="1001"/>
      <c r="AS121" s="926"/>
      <c r="AT121" s="926"/>
      <c r="AU121" s="926"/>
      <c r="AV121" s="926"/>
      <c r="AW121" s="926"/>
      <c r="AX121" s="926"/>
      <c r="AY121" s="1001"/>
      <c r="AZ121" s="926"/>
      <c r="BA121" s="926"/>
      <c r="BB121" s="926"/>
      <c r="BC121" s="926"/>
      <c r="BD121" s="926"/>
      <c r="BE121" s="926"/>
      <c r="BF121" s="926"/>
      <c r="BG121" s="926"/>
      <c r="BH121" s="926"/>
      <c r="BI121" s="927"/>
      <c r="BJ121" s="927"/>
      <c r="BK121" s="928"/>
    </row>
    <row r="122" spans="1:63" ht="15.75" customHeight="1">
      <c r="A122" s="1362"/>
      <c r="B122" s="1349" t="s">
        <v>271</v>
      </c>
      <c r="C122" s="1378" t="s">
        <v>618</v>
      </c>
      <c r="D122" s="308">
        <f>'[1]ЯЙЦО, ТВОРОГ, ЗАПЕКАНКИ'!$E$229</f>
        <v>90</v>
      </c>
      <c r="E122" s="307"/>
      <c r="F122" s="307"/>
      <c r="G122" s="307">
        <f>'[1]ЯЙЦО, ТВОРОГ, ЗАПЕКАНКИ'!$I$232</f>
        <v>81</v>
      </c>
      <c r="H122" s="307"/>
      <c r="I122" s="307"/>
      <c r="J122" s="326"/>
      <c r="K122" s="307"/>
      <c r="L122" s="307"/>
      <c r="M122" s="307"/>
      <c r="N122" s="307"/>
      <c r="O122" s="307"/>
      <c r="P122" s="307"/>
      <c r="Q122" s="989">
        <f>'[1]ЯЙЦО, ТВОРОГ, ЗАПЕКАНКИ'!$F$233</f>
        <v>6.2E-2</v>
      </c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>
        <f>'[1]ЯЙЦО, ТВОРОГ, ЗАПЕКАНКИ'!$I$235+'[1]ЯЙЦО, ТВОРОГ, ЗАПЕКАНКИ'!$F$236</f>
        <v>14</v>
      </c>
      <c r="AR122" s="326"/>
      <c r="AS122" s="307"/>
      <c r="AT122" s="307"/>
      <c r="AU122" s="307"/>
      <c r="AV122" s="307"/>
      <c r="AW122" s="307"/>
      <c r="AX122" s="307"/>
      <c r="AY122" s="326"/>
      <c r="AZ122" s="307"/>
      <c r="BA122" s="307"/>
      <c r="BB122" s="307"/>
      <c r="BC122" s="307">
        <f>'[1]ЯЙЦО, ТВОРОГ, ЗАПЕКАНКИ'!$I$234</f>
        <v>5</v>
      </c>
      <c r="BD122" s="307">
        <f>'[1]ЯЙЦО, ТВОРОГ, ЗАПЕКАНКИ'!$I$238</f>
        <v>4.5</v>
      </c>
      <c r="BE122" s="307"/>
      <c r="BF122" s="307"/>
      <c r="BG122" s="307"/>
      <c r="BH122" s="307"/>
      <c r="BI122" s="307"/>
      <c r="BJ122" s="680"/>
      <c r="BK122" s="686"/>
    </row>
    <row r="123" spans="1:63">
      <c r="A123" s="1362"/>
      <c r="B123" s="1349"/>
      <c r="C123" s="1378"/>
      <c r="D123" s="312">
        <f>'[1]ЯЙЦО, ТВОРОГ, ЗАПЕКАНКИ'!$P$229</f>
        <v>100</v>
      </c>
      <c r="E123" s="311"/>
      <c r="F123" s="311"/>
      <c r="G123" s="311">
        <f>'[1]ЯЙЦО, ТВОРОГ, ЗАПЕКАНКИ'!$T$232</f>
        <v>90</v>
      </c>
      <c r="H123" s="311"/>
      <c r="I123" s="311"/>
      <c r="J123" s="326"/>
      <c r="K123" s="311"/>
      <c r="L123" s="311"/>
      <c r="M123" s="311"/>
      <c r="N123" s="311"/>
      <c r="O123" s="311"/>
      <c r="P123" s="311"/>
      <c r="Q123" s="989">
        <f>'[1]ЯЙЦО, ТВОРОГ, ЗАПЕКАНКИ'!$Q$233</f>
        <v>6.8888888888888888E-2</v>
      </c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>
        <f>'[1]ЯЙЦО, ТВОРОГ, ЗАПЕКАНКИ'!$T$235+'[1]ЯЙЦО, ТВОРОГ, ЗАПЕКАНКИ'!$T$236</f>
        <v>15.555555555555557</v>
      </c>
      <c r="AR123" s="326"/>
      <c r="AS123" s="311"/>
      <c r="AT123" s="311"/>
      <c r="AU123" s="311"/>
      <c r="AV123" s="311"/>
      <c r="AW123" s="311"/>
      <c r="AX123" s="311"/>
      <c r="AY123" s="326"/>
      <c r="AZ123" s="311"/>
      <c r="BA123" s="311"/>
      <c r="BB123" s="311"/>
      <c r="BC123" s="311">
        <f>'[1]ЯЙЦО, ТВОРОГ, ЗАПЕКАНКИ'!$T$234</f>
        <v>5.5555555555555554</v>
      </c>
      <c r="BD123" s="311">
        <f>'[1]ЯЙЦО, ТВОРОГ, ЗАПЕКАНКИ'!$T$238</f>
        <v>5</v>
      </c>
      <c r="BE123" s="311"/>
      <c r="BF123" s="311"/>
      <c r="BG123" s="311"/>
      <c r="BH123" s="311"/>
      <c r="BI123" s="311"/>
      <c r="BJ123" s="681"/>
      <c r="BK123" s="687"/>
    </row>
    <row r="124" spans="1:63" ht="15.75" customHeight="1">
      <c r="A124" s="1365"/>
      <c r="B124" s="1352"/>
      <c r="C124" s="1330" t="s">
        <v>265</v>
      </c>
      <c r="D124" s="308">
        <v>20</v>
      </c>
      <c r="E124" s="307"/>
      <c r="F124" s="307"/>
      <c r="G124" s="307"/>
      <c r="H124" s="307"/>
      <c r="I124" s="307">
        <f>[1]СОУСА!$I$61</f>
        <v>20</v>
      </c>
      <c r="J124" s="326"/>
      <c r="K124" s="307"/>
      <c r="L124" s="307"/>
      <c r="M124" s="307"/>
      <c r="N124" s="307"/>
      <c r="O124" s="307"/>
      <c r="P124" s="307"/>
      <c r="Q124" s="989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26"/>
      <c r="AS124" s="307"/>
      <c r="AT124" s="307"/>
      <c r="AU124" s="307"/>
      <c r="AV124" s="307"/>
      <c r="AW124" s="307"/>
      <c r="AX124" s="307"/>
      <c r="AY124" s="326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13"/>
      <c r="BJ124" s="680"/>
      <c r="BK124" s="686"/>
    </row>
    <row r="125" spans="1:63">
      <c r="A125" s="1365"/>
      <c r="B125" s="1352"/>
      <c r="C125" s="1331"/>
      <c r="D125" s="975">
        <v>25</v>
      </c>
      <c r="E125" s="311"/>
      <c r="F125" s="311"/>
      <c r="G125" s="311"/>
      <c r="H125" s="311"/>
      <c r="I125" s="311">
        <f>[1]СОУСА!$T$61</f>
        <v>25</v>
      </c>
      <c r="J125" s="326"/>
      <c r="K125" s="311"/>
      <c r="L125" s="311"/>
      <c r="M125" s="311"/>
      <c r="N125" s="311"/>
      <c r="O125" s="311"/>
      <c r="P125" s="311"/>
      <c r="Q125" s="989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26"/>
      <c r="AS125" s="311"/>
      <c r="AT125" s="311"/>
      <c r="AU125" s="311"/>
      <c r="AV125" s="311"/>
      <c r="AW125" s="311"/>
      <c r="AX125" s="311"/>
      <c r="AY125" s="326"/>
      <c r="AZ125" s="311"/>
      <c r="BA125" s="311"/>
      <c r="BB125" s="311"/>
      <c r="BC125" s="311"/>
      <c r="BD125" s="311"/>
      <c r="BE125" s="311"/>
      <c r="BF125" s="311"/>
      <c r="BG125" s="311"/>
      <c r="BH125" s="311"/>
      <c r="BI125" s="310"/>
      <c r="BJ125" s="681"/>
      <c r="BK125" s="687"/>
    </row>
    <row r="126" spans="1:63">
      <c r="A126" s="1362"/>
      <c r="B126" s="1349"/>
      <c r="C126" s="1335" t="s">
        <v>237</v>
      </c>
      <c r="D126" s="308">
        <v>150</v>
      </c>
      <c r="E126" s="307"/>
      <c r="F126" s="307"/>
      <c r="G126" s="307"/>
      <c r="H126" s="307"/>
      <c r="I126" s="307"/>
      <c r="J126" s="326"/>
      <c r="K126" s="307"/>
      <c r="L126" s="307"/>
      <c r="M126" s="307"/>
      <c r="N126" s="307"/>
      <c r="O126" s="307"/>
      <c r="P126" s="307"/>
      <c r="Q126" s="989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>
        <f>[1]НАПИТКИ!$I$228</f>
        <v>150</v>
      </c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26"/>
      <c r="AS126" s="307"/>
      <c r="AT126" s="307"/>
      <c r="AU126" s="307"/>
      <c r="AV126" s="307"/>
      <c r="AW126" s="307"/>
      <c r="AX126" s="307"/>
      <c r="AY126" s="326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13"/>
      <c r="BJ126" s="680"/>
      <c r="BK126" s="686"/>
    </row>
    <row r="127" spans="1:63" ht="15.75" thickBot="1">
      <c r="A127" s="1366"/>
      <c r="B127" s="1394"/>
      <c r="C127" s="1331"/>
      <c r="D127" s="673">
        <v>150</v>
      </c>
      <c r="E127" s="311"/>
      <c r="F127" s="311"/>
      <c r="G127" s="311"/>
      <c r="H127" s="311"/>
      <c r="I127" s="311"/>
      <c r="J127" s="326"/>
      <c r="K127" s="311"/>
      <c r="L127" s="311"/>
      <c r="M127" s="311"/>
      <c r="N127" s="311"/>
      <c r="O127" s="311"/>
      <c r="P127" s="311"/>
      <c r="Q127" s="989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>
        <f>[1]НАПИТКИ!$I$228</f>
        <v>150</v>
      </c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26"/>
      <c r="AS127" s="311"/>
      <c r="AT127" s="311"/>
      <c r="AU127" s="311"/>
      <c r="AV127" s="311"/>
      <c r="AW127" s="311"/>
      <c r="AX127" s="311"/>
      <c r="AY127" s="326"/>
      <c r="AZ127" s="311"/>
      <c r="BA127" s="311"/>
      <c r="BB127" s="311"/>
      <c r="BC127" s="311"/>
      <c r="BD127" s="311"/>
      <c r="BE127" s="311"/>
      <c r="BF127" s="311"/>
      <c r="BG127" s="311"/>
      <c r="BH127" s="311"/>
      <c r="BI127" s="310"/>
      <c r="BJ127" s="681"/>
      <c r="BK127" s="694"/>
    </row>
    <row r="128" spans="1:63" ht="15.75" customHeight="1">
      <c r="A128" s="1361">
        <v>5</v>
      </c>
      <c r="B128" s="1343" t="s">
        <v>282</v>
      </c>
      <c r="C128" s="1342" t="s">
        <v>138</v>
      </c>
      <c r="D128" s="320">
        <f>'[1]КАШИ, СУПЫ МОЛ'!$E$57</f>
        <v>130</v>
      </c>
      <c r="E128" s="319">
        <f>'[1]КАШИ, СУПЫ МОЛ'!$I$60</f>
        <v>91</v>
      </c>
      <c r="F128" s="319"/>
      <c r="G128" s="319"/>
      <c r="H128" s="319"/>
      <c r="I128" s="319"/>
      <c r="J128" s="1008">
        <f>'[1]КАШИ, СУПЫ МОЛ'!$I$64</f>
        <v>1.3</v>
      </c>
      <c r="K128" s="319"/>
      <c r="L128" s="319"/>
      <c r="M128" s="319"/>
      <c r="N128" s="319"/>
      <c r="O128" s="319"/>
      <c r="P128" s="319"/>
      <c r="Q128" s="991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1004"/>
      <c r="AS128" s="319"/>
      <c r="AT128" s="319"/>
      <c r="AU128" s="319"/>
      <c r="AV128" s="319"/>
      <c r="AW128" s="319"/>
      <c r="AX128" s="319"/>
      <c r="AY128" s="1004">
        <f>'[1]КАШИ, СУПЫ МОЛ'!$I$62</f>
        <v>10.4</v>
      </c>
      <c r="AZ128" s="319"/>
      <c r="BA128" s="319"/>
      <c r="BB128" s="319"/>
      <c r="BC128" s="319">
        <f>'[1]КАШИ, СУПЫ МОЛ'!$I$63</f>
        <v>1.885</v>
      </c>
      <c r="BD128" s="319"/>
      <c r="BE128" s="319"/>
      <c r="BF128" s="319"/>
      <c r="BG128" s="319"/>
      <c r="BH128" s="319"/>
      <c r="BI128" s="325"/>
      <c r="BJ128" s="683"/>
      <c r="BK128" s="693"/>
    </row>
    <row r="129" spans="1:63">
      <c r="A129" s="1362"/>
      <c r="B129" s="1344"/>
      <c r="C129" s="1333"/>
      <c r="D129" s="379">
        <f>'[1]КАШИ, СУПЫ МОЛ'!$P$57</f>
        <v>200</v>
      </c>
      <c r="E129" s="380">
        <f>'[1]КАШИ, СУПЫ МОЛ'!$T$60</f>
        <v>140</v>
      </c>
      <c r="F129" s="380"/>
      <c r="G129" s="380"/>
      <c r="H129" s="380"/>
      <c r="I129" s="380"/>
      <c r="J129" s="1005">
        <f>'[1]КАШИ, СУПЫ МОЛ'!$T$64</f>
        <v>2</v>
      </c>
      <c r="K129" s="380"/>
      <c r="L129" s="380"/>
      <c r="M129" s="380"/>
      <c r="N129" s="380"/>
      <c r="O129" s="380"/>
      <c r="P129" s="380"/>
      <c r="Q129" s="992"/>
      <c r="R129" s="380"/>
      <c r="S129" s="380"/>
      <c r="T129" s="380"/>
      <c r="U129" s="380"/>
      <c r="V129" s="380"/>
      <c r="W129" s="380"/>
      <c r="X129" s="380"/>
      <c r="Y129" s="380"/>
      <c r="Z129" s="380"/>
      <c r="AA129" s="380"/>
      <c r="AB129" s="380"/>
      <c r="AC129" s="380"/>
      <c r="AD129" s="380"/>
      <c r="AE129" s="380"/>
      <c r="AF129" s="380"/>
      <c r="AG129" s="380"/>
      <c r="AH129" s="380"/>
      <c r="AI129" s="380"/>
      <c r="AJ129" s="380"/>
      <c r="AK129" s="380"/>
      <c r="AL129" s="380"/>
      <c r="AM129" s="380"/>
      <c r="AN129" s="380"/>
      <c r="AO129" s="380"/>
      <c r="AP129" s="380"/>
      <c r="AQ129" s="380"/>
      <c r="AR129" s="1005"/>
      <c r="AS129" s="380"/>
      <c r="AT129" s="380"/>
      <c r="AU129" s="380"/>
      <c r="AV129" s="380"/>
      <c r="AW129" s="380"/>
      <c r="AX129" s="380"/>
      <c r="AY129" s="1005">
        <f>'[1]КАШИ, СУПЫ МОЛ'!$T$62</f>
        <v>16</v>
      </c>
      <c r="AZ129" s="380"/>
      <c r="BA129" s="380"/>
      <c r="BB129" s="380"/>
      <c r="BC129" s="380">
        <f>'[1]КАШИ, СУПЫ МОЛ'!$T$63</f>
        <v>2.9</v>
      </c>
      <c r="BD129" s="380"/>
      <c r="BE129" s="380"/>
      <c r="BF129" s="380"/>
      <c r="BG129" s="380"/>
      <c r="BH129" s="380"/>
      <c r="BI129" s="310"/>
      <c r="BJ129" s="681"/>
      <c r="BK129" s="687"/>
    </row>
    <row r="130" spans="1:63" ht="15.75" customHeight="1">
      <c r="A130" s="1362"/>
      <c r="B130" s="1344"/>
      <c r="C130" s="1334" t="s">
        <v>294</v>
      </c>
      <c r="D130" s="308">
        <v>150</v>
      </c>
      <c r="E130" s="307">
        <f>[1]НАПИТКИ!$I$141</f>
        <v>75</v>
      </c>
      <c r="F130" s="307"/>
      <c r="G130" s="307"/>
      <c r="H130" s="307"/>
      <c r="I130" s="307"/>
      <c r="J130" s="326"/>
      <c r="K130" s="307"/>
      <c r="L130" s="307"/>
      <c r="M130" s="307"/>
      <c r="N130" s="307"/>
      <c r="O130" s="307"/>
      <c r="P130" s="307"/>
      <c r="Q130" s="989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26"/>
      <c r="AS130" s="307"/>
      <c r="AT130" s="307"/>
      <c r="AU130" s="307"/>
      <c r="AV130" s="307"/>
      <c r="AW130" s="307"/>
      <c r="AX130" s="307"/>
      <c r="AY130" s="326"/>
      <c r="AZ130" s="307"/>
      <c r="BA130" s="307"/>
      <c r="BB130" s="307"/>
      <c r="BC130" s="307">
        <f>[1]НАПИТКИ!$I$143</f>
        <v>6.5</v>
      </c>
      <c r="BD130" s="307"/>
      <c r="BE130" s="307"/>
      <c r="BF130" s="307">
        <f>[1]НАПИТКИ!$I$140</f>
        <v>1.5</v>
      </c>
      <c r="BG130" s="307"/>
      <c r="BH130" s="307"/>
      <c r="BI130" s="313"/>
      <c r="BJ130" s="680"/>
      <c r="BK130" s="686"/>
    </row>
    <row r="131" spans="1:63">
      <c r="A131" s="1362"/>
      <c r="B131" s="1344"/>
      <c r="C131" s="1334"/>
      <c r="D131" s="721">
        <v>180</v>
      </c>
      <c r="E131" s="311">
        <f>[1]НАПИТКИ!$T$141</f>
        <v>90</v>
      </c>
      <c r="F131" s="311"/>
      <c r="G131" s="311"/>
      <c r="H131" s="311"/>
      <c r="I131" s="311"/>
      <c r="J131" s="326"/>
      <c r="K131" s="311"/>
      <c r="L131" s="311"/>
      <c r="M131" s="311"/>
      <c r="N131" s="311"/>
      <c r="O131" s="311"/>
      <c r="P131" s="311"/>
      <c r="Q131" s="989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26"/>
      <c r="AS131" s="311"/>
      <c r="AT131" s="311"/>
      <c r="AU131" s="311"/>
      <c r="AV131" s="311"/>
      <c r="AW131" s="311"/>
      <c r="AX131" s="311"/>
      <c r="AY131" s="326"/>
      <c r="AZ131" s="311"/>
      <c r="BA131" s="311"/>
      <c r="BB131" s="311"/>
      <c r="BC131" s="311">
        <f>[1]НАПИТКИ!$T$143</f>
        <v>7.8</v>
      </c>
      <c r="BD131" s="311"/>
      <c r="BE131" s="311"/>
      <c r="BF131" s="311">
        <f>[1]НАПИТКИ!$T$140</f>
        <v>1.8</v>
      </c>
      <c r="BG131" s="311"/>
      <c r="BH131" s="311"/>
      <c r="BI131" s="310"/>
      <c r="BJ131" s="681"/>
      <c r="BK131" s="687"/>
    </row>
    <row r="132" spans="1:63">
      <c r="A132" s="1363"/>
      <c r="B132" s="1344"/>
      <c r="C132" s="959" t="s">
        <v>677</v>
      </c>
      <c r="D132" s="308">
        <f>'[1]ГАСТРОНОМИЯ, ВЫПЕЧКА'!$P$319</f>
        <v>25</v>
      </c>
      <c r="E132" s="307"/>
      <c r="F132" s="307"/>
      <c r="G132" s="307"/>
      <c r="H132" s="307"/>
      <c r="I132" s="307"/>
      <c r="J132" s="326"/>
      <c r="K132" s="307"/>
      <c r="L132" s="307"/>
      <c r="M132" s="307"/>
      <c r="N132" s="307"/>
      <c r="O132" s="307"/>
      <c r="P132" s="307"/>
      <c r="Q132" s="989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26"/>
      <c r="AS132" s="307"/>
      <c r="AT132" s="307"/>
      <c r="AU132" s="307"/>
      <c r="AV132" s="307"/>
      <c r="AW132" s="307"/>
      <c r="AX132" s="307"/>
      <c r="AY132" s="326"/>
      <c r="AZ132" s="307">
        <f>'[1]ГАСТРОНОМИЯ, ВЫПЕЧКА'!$T$322</f>
        <v>25</v>
      </c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680"/>
      <c r="BK132" s="686"/>
    </row>
    <row r="133" spans="1:63">
      <c r="A133" s="1363"/>
      <c r="B133" s="1344"/>
      <c r="C133" s="961" t="s">
        <v>385</v>
      </c>
      <c r="D133" s="960">
        <f>'[1]ГАСТРОНОМИЯ, ВЫПЕЧКА'!$E$362</f>
        <v>45</v>
      </c>
      <c r="E133" s="311"/>
      <c r="F133" s="311"/>
      <c r="G133" s="311"/>
      <c r="H133" s="311"/>
      <c r="I133" s="311"/>
      <c r="J133" s="326"/>
      <c r="K133" s="311"/>
      <c r="L133" s="311"/>
      <c r="M133" s="311"/>
      <c r="N133" s="311"/>
      <c r="O133" s="311"/>
      <c r="P133" s="311"/>
      <c r="Q133" s="989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26"/>
      <c r="AS133" s="311"/>
      <c r="AT133" s="311"/>
      <c r="AU133" s="311"/>
      <c r="AV133" s="311"/>
      <c r="AW133" s="311"/>
      <c r="AX133" s="311"/>
      <c r="AY133" s="326"/>
      <c r="AZ133" s="311">
        <f>'[1]ГАСТРОНОМИЯ, ВЫПЕЧКА'!$I$365</f>
        <v>45</v>
      </c>
      <c r="BA133" s="311"/>
      <c r="BB133" s="311"/>
      <c r="BC133" s="311"/>
      <c r="BD133" s="311"/>
      <c r="BE133" s="311"/>
      <c r="BF133" s="311"/>
      <c r="BG133" s="311"/>
      <c r="BH133" s="311"/>
      <c r="BI133" s="311"/>
      <c r="BJ133" s="681"/>
      <c r="BK133" s="687"/>
    </row>
    <row r="134" spans="1:63" ht="15.75" customHeight="1">
      <c r="A134" s="1362"/>
      <c r="B134" s="1344"/>
      <c r="C134" s="1329" t="s">
        <v>48</v>
      </c>
      <c r="D134" s="308">
        <f>'[1]ГАСТРОНОМИЯ, ВЫПЕЧКА'!$AA$14</f>
        <v>20</v>
      </c>
      <c r="E134" s="307"/>
      <c r="F134" s="307"/>
      <c r="G134" s="307"/>
      <c r="H134" s="307"/>
      <c r="I134" s="307"/>
      <c r="J134" s="326"/>
      <c r="K134" s="307"/>
      <c r="L134" s="307"/>
      <c r="M134" s="307"/>
      <c r="N134" s="307"/>
      <c r="O134" s="307"/>
      <c r="P134" s="307"/>
      <c r="Q134" s="989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>
        <f>'[1]ГАСТРОНОМИЯ, ВЫПЕЧКА'!$AE$17</f>
        <v>20</v>
      </c>
      <c r="AO134" s="307"/>
      <c r="AP134" s="307"/>
      <c r="AQ134" s="307"/>
      <c r="AR134" s="326"/>
      <c r="AS134" s="307"/>
      <c r="AT134" s="307"/>
      <c r="AU134" s="307"/>
      <c r="AV134" s="307"/>
      <c r="AW134" s="307"/>
      <c r="AX134" s="307"/>
      <c r="AY134" s="326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13"/>
      <c r="BJ134" s="680"/>
      <c r="BK134" s="686"/>
    </row>
    <row r="135" spans="1:63" ht="15.75" customHeight="1">
      <c r="A135" s="1362"/>
      <c r="B135" s="1344"/>
      <c r="C135" s="1329"/>
      <c r="D135" s="921">
        <f>'[1]ГАСТРОНОМИЯ, ВЫПЕЧКА'!$AW$14</f>
        <v>25</v>
      </c>
      <c r="E135" s="311"/>
      <c r="F135" s="311"/>
      <c r="G135" s="311"/>
      <c r="H135" s="311"/>
      <c r="I135" s="311"/>
      <c r="J135" s="326"/>
      <c r="K135" s="311"/>
      <c r="L135" s="311"/>
      <c r="M135" s="311"/>
      <c r="N135" s="311"/>
      <c r="O135" s="311"/>
      <c r="P135" s="311"/>
      <c r="Q135" s="989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>
        <f>'[1]ГАСТРОНОМИЯ, ВЫПЕЧКА'!$BA$17</f>
        <v>25</v>
      </c>
      <c r="AO135" s="311"/>
      <c r="AP135" s="311"/>
      <c r="AQ135" s="311"/>
      <c r="AR135" s="326"/>
      <c r="AS135" s="311"/>
      <c r="AT135" s="311"/>
      <c r="AU135" s="311"/>
      <c r="AV135" s="311"/>
      <c r="AW135" s="311"/>
      <c r="AX135" s="311"/>
      <c r="AY135" s="326"/>
      <c r="AZ135" s="311"/>
      <c r="BA135" s="311"/>
      <c r="BB135" s="311"/>
      <c r="BC135" s="311"/>
      <c r="BD135" s="311"/>
      <c r="BE135" s="311"/>
      <c r="BF135" s="311"/>
      <c r="BG135" s="311"/>
      <c r="BH135" s="311"/>
      <c r="BI135" s="310"/>
      <c r="BJ135" s="681"/>
      <c r="BK135" s="687"/>
    </row>
    <row r="136" spans="1:63" ht="15.75" customHeight="1">
      <c r="A136" s="1364"/>
      <c r="B136" s="1344"/>
      <c r="C136" s="1329" t="s">
        <v>68</v>
      </c>
      <c r="D136" s="308">
        <f>'[1]ГАСТРОНОМИЯ, ВЫПЕЧКА'!$I$60</f>
        <v>10</v>
      </c>
      <c r="E136" s="307"/>
      <c r="F136" s="307"/>
      <c r="G136" s="307"/>
      <c r="H136" s="307"/>
      <c r="I136" s="307"/>
      <c r="J136" s="326"/>
      <c r="K136" s="307"/>
      <c r="L136" s="307"/>
      <c r="M136" s="307"/>
      <c r="N136" s="307"/>
      <c r="O136" s="307"/>
      <c r="P136" s="307"/>
      <c r="Q136" s="989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>
        <f>'[1]ГАСТРОНОМИЯ, ВЫПЕЧКА'!$I$60</f>
        <v>10</v>
      </c>
      <c r="AP136" s="307"/>
      <c r="AQ136" s="307"/>
      <c r="AR136" s="326"/>
      <c r="AS136" s="307"/>
      <c r="AT136" s="307"/>
      <c r="AU136" s="307"/>
      <c r="AV136" s="307"/>
      <c r="AW136" s="307"/>
      <c r="AX136" s="307"/>
      <c r="AY136" s="326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13"/>
      <c r="BJ136" s="680"/>
      <c r="BK136" s="686"/>
    </row>
    <row r="137" spans="1:63" ht="15.75" customHeight="1">
      <c r="A137" s="1364"/>
      <c r="B137" s="1345"/>
      <c r="C137" s="1329"/>
      <c r="D137" s="925">
        <f>'[1]ГАСТРОНОМИЯ, ВЫПЕЧКА'!$AA$57</f>
        <v>20</v>
      </c>
      <c r="E137" s="926"/>
      <c r="F137" s="926"/>
      <c r="G137" s="926"/>
      <c r="H137" s="926"/>
      <c r="I137" s="926"/>
      <c r="J137" s="1001"/>
      <c r="K137" s="926"/>
      <c r="L137" s="926"/>
      <c r="M137" s="926"/>
      <c r="N137" s="926"/>
      <c r="O137" s="926"/>
      <c r="P137" s="926"/>
      <c r="Q137" s="994"/>
      <c r="R137" s="926"/>
      <c r="S137" s="926"/>
      <c r="T137" s="926"/>
      <c r="U137" s="926"/>
      <c r="V137" s="926"/>
      <c r="W137" s="926"/>
      <c r="X137" s="926"/>
      <c r="Y137" s="926"/>
      <c r="Z137" s="926"/>
      <c r="AA137" s="926"/>
      <c r="AB137" s="926"/>
      <c r="AC137" s="926"/>
      <c r="AD137" s="926"/>
      <c r="AE137" s="926"/>
      <c r="AF137" s="926"/>
      <c r="AG137" s="926"/>
      <c r="AH137" s="926"/>
      <c r="AI137" s="926"/>
      <c r="AJ137" s="926"/>
      <c r="AK137" s="926"/>
      <c r="AL137" s="926"/>
      <c r="AM137" s="926"/>
      <c r="AN137" s="926"/>
      <c r="AO137" s="926">
        <f>'[1]ГАСТРОНОМИЯ, ВЫПЕЧКА'!$AE$60</f>
        <v>20</v>
      </c>
      <c r="AP137" s="926"/>
      <c r="AQ137" s="926"/>
      <c r="AR137" s="1001"/>
      <c r="AS137" s="926"/>
      <c r="AT137" s="926"/>
      <c r="AU137" s="926"/>
      <c r="AV137" s="926"/>
      <c r="AW137" s="926"/>
      <c r="AX137" s="926"/>
      <c r="AY137" s="1001"/>
      <c r="AZ137" s="926"/>
      <c r="BA137" s="926"/>
      <c r="BB137" s="926"/>
      <c r="BC137" s="926"/>
      <c r="BD137" s="926"/>
      <c r="BE137" s="926"/>
      <c r="BF137" s="926"/>
      <c r="BG137" s="926"/>
      <c r="BH137" s="926"/>
      <c r="BI137" s="927"/>
      <c r="BJ137" s="927"/>
      <c r="BK137" s="928"/>
    </row>
    <row r="138" spans="1:63" ht="15.75" customHeight="1">
      <c r="A138" s="1362"/>
      <c r="B138" s="1349" t="s">
        <v>276</v>
      </c>
      <c r="C138" s="1329" t="s">
        <v>321</v>
      </c>
      <c r="D138" s="308">
        <f>'[1]ФРУКТЫ, ОВОЩИ'!$P$14</f>
        <v>95</v>
      </c>
      <c r="E138" s="307"/>
      <c r="F138" s="307"/>
      <c r="G138" s="307"/>
      <c r="H138" s="307"/>
      <c r="I138" s="307"/>
      <c r="J138" s="326"/>
      <c r="K138" s="307"/>
      <c r="L138" s="307"/>
      <c r="M138" s="307"/>
      <c r="N138" s="307"/>
      <c r="O138" s="307"/>
      <c r="P138" s="307"/>
      <c r="Q138" s="989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>
        <f>'[1]ФРУКТЫ, ОВОЩИ'!$T$18</f>
        <v>95</v>
      </c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26"/>
      <c r="AS138" s="307"/>
      <c r="AT138" s="307"/>
      <c r="AU138" s="307"/>
      <c r="AV138" s="307"/>
      <c r="AW138" s="307"/>
      <c r="AX138" s="307"/>
      <c r="AY138" s="326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13"/>
      <c r="BJ138" s="680"/>
      <c r="BK138" s="686"/>
    </row>
    <row r="139" spans="1:63" ht="15.75" customHeight="1">
      <c r="A139" s="1362"/>
      <c r="B139" s="1349"/>
      <c r="C139" s="1329"/>
      <c r="D139" s="702">
        <v>100</v>
      </c>
      <c r="E139" s="311"/>
      <c r="F139" s="311"/>
      <c r="G139" s="311"/>
      <c r="H139" s="311"/>
      <c r="I139" s="311"/>
      <c r="J139" s="326"/>
      <c r="K139" s="311"/>
      <c r="L139" s="311"/>
      <c r="M139" s="311"/>
      <c r="N139" s="311"/>
      <c r="O139" s="311"/>
      <c r="P139" s="311"/>
      <c r="Q139" s="989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>
        <f>'[1]ФРУКТЫ, ОВОЩИ'!$I$18</f>
        <v>100</v>
      </c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26"/>
      <c r="AS139" s="311"/>
      <c r="AT139" s="311"/>
      <c r="AU139" s="311"/>
      <c r="AV139" s="311"/>
      <c r="AW139" s="311"/>
      <c r="AX139" s="311"/>
      <c r="AY139" s="326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0"/>
      <c r="BJ139" s="681"/>
      <c r="BK139" s="687"/>
    </row>
    <row r="140" spans="1:63">
      <c r="A140" s="1362"/>
      <c r="B140" s="1372" t="s">
        <v>274</v>
      </c>
      <c r="C140" s="1332" t="s">
        <v>498</v>
      </c>
      <c r="D140" s="308">
        <f>'[1]ФРУКТЫ, ОВОЩИ'!$E$268</f>
        <v>40</v>
      </c>
      <c r="E140" s="307"/>
      <c r="F140" s="307"/>
      <c r="G140" s="307"/>
      <c r="H140" s="307"/>
      <c r="I140" s="307"/>
      <c r="J140" s="326"/>
      <c r="K140" s="307"/>
      <c r="L140" s="307"/>
      <c r="M140" s="307"/>
      <c r="N140" s="307"/>
      <c r="O140" s="307"/>
      <c r="P140" s="307"/>
      <c r="Q140" s="989"/>
      <c r="R140" s="307"/>
      <c r="S140" s="307"/>
      <c r="T140" s="307"/>
      <c r="U140" s="307">
        <f>'[1]ФРУКТЫ, ОВОЩИ'!$I$272</f>
        <v>6</v>
      </c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>
        <f>'[1]ФРУКТЫ, ОВОЩИ'!$I$271</f>
        <v>32</v>
      </c>
      <c r="AK140" s="307"/>
      <c r="AL140" s="307"/>
      <c r="AM140" s="307"/>
      <c r="AN140" s="307"/>
      <c r="AO140" s="307"/>
      <c r="AP140" s="307"/>
      <c r="AQ140" s="307"/>
      <c r="AR140" s="326"/>
      <c r="AS140" s="307"/>
      <c r="AT140" s="307"/>
      <c r="AU140" s="307"/>
      <c r="AV140" s="307"/>
      <c r="AW140" s="307"/>
      <c r="AX140" s="307"/>
      <c r="AY140" s="326"/>
      <c r="AZ140" s="307"/>
      <c r="BA140" s="307"/>
      <c r="BB140" s="307"/>
      <c r="BC140" s="307"/>
      <c r="BD140" s="307">
        <f>'[1]ФРУКТЫ, ОВОЩИ'!$I$273</f>
        <v>2.1</v>
      </c>
      <c r="BE140" s="307"/>
      <c r="BF140" s="307"/>
      <c r="BG140" s="307"/>
      <c r="BH140" s="307"/>
      <c r="BI140" s="313"/>
      <c r="BJ140" s="680"/>
      <c r="BK140" s="686"/>
    </row>
    <row r="141" spans="1:63">
      <c r="A141" s="1362"/>
      <c r="B141" s="1373"/>
      <c r="C141" s="1333"/>
      <c r="D141" s="720">
        <f>'[1]ФРУКТЫ, ОВОЩИ'!$P$268</f>
        <v>60</v>
      </c>
      <c r="E141" s="311"/>
      <c r="F141" s="311"/>
      <c r="G141" s="311"/>
      <c r="H141" s="311"/>
      <c r="I141" s="311"/>
      <c r="J141" s="326"/>
      <c r="K141" s="311"/>
      <c r="L141" s="311"/>
      <c r="M141" s="311"/>
      <c r="N141" s="311"/>
      <c r="O141" s="311"/>
      <c r="P141" s="311"/>
      <c r="Q141" s="989"/>
      <c r="R141" s="311"/>
      <c r="S141" s="311"/>
      <c r="T141" s="311"/>
      <c r="U141" s="311">
        <f>'[1]ФРУКТЫ, ОВОЩИ'!$T$272</f>
        <v>9</v>
      </c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>
        <f>'[1]ФРУКТЫ, ОВОЩИ'!$T$271</f>
        <v>48</v>
      </c>
      <c r="AK141" s="311"/>
      <c r="AL141" s="311"/>
      <c r="AM141" s="311"/>
      <c r="AN141" s="311"/>
      <c r="AO141" s="311"/>
      <c r="AP141" s="311"/>
      <c r="AQ141" s="311"/>
      <c r="AR141" s="326"/>
      <c r="AS141" s="311"/>
      <c r="AT141" s="311"/>
      <c r="AU141" s="311"/>
      <c r="AV141" s="311"/>
      <c r="AW141" s="311"/>
      <c r="AX141" s="311"/>
      <c r="AY141" s="326"/>
      <c r="AZ141" s="311"/>
      <c r="BA141" s="311"/>
      <c r="BB141" s="311"/>
      <c r="BC141" s="311"/>
      <c r="BD141" s="311">
        <f>'[1]ФРУКТЫ, ОВОЩИ'!$T$273</f>
        <v>3</v>
      </c>
      <c r="BE141" s="311"/>
      <c r="BF141" s="311"/>
      <c r="BG141" s="311"/>
      <c r="BH141" s="311"/>
      <c r="BI141" s="310"/>
      <c r="BJ141" s="681"/>
      <c r="BK141" s="687"/>
    </row>
    <row r="142" spans="1:63" ht="15.75" customHeight="1">
      <c r="A142" s="1362"/>
      <c r="B142" s="1373"/>
      <c r="C142" s="1380" t="s">
        <v>519</v>
      </c>
      <c r="D142" s="308">
        <f>[1]СУПЫ!$E$224</f>
        <v>180</v>
      </c>
      <c r="E142" s="307"/>
      <c r="F142" s="307"/>
      <c r="G142" s="307"/>
      <c r="H142" s="307">
        <f>[1]СУПЫ!$I$234</f>
        <v>4.5</v>
      </c>
      <c r="I142" s="307"/>
      <c r="J142" s="326"/>
      <c r="K142" s="307"/>
      <c r="L142" s="307"/>
      <c r="M142" s="307"/>
      <c r="N142" s="307"/>
      <c r="O142" s="307"/>
      <c r="P142" s="307"/>
      <c r="Q142" s="989"/>
      <c r="R142" s="307">
        <f>[1]СУПЫ!$I$227</f>
        <v>54.9</v>
      </c>
      <c r="S142" s="307"/>
      <c r="T142" s="307"/>
      <c r="U142" s="307">
        <f>[1]СУПЫ!$I$230</f>
        <v>3.6</v>
      </c>
      <c r="V142" s="307">
        <f>[1]СУПЫ!$I$229</f>
        <v>7.2</v>
      </c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>
        <f>[1]СУПЫ!$I$231</f>
        <v>10.8</v>
      </c>
      <c r="AK142" s="307"/>
      <c r="AL142" s="307"/>
      <c r="AM142" s="307"/>
      <c r="AN142" s="307"/>
      <c r="AO142" s="307"/>
      <c r="AP142" s="307"/>
      <c r="AQ142" s="307"/>
      <c r="AR142" s="326"/>
      <c r="AS142" s="307">
        <f>[1]СУПЫ!$I$228</f>
        <v>3.6</v>
      </c>
      <c r="AT142" s="307"/>
      <c r="AU142" s="307"/>
      <c r="AV142" s="307"/>
      <c r="AW142" s="307"/>
      <c r="AX142" s="307"/>
      <c r="AY142" s="326"/>
      <c r="AZ142" s="307"/>
      <c r="BA142" s="307"/>
      <c r="BB142" s="307"/>
      <c r="BC142" s="307"/>
      <c r="BD142" s="307">
        <f>[1]СУПЫ!$I$233</f>
        <v>2.16</v>
      </c>
      <c r="BE142" s="307"/>
      <c r="BF142" s="307"/>
      <c r="BG142" s="307"/>
      <c r="BH142" s="307"/>
      <c r="BI142" s="313"/>
      <c r="BJ142" s="680"/>
      <c r="BK142" s="686"/>
    </row>
    <row r="143" spans="1:63">
      <c r="A143" s="1362"/>
      <c r="B143" s="1373"/>
      <c r="C143" s="1381"/>
      <c r="D143" s="699">
        <f>[1]СУПЫ!$P$224</f>
        <v>200</v>
      </c>
      <c r="E143" s="314"/>
      <c r="F143" s="314"/>
      <c r="G143" s="314"/>
      <c r="H143" s="314">
        <f>[1]СУПЫ!$T$234</f>
        <v>5</v>
      </c>
      <c r="I143" s="314"/>
      <c r="J143" s="326"/>
      <c r="K143" s="314"/>
      <c r="L143" s="314"/>
      <c r="M143" s="314"/>
      <c r="N143" s="314"/>
      <c r="O143" s="314"/>
      <c r="P143" s="314"/>
      <c r="Q143" s="989"/>
      <c r="R143" s="314">
        <f>[1]СУПЫ!$T$227</f>
        <v>61</v>
      </c>
      <c r="S143" s="314"/>
      <c r="T143" s="314"/>
      <c r="U143" s="314">
        <f>[1]СУПЫ!$T$230</f>
        <v>4</v>
      </c>
      <c r="V143" s="314">
        <f>[1]СУПЫ!$T$229</f>
        <v>8</v>
      </c>
      <c r="W143" s="314"/>
      <c r="X143" s="314"/>
      <c r="Y143" s="314"/>
      <c r="Z143" s="314"/>
      <c r="AA143" s="314"/>
      <c r="AB143" s="314"/>
      <c r="AC143" s="314"/>
      <c r="AD143" s="314"/>
      <c r="AE143" s="314"/>
      <c r="AF143" s="314"/>
      <c r="AG143" s="314"/>
      <c r="AH143" s="314"/>
      <c r="AI143" s="314"/>
      <c r="AJ143" s="314">
        <f>[1]СУПЫ!$T$231</f>
        <v>12</v>
      </c>
      <c r="AK143" s="314"/>
      <c r="AL143" s="314"/>
      <c r="AM143" s="314"/>
      <c r="AN143" s="314"/>
      <c r="AO143" s="314"/>
      <c r="AP143" s="314"/>
      <c r="AQ143" s="314"/>
      <c r="AR143" s="326"/>
      <c r="AS143" s="314">
        <f>[1]СУПЫ!$T$228</f>
        <v>4</v>
      </c>
      <c r="AT143" s="314"/>
      <c r="AU143" s="314"/>
      <c r="AV143" s="314"/>
      <c r="AW143" s="314"/>
      <c r="AX143" s="314"/>
      <c r="AY143" s="326"/>
      <c r="AZ143" s="314"/>
      <c r="BA143" s="314"/>
      <c r="BB143" s="314"/>
      <c r="BC143" s="314"/>
      <c r="BD143" s="314">
        <f>[1]СУПЫ!$T$233</f>
        <v>2.4</v>
      </c>
      <c r="BE143" s="314"/>
      <c r="BF143" s="314"/>
      <c r="BG143" s="314"/>
      <c r="BH143" s="314"/>
      <c r="BI143" s="328"/>
      <c r="BJ143" s="682"/>
      <c r="BK143" s="688"/>
    </row>
    <row r="144" spans="1:63" ht="15" customHeight="1">
      <c r="A144" s="1362"/>
      <c r="B144" s="1373"/>
      <c r="C144" s="1332" t="s">
        <v>510</v>
      </c>
      <c r="D144" s="308" t="str">
        <f>'[1]МЯСО, РЫБА'!$E$364</f>
        <v>60/40</v>
      </c>
      <c r="E144" s="307"/>
      <c r="F144" s="307"/>
      <c r="G144" s="307"/>
      <c r="H144" s="307">
        <f>'[1]МЯСО, РЫБА'!$I$374</f>
        <v>15</v>
      </c>
      <c r="I144" s="307"/>
      <c r="J144" s="326">
        <f>'[1]МЯСО, РЫБА'!$I$372</f>
        <v>1</v>
      </c>
      <c r="K144" s="307"/>
      <c r="L144" s="307"/>
      <c r="M144" s="307"/>
      <c r="N144" s="307">
        <f>'[1]МЯСО, РЫБА'!$I$367</f>
        <v>88.3</v>
      </c>
      <c r="O144" s="307"/>
      <c r="P144" s="307"/>
      <c r="Q144" s="989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>
        <f>'[1]МЯСО, РЫБА'!$I$371</f>
        <v>1</v>
      </c>
      <c r="AR144" s="326"/>
      <c r="AS144" s="307"/>
      <c r="AT144" s="307"/>
      <c r="AU144" s="307"/>
      <c r="AV144" s="307"/>
      <c r="AW144" s="307"/>
      <c r="AX144" s="307"/>
      <c r="AY144" s="326"/>
      <c r="AZ144" s="307"/>
      <c r="BA144" s="307"/>
      <c r="BB144" s="307"/>
      <c r="BC144" s="307"/>
      <c r="BD144" s="307">
        <f>'[1]МЯСО, РЫБА'!$I$368</f>
        <v>5.8</v>
      </c>
      <c r="BE144" s="307"/>
      <c r="BF144" s="307"/>
      <c r="BG144" s="307"/>
      <c r="BH144" s="307"/>
      <c r="BI144" s="313"/>
      <c r="BJ144" s="680"/>
      <c r="BK144" s="686"/>
    </row>
    <row r="145" spans="1:63">
      <c r="A145" s="1362"/>
      <c r="B145" s="1373"/>
      <c r="C145" s="1333"/>
      <c r="D145" s="943" t="str">
        <f>'[1]МЯСО, РЫБА'!$P$364</f>
        <v>80/50</v>
      </c>
      <c r="E145" s="311"/>
      <c r="F145" s="311"/>
      <c r="G145" s="311"/>
      <c r="H145" s="311">
        <f>'[1]МЯСО, РЫБА'!$T$374</f>
        <v>18.75</v>
      </c>
      <c r="I145" s="311"/>
      <c r="J145" s="326">
        <f>'[1]МЯСО, РЫБА'!$T$372</f>
        <v>1.25</v>
      </c>
      <c r="K145" s="311"/>
      <c r="L145" s="311"/>
      <c r="M145" s="311"/>
      <c r="N145" s="311">
        <f>'[1]МЯСО, РЫБА'!$T$367</f>
        <v>117.73333333333333</v>
      </c>
      <c r="O145" s="311"/>
      <c r="P145" s="311"/>
      <c r="Q145" s="989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>
        <f>'[1]МЯСО, РЫБА'!$T$371</f>
        <v>1.25</v>
      </c>
      <c r="AR145" s="326"/>
      <c r="AS145" s="311"/>
      <c r="AT145" s="311"/>
      <c r="AU145" s="311"/>
      <c r="AV145" s="311"/>
      <c r="AW145" s="311"/>
      <c r="AX145" s="311"/>
      <c r="AY145" s="326"/>
      <c r="AZ145" s="311"/>
      <c r="BA145" s="311"/>
      <c r="BB145" s="311"/>
      <c r="BC145" s="311"/>
      <c r="BD145" s="311">
        <f>'[1]МЯСО, РЫБА'!$T$368</f>
        <v>7.7333333333333334</v>
      </c>
      <c r="BE145" s="311"/>
      <c r="BF145" s="311"/>
      <c r="BG145" s="311"/>
      <c r="BH145" s="311"/>
      <c r="BI145" s="310"/>
      <c r="BJ145" s="681"/>
      <c r="BK145" s="687"/>
    </row>
    <row r="146" spans="1:63" ht="15.75" customHeight="1">
      <c r="A146" s="1365"/>
      <c r="B146" s="1374"/>
      <c r="C146" s="1329" t="s">
        <v>287</v>
      </c>
      <c r="D146" s="308">
        <f>[1]ГАРНИРЫ!$E$100</f>
        <v>120</v>
      </c>
      <c r="E146" s="307">
        <f>[1]ГАРНИРЫ!$I$104</f>
        <v>18</v>
      </c>
      <c r="F146" s="307"/>
      <c r="G146" s="307"/>
      <c r="H146" s="307"/>
      <c r="I146" s="307"/>
      <c r="J146" s="326">
        <f>[1]ГАРНИРЫ!$I$105</f>
        <v>4</v>
      </c>
      <c r="K146" s="307"/>
      <c r="L146" s="307"/>
      <c r="M146" s="307"/>
      <c r="N146" s="307"/>
      <c r="O146" s="307"/>
      <c r="P146" s="307"/>
      <c r="Q146" s="989"/>
      <c r="R146" s="307">
        <f>[1]ГАРНИРЫ!$I$103</f>
        <v>102.4</v>
      </c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26"/>
      <c r="AS146" s="307"/>
      <c r="AT146" s="307"/>
      <c r="AU146" s="307"/>
      <c r="AV146" s="307"/>
      <c r="AW146" s="307"/>
      <c r="AX146" s="307"/>
      <c r="AY146" s="326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680"/>
      <c r="BK146" s="686"/>
    </row>
    <row r="147" spans="1:63" ht="15" customHeight="1">
      <c r="A147" s="1365"/>
      <c r="B147" s="1374"/>
      <c r="C147" s="1329"/>
      <c r="D147" s="946">
        <f>[1]ГАРНИРЫ!$P$100</f>
        <v>150</v>
      </c>
      <c r="E147" s="311">
        <f>[1]ГАРНИРЫ!$T$104</f>
        <v>22.5</v>
      </c>
      <c r="F147" s="311"/>
      <c r="G147" s="311"/>
      <c r="H147" s="311"/>
      <c r="I147" s="311"/>
      <c r="J147" s="326">
        <f>[1]ГАРНИРЫ!$T$105</f>
        <v>5</v>
      </c>
      <c r="K147" s="311"/>
      <c r="L147" s="311"/>
      <c r="M147" s="311"/>
      <c r="N147" s="311"/>
      <c r="O147" s="311"/>
      <c r="P147" s="311"/>
      <c r="Q147" s="989"/>
      <c r="R147" s="311">
        <f>[1]ГАРНИРЫ!$T$103</f>
        <v>128</v>
      </c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26"/>
      <c r="AS147" s="311"/>
      <c r="AT147" s="311"/>
      <c r="AU147" s="311"/>
      <c r="AV147" s="311"/>
      <c r="AW147" s="311"/>
      <c r="AX147" s="311"/>
      <c r="AY147" s="326"/>
      <c r="AZ147" s="311"/>
      <c r="BA147" s="311"/>
      <c r="BB147" s="311"/>
      <c r="BC147" s="311"/>
      <c r="BD147" s="311"/>
      <c r="BE147" s="311"/>
      <c r="BF147" s="311"/>
      <c r="BG147" s="311"/>
      <c r="BH147" s="311"/>
      <c r="BI147" s="311"/>
      <c r="BJ147" s="681"/>
      <c r="BK147" s="687"/>
    </row>
    <row r="148" spans="1:63">
      <c r="A148" s="1362"/>
      <c r="B148" s="1373"/>
      <c r="C148" s="1335" t="s">
        <v>146</v>
      </c>
      <c r="D148" s="308">
        <v>150</v>
      </c>
      <c r="E148" s="307"/>
      <c r="F148" s="307"/>
      <c r="G148" s="307"/>
      <c r="H148" s="307"/>
      <c r="I148" s="307"/>
      <c r="J148" s="326"/>
      <c r="K148" s="307"/>
      <c r="L148" s="307"/>
      <c r="M148" s="307"/>
      <c r="N148" s="307"/>
      <c r="O148" s="307"/>
      <c r="P148" s="307"/>
      <c r="Q148" s="989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>
        <f>[1]НАПИТКИ!$I$362</f>
        <v>24</v>
      </c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26"/>
      <c r="AS148" s="307"/>
      <c r="AT148" s="307"/>
      <c r="AU148" s="307"/>
      <c r="AV148" s="307"/>
      <c r="AW148" s="307"/>
      <c r="AX148" s="307"/>
      <c r="AY148" s="326"/>
      <c r="AZ148" s="307"/>
      <c r="BA148" s="307"/>
      <c r="BB148" s="307"/>
      <c r="BC148" s="307">
        <f>[1]НАПИТКИ!$I$363</f>
        <v>9</v>
      </c>
      <c r="BD148" s="307"/>
      <c r="BE148" s="307"/>
      <c r="BF148" s="307"/>
      <c r="BG148" s="307">
        <f>[1]НАПИТКИ!$I$364</f>
        <v>5.2</v>
      </c>
      <c r="BH148" s="672">
        <f>[1]НАПИТКИ!$I$366</f>
        <v>0.15</v>
      </c>
      <c r="BI148" s="313"/>
      <c r="BJ148" s="680"/>
      <c r="BK148" s="686"/>
    </row>
    <row r="149" spans="1:63">
      <c r="A149" s="1362"/>
      <c r="B149" s="1373"/>
      <c r="C149" s="1331"/>
      <c r="D149" s="312">
        <v>180</v>
      </c>
      <c r="E149" s="311"/>
      <c r="F149" s="311"/>
      <c r="G149" s="311"/>
      <c r="H149" s="311"/>
      <c r="I149" s="311"/>
      <c r="J149" s="326"/>
      <c r="K149" s="311"/>
      <c r="L149" s="311"/>
      <c r="M149" s="311"/>
      <c r="N149" s="311"/>
      <c r="O149" s="311"/>
      <c r="P149" s="311"/>
      <c r="Q149" s="989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>
        <f>[1]НАПИТКИ!$T$362</f>
        <v>28.8</v>
      </c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26"/>
      <c r="AS149" s="311"/>
      <c r="AT149" s="311"/>
      <c r="AU149" s="311"/>
      <c r="AV149" s="311"/>
      <c r="AW149" s="311"/>
      <c r="AX149" s="311"/>
      <c r="AY149" s="326"/>
      <c r="AZ149" s="311"/>
      <c r="BA149" s="311"/>
      <c r="BB149" s="311"/>
      <c r="BC149" s="311">
        <f>[1]НАПИТКИ!$T$363</f>
        <v>10.8</v>
      </c>
      <c r="BD149" s="311"/>
      <c r="BE149" s="311"/>
      <c r="BF149" s="311"/>
      <c r="BG149" s="311">
        <f>[1]НАПИТКИ!$T$364</f>
        <v>6.24</v>
      </c>
      <c r="BH149" s="669">
        <f>[1]НАПИТКИ!$T$366</f>
        <v>0.18</v>
      </c>
      <c r="BI149" s="310"/>
      <c r="BJ149" s="681"/>
      <c r="BK149" s="687"/>
    </row>
    <row r="150" spans="1:63" ht="15.75" customHeight="1">
      <c r="A150" s="1362"/>
      <c r="B150" s="1373"/>
      <c r="C150" s="1329" t="s">
        <v>48</v>
      </c>
      <c r="D150" s="308">
        <f>'[1]ГАСТРОНОМИЯ, ВЫПЕЧКА'!$AA$14</f>
        <v>20</v>
      </c>
      <c r="E150" s="307"/>
      <c r="F150" s="307"/>
      <c r="G150" s="307"/>
      <c r="H150" s="307"/>
      <c r="I150" s="307"/>
      <c r="J150" s="326"/>
      <c r="K150" s="307"/>
      <c r="L150" s="307"/>
      <c r="M150" s="307"/>
      <c r="N150" s="307"/>
      <c r="O150" s="307"/>
      <c r="P150" s="307"/>
      <c r="Q150" s="989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>
        <f>'[1]ГАСТРОНОМИЯ, ВЫПЕЧКА'!$AE$17</f>
        <v>20</v>
      </c>
      <c r="AO150" s="307"/>
      <c r="AP150" s="307"/>
      <c r="AQ150" s="307"/>
      <c r="AR150" s="326"/>
      <c r="AS150" s="307"/>
      <c r="AT150" s="307"/>
      <c r="AU150" s="307"/>
      <c r="AV150" s="307"/>
      <c r="AW150" s="307"/>
      <c r="AX150" s="307"/>
      <c r="AY150" s="326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13"/>
      <c r="BJ150" s="680"/>
      <c r="BK150" s="686"/>
    </row>
    <row r="151" spans="1:63" ht="15.75" customHeight="1">
      <c r="A151" s="1362"/>
      <c r="B151" s="1373"/>
      <c r="C151" s="1329"/>
      <c r="D151" s="921">
        <f>'[1]ГАСТРОНОМИЯ, ВЫПЕЧКА'!$AL$14</f>
        <v>30</v>
      </c>
      <c r="E151" s="311"/>
      <c r="F151" s="311"/>
      <c r="G151" s="311"/>
      <c r="H151" s="311"/>
      <c r="I151" s="311"/>
      <c r="J151" s="326"/>
      <c r="K151" s="311"/>
      <c r="L151" s="311"/>
      <c r="M151" s="311"/>
      <c r="N151" s="311"/>
      <c r="O151" s="311"/>
      <c r="P151" s="311"/>
      <c r="Q151" s="989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>
        <f>'[1]ГАСТРОНОМИЯ, ВЫПЕЧКА'!$AP$17</f>
        <v>30</v>
      </c>
      <c r="AO151" s="311"/>
      <c r="AP151" s="311"/>
      <c r="AQ151" s="311"/>
      <c r="AR151" s="326"/>
      <c r="AS151" s="311"/>
      <c r="AT151" s="311"/>
      <c r="AU151" s="311"/>
      <c r="AV151" s="311"/>
      <c r="AW151" s="311"/>
      <c r="AX151" s="311"/>
      <c r="AY151" s="326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0"/>
      <c r="BJ151" s="681"/>
      <c r="BK151" s="687"/>
    </row>
    <row r="152" spans="1:63" ht="15.75" customHeight="1">
      <c r="A152" s="1362"/>
      <c r="B152" s="1373"/>
      <c r="C152" s="1329" t="s">
        <v>68</v>
      </c>
      <c r="D152" s="308">
        <f>'[1]ГАСТРОНОМИЯ, ВЫПЕЧКА'!$AA$57</f>
        <v>20</v>
      </c>
      <c r="E152" s="307"/>
      <c r="F152" s="307"/>
      <c r="G152" s="307"/>
      <c r="H152" s="307"/>
      <c r="I152" s="307"/>
      <c r="J152" s="326"/>
      <c r="K152" s="307"/>
      <c r="L152" s="307"/>
      <c r="M152" s="307"/>
      <c r="N152" s="307"/>
      <c r="O152" s="307"/>
      <c r="P152" s="307"/>
      <c r="Q152" s="989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>
        <f>'[1]ГАСТРОНОМИЯ, ВЫПЕЧКА'!$AE$60</f>
        <v>20</v>
      </c>
      <c r="AP152" s="307"/>
      <c r="AQ152" s="307"/>
      <c r="AR152" s="326"/>
      <c r="AS152" s="307"/>
      <c r="AT152" s="307"/>
      <c r="AU152" s="307"/>
      <c r="AV152" s="307"/>
      <c r="AW152" s="307"/>
      <c r="AX152" s="307"/>
      <c r="AY152" s="326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13"/>
      <c r="BJ152" s="680"/>
      <c r="BK152" s="686"/>
    </row>
    <row r="153" spans="1:63" ht="15.75" customHeight="1">
      <c r="A153" s="1362"/>
      <c r="B153" s="1375"/>
      <c r="C153" s="1329"/>
      <c r="D153" s="925">
        <f>'[1]ГАСТРОНОМИЯ, ВЫПЕЧКА'!$AA$57</f>
        <v>20</v>
      </c>
      <c r="E153" s="926"/>
      <c r="F153" s="926"/>
      <c r="G153" s="926"/>
      <c r="H153" s="926"/>
      <c r="I153" s="926"/>
      <c r="J153" s="1001"/>
      <c r="K153" s="926"/>
      <c r="L153" s="926"/>
      <c r="M153" s="926"/>
      <c r="N153" s="926"/>
      <c r="O153" s="926"/>
      <c r="P153" s="926"/>
      <c r="Q153" s="989"/>
      <c r="R153" s="926"/>
      <c r="S153" s="926"/>
      <c r="T153" s="926"/>
      <c r="U153" s="926"/>
      <c r="V153" s="926"/>
      <c r="W153" s="926"/>
      <c r="X153" s="926"/>
      <c r="Y153" s="926"/>
      <c r="Z153" s="926"/>
      <c r="AA153" s="926"/>
      <c r="AB153" s="926"/>
      <c r="AC153" s="926"/>
      <c r="AD153" s="926"/>
      <c r="AE153" s="926"/>
      <c r="AF153" s="926"/>
      <c r="AG153" s="926"/>
      <c r="AH153" s="926"/>
      <c r="AI153" s="926"/>
      <c r="AJ153" s="926"/>
      <c r="AK153" s="926"/>
      <c r="AL153" s="926"/>
      <c r="AM153" s="926"/>
      <c r="AN153" s="926"/>
      <c r="AO153" s="926">
        <f>'[1]ГАСТРОНОМИЯ, ВЫПЕЧКА'!$AE$60</f>
        <v>20</v>
      </c>
      <c r="AP153" s="926"/>
      <c r="AQ153" s="926"/>
      <c r="AR153" s="1001"/>
      <c r="AS153" s="926"/>
      <c r="AT153" s="926"/>
      <c r="AU153" s="926"/>
      <c r="AV153" s="926"/>
      <c r="AW153" s="926"/>
      <c r="AX153" s="926"/>
      <c r="AY153" s="1001"/>
      <c r="AZ153" s="926"/>
      <c r="BA153" s="926"/>
      <c r="BB153" s="926"/>
      <c r="BC153" s="926"/>
      <c r="BD153" s="926"/>
      <c r="BE153" s="926"/>
      <c r="BF153" s="926"/>
      <c r="BG153" s="926"/>
      <c r="BH153" s="926"/>
      <c r="BI153" s="927"/>
      <c r="BJ153" s="927"/>
      <c r="BK153" s="928"/>
    </row>
    <row r="154" spans="1:63" ht="15.75" customHeight="1">
      <c r="A154" s="1362"/>
      <c r="B154" s="1372" t="s">
        <v>271</v>
      </c>
      <c r="C154" s="1335" t="s">
        <v>319</v>
      </c>
      <c r="D154" s="308">
        <v>60</v>
      </c>
      <c r="E154" s="307">
        <f>'[1]ГАСТРОНОМИЯ, ВЫПЕЧКА'!$I$153</f>
        <v>7.4</v>
      </c>
      <c r="F154" s="307"/>
      <c r="G154" s="307"/>
      <c r="H154" s="307"/>
      <c r="I154" s="307"/>
      <c r="J154" s="326">
        <f>'[1]ГАСТРОНОМИЯ, ВЫПЕЧКА'!$I$149</f>
        <v>3</v>
      </c>
      <c r="K154" s="307"/>
      <c r="L154" s="307"/>
      <c r="M154" s="307"/>
      <c r="N154" s="307"/>
      <c r="O154" s="307"/>
      <c r="P154" s="307"/>
      <c r="Q154" s="989">
        <f>'[1]ГАСТРОНОМИЯ, ВЫПЕЧКА'!$F$150+'[1]ГАСТРОНОМИЯ, ВЫПЕЧКА'!$F$158</f>
        <v>8.8999999999999996E-2</v>
      </c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>
        <f>'[1]ГАСТРОНОМИЯ, ВЫПЕЧКА'!$I$155</f>
        <v>20</v>
      </c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>
        <f>'[1]ГАСТРОНОМИЯ, ВЫПЕЧКА'!$I$147+'[1]ГАСТРОНОМИЯ, ВЫПЕЧКА'!$I$154</f>
        <v>28.4</v>
      </c>
      <c r="AR154" s="326"/>
      <c r="AS154" s="307"/>
      <c r="AT154" s="307"/>
      <c r="AU154" s="307"/>
      <c r="AV154" s="307"/>
      <c r="AW154" s="307"/>
      <c r="AX154" s="307"/>
      <c r="AY154" s="326"/>
      <c r="AZ154" s="307"/>
      <c r="BA154" s="307"/>
      <c r="BB154" s="307"/>
      <c r="BC154" s="307">
        <f>'[1]ГАСТРОНОМИЯ, ВЫПЕЧКА'!$I$148</f>
        <v>2</v>
      </c>
      <c r="BD154" s="307">
        <f>'[1]ГАСТРОНОМИЯ, ВЫПЕЧКА'!$I$157</f>
        <v>0.9</v>
      </c>
      <c r="BE154" s="307"/>
      <c r="BF154" s="307"/>
      <c r="BG154" s="307"/>
      <c r="BH154" s="307"/>
      <c r="BI154" s="313"/>
      <c r="BJ154" s="697">
        <f>'[1]ГАСТРОНОМИЯ, ВЫПЕЧКА'!$I$152</f>
        <v>0.25</v>
      </c>
      <c r="BK154" s="686"/>
    </row>
    <row r="155" spans="1:63" ht="16.5" customHeight="1">
      <c r="A155" s="1362"/>
      <c r="B155" s="1373"/>
      <c r="C155" s="1331"/>
      <c r="D155" s="312">
        <v>60</v>
      </c>
      <c r="E155" s="314">
        <f>'[1]ГАСТРОНОМИЯ, ВЫПЕЧКА'!$I$153</f>
        <v>7.4</v>
      </c>
      <c r="F155" s="314"/>
      <c r="G155" s="314"/>
      <c r="H155" s="314"/>
      <c r="I155" s="314"/>
      <c r="J155" s="326">
        <f>'[1]ГАСТРОНОМИЯ, ВЫПЕЧКА'!$I$149</f>
        <v>3</v>
      </c>
      <c r="K155" s="314"/>
      <c r="L155" s="314"/>
      <c r="M155" s="314"/>
      <c r="N155" s="314"/>
      <c r="O155" s="314"/>
      <c r="P155" s="314"/>
      <c r="Q155" s="989">
        <f>'[1]ГАСТРОНОМИЯ, ВЫПЕЧКА'!$F$150+'[1]ГАСТРОНОМИЯ, ВЫПЕЧКА'!$F$158</f>
        <v>8.8999999999999996E-2</v>
      </c>
      <c r="R155" s="314"/>
      <c r="S155" s="314"/>
      <c r="T155" s="314"/>
      <c r="U155" s="314"/>
      <c r="V155" s="314"/>
      <c r="W155" s="314"/>
      <c r="X155" s="314"/>
      <c r="Y155" s="314"/>
      <c r="Z155" s="314"/>
      <c r="AA155" s="314"/>
      <c r="AB155" s="314"/>
      <c r="AC155" s="314"/>
      <c r="AD155" s="314"/>
      <c r="AE155" s="314"/>
      <c r="AF155" s="314"/>
      <c r="AG155" s="314">
        <f>'[1]ГАСТРОНОМИЯ, ВЫПЕЧКА'!$I$155</f>
        <v>20</v>
      </c>
      <c r="AH155" s="314"/>
      <c r="AI155" s="314"/>
      <c r="AJ155" s="314"/>
      <c r="AK155" s="314"/>
      <c r="AL155" s="314"/>
      <c r="AM155" s="314"/>
      <c r="AN155" s="314"/>
      <c r="AO155" s="314"/>
      <c r="AP155" s="314"/>
      <c r="AQ155" s="314">
        <f>'[1]ГАСТРОНОМИЯ, ВЫПЕЧКА'!$I$147+'[1]ГАСТРОНОМИЯ, ВЫПЕЧКА'!$I$154</f>
        <v>28.4</v>
      </c>
      <c r="AR155" s="326"/>
      <c r="AS155" s="314"/>
      <c r="AT155" s="314"/>
      <c r="AU155" s="314"/>
      <c r="AV155" s="314"/>
      <c r="AW155" s="314"/>
      <c r="AX155" s="314"/>
      <c r="AY155" s="326"/>
      <c r="AZ155" s="314"/>
      <c r="BA155" s="314"/>
      <c r="BB155" s="314"/>
      <c r="BC155" s="314">
        <f>'[1]ГАСТРОНОМИЯ, ВЫПЕЧКА'!$I$148</f>
        <v>2</v>
      </c>
      <c r="BD155" s="314">
        <f>'[1]ГАСТРОНОМИЯ, ВЫПЕЧКА'!$I$157</f>
        <v>0.9</v>
      </c>
      <c r="BE155" s="314"/>
      <c r="BF155" s="314"/>
      <c r="BG155" s="314"/>
      <c r="BH155" s="314"/>
      <c r="BI155" s="328"/>
      <c r="BJ155" s="698">
        <f>'[1]ГАСТРОНОМИЯ, ВЫПЕЧКА'!$I$152</f>
        <v>0.25</v>
      </c>
      <c r="BK155" s="688"/>
    </row>
    <row r="156" spans="1:63" ht="15.75" customHeight="1">
      <c r="A156" s="1362"/>
      <c r="B156" s="1373"/>
      <c r="C156" s="1334" t="s">
        <v>362</v>
      </c>
      <c r="D156" s="308">
        <v>150</v>
      </c>
      <c r="E156" s="307"/>
      <c r="F156" s="307">
        <f>[1]НАПИТКИ!$I$452</f>
        <v>150</v>
      </c>
      <c r="G156" s="307"/>
      <c r="H156" s="307"/>
      <c r="I156" s="307"/>
      <c r="J156" s="326"/>
      <c r="K156" s="307"/>
      <c r="L156" s="307"/>
      <c r="M156" s="307"/>
      <c r="N156" s="307"/>
      <c r="O156" s="307"/>
      <c r="P156" s="307"/>
      <c r="Q156" s="989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26"/>
      <c r="AS156" s="307"/>
      <c r="AT156" s="307"/>
      <c r="AU156" s="307"/>
      <c r="AV156" s="307"/>
      <c r="AW156" s="307"/>
      <c r="AX156" s="307"/>
      <c r="AY156" s="326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680"/>
      <c r="BK156" s="686"/>
    </row>
    <row r="157" spans="1:63" ht="15.75" thickBot="1">
      <c r="A157" s="1366"/>
      <c r="B157" s="1370"/>
      <c r="C157" s="1336"/>
      <c r="D157" s="323">
        <v>180</v>
      </c>
      <c r="E157" s="322"/>
      <c r="F157" s="322">
        <f>[1]НАПИТКИ!$T$452</f>
        <v>180</v>
      </c>
      <c r="G157" s="322"/>
      <c r="H157" s="322"/>
      <c r="I157" s="322"/>
      <c r="J157" s="1003"/>
      <c r="K157" s="322"/>
      <c r="L157" s="322"/>
      <c r="M157" s="322"/>
      <c r="N157" s="322"/>
      <c r="O157" s="322"/>
      <c r="P157" s="322"/>
      <c r="Q157" s="995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  <c r="AE157" s="322"/>
      <c r="AF157" s="322"/>
      <c r="AG157" s="322"/>
      <c r="AH157" s="322"/>
      <c r="AI157" s="322"/>
      <c r="AJ157" s="322"/>
      <c r="AK157" s="322"/>
      <c r="AL157" s="322"/>
      <c r="AM157" s="322"/>
      <c r="AN157" s="322"/>
      <c r="AO157" s="322"/>
      <c r="AP157" s="322"/>
      <c r="AQ157" s="322"/>
      <c r="AR157" s="1003"/>
      <c r="AS157" s="322"/>
      <c r="AT157" s="322"/>
      <c r="AU157" s="322"/>
      <c r="AV157" s="322"/>
      <c r="AW157" s="322"/>
      <c r="AX157" s="322"/>
      <c r="AY157" s="1003"/>
      <c r="AZ157" s="322"/>
      <c r="BA157" s="322"/>
      <c r="BB157" s="322"/>
      <c r="BC157" s="322"/>
      <c r="BD157" s="322"/>
      <c r="BE157" s="322"/>
      <c r="BF157" s="322"/>
      <c r="BG157" s="322"/>
      <c r="BH157" s="322"/>
      <c r="BI157" s="322"/>
      <c r="BJ157" s="332"/>
      <c r="BK157" s="694"/>
    </row>
    <row r="158" spans="1:63" ht="15.75" customHeight="1">
      <c r="A158" s="1371">
        <v>6</v>
      </c>
      <c r="B158" s="1343" t="s">
        <v>282</v>
      </c>
      <c r="C158" s="1341" t="s">
        <v>318</v>
      </c>
      <c r="D158" s="308">
        <f>'[1]КАШИ, СУПЫ МОЛ'!$E$100</f>
        <v>130</v>
      </c>
      <c r="E158" s="307">
        <f>'[1]КАШИ, СУПЫ МОЛ'!$I$104</f>
        <v>68.900000000000006</v>
      </c>
      <c r="F158" s="307"/>
      <c r="G158" s="307"/>
      <c r="H158" s="307"/>
      <c r="I158" s="307"/>
      <c r="J158" s="326">
        <f>'[1]КАШИ, СУПЫ МОЛ'!$I$107</f>
        <v>2.6</v>
      </c>
      <c r="K158" s="307"/>
      <c r="L158" s="307"/>
      <c r="M158" s="307"/>
      <c r="N158" s="307"/>
      <c r="O158" s="307"/>
      <c r="P158" s="307"/>
      <c r="Q158" s="989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26">
        <f>'[1]КАШИ, СУПЫ МОЛ'!$I$103</f>
        <v>19.37</v>
      </c>
      <c r="AS158" s="307"/>
      <c r="AT158" s="307"/>
      <c r="AU158" s="307"/>
      <c r="AV158" s="307"/>
      <c r="AW158" s="307"/>
      <c r="AX158" s="307"/>
      <c r="AY158" s="326"/>
      <c r="AZ158" s="307"/>
      <c r="BA158" s="307"/>
      <c r="BB158" s="307"/>
      <c r="BC158" s="307">
        <f>'[1]КАШИ, СУПЫ МОЛ'!$I$106</f>
        <v>2.6</v>
      </c>
      <c r="BD158" s="307"/>
      <c r="BE158" s="307"/>
      <c r="BF158" s="307"/>
      <c r="BG158" s="307"/>
      <c r="BH158" s="307"/>
      <c r="BI158" s="313"/>
      <c r="BJ158" s="680"/>
      <c r="BK158" s="686"/>
    </row>
    <row r="159" spans="1:63" ht="15" customHeight="1">
      <c r="A159" s="1359"/>
      <c r="B159" s="1344"/>
      <c r="C159" s="1338"/>
      <c r="D159" s="1118">
        <f>'[1]КАШИ, СУПЫ МОЛ'!$P$100</f>
        <v>200</v>
      </c>
      <c r="E159" s="311">
        <f>'[1]КАШИ, СУПЫ МОЛ'!$T$104</f>
        <v>106</v>
      </c>
      <c r="F159" s="311"/>
      <c r="G159" s="311"/>
      <c r="H159" s="311"/>
      <c r="I159" s="311"/>
      <c r="J159" s="326">
        <f>'[1]КАШИ, СУПЫ МОЛ'!$T$107</f>
        <v>4</v>
      </c>
      <c r="K159" s="311"/>
      <c r="L159" s="311"/>
      <c r="M159" s="311"/>
      <c r="N159" s="311"/>
      <c r="O159" s="311"/>
      <c r="P159" s="311"/>
      <c r="Q159" s="989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26">
        <f>'[1]КАШИ, СУПЫ МОЛ'!$T$103</f>
        <v>29.8</v>
      </c>
      <c r="AS159" s="311"/>
      <c r="AT159" s="311"/>
      <c r="AU159" s="311"/>
      <c r="AV159" s="311"/>
      <c r="AW159" s="311"/>
      <c r="AX159" s="311"/>
      <c r="AY159" s="326"/>
      <c r="AZ159" s="311"/>
      <c r="BA159" s="311"/>
      <c r="BB159" s="311"/>
      <c r="BC159" s="311">
        <f>'[1]КАШИ, СУПЫ МОЛ'!$T$106</f>
        <v>4</v>
      </c>
      <c r="BD159" s="311"/>
      <c r="BE159" s="311"/>
      <c r="BF159" s="311"/>
      <c r="BG159" s="311"/>
      <c r="BH159" s="311"/>
      <c r="BI159" s="310"/>
      <c r="BJ159" s="681"/>
      <c r="BK159" s="687"/>
    </row>
    <row r="160" spans="1:63" ht="15.75" customHeight="1">
      <c r="A160" s="1359"/>
      <c r="B160" s="1344"/>
      <c r="C160" s="1334" t="s">
        <v>294</v>
      </c>
      <c r="D160" s="308">
        <v>150</v>
      </c>
      <c r="E160" s="307">
        <f>[1]НАПИТКИ!$I$141</f>
        <v>75</v>
      </c>
      <c r="F160" s="307"/>
      <c r="G160" s="307"/>
      <c r="H160" s="307"/>
      <c r="I160" s="307"/>
      <c r="J160" s="326"/>
      <c r="K160" s="307"/>
      <c r="L160" s="307"/>
      <c r="M160" s="307"/>
      <c r="N160" s="307"/>
      <c r="O160" s="307"/>
      <c r="P160" s="307"/>
      <c r="Q160" s="989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26"/>
      <c r="AS160" s="307"/>
      <c r="AT160" s="307"/>
      <c r="AU160" s="307"/>
      <c r="AV160" s="307"/>
      <c r="AW160" s="307"/>
      <c r="AX160" s="307"/>
      <c r="AY160" s="326"/>
      <c r="AZ160" s="307"/>
      <c r="BA160" s="307"/>
      <c r="BB160" s="307"/>
      <c r="BC160" s="307">
        <f>[1]НАПИТКИ!$I$143</f>
        <v>6.5</v>
      </c>
      <c r="BD160" s="307"/>
      <c r="BE160" s="307"/>
      <c r="BF160" s="307">
        <f>[1]НАПИТКИ!$I$140</f>
        <v>1.5</v>
      </c>
      <c r="BG160" s="307"/>
      <c r="BH160" s="307"/>
      <c r="BI160" s="313"/>
      <c r="BJ160" s="680"/>
      <c r="BK160" s="686"/>
    </row>
    <row r="161" spans="1:63">
      <c r="A161" s="1359"/>
      <c r="B161" s="1344"/>
      <c r="C161" s="1334"/>
      <c r="D161" s="1139">
        <v>180</v>
      </c>
      <c r="E161" s="311">
        <f>[1]НАПИТКИ!$T$141</f>
        <v>90</v>
      </c>
      <c r="F161" s="311"/>
      <c r="G161" s="311"/>
      <c r="H161" s="311"/>
      <c r="I161" s="311"/>
      <c r="J161" s="326"/>
      <c r="K161" s="311"/>
      <c r="L161" s="311"/>
      <c r="M161" s="311"/>
      <c r="N161" s="311"/>
      <c r="O161" s="311"/>
      <c r="P161" s="311"/>
      <c r="Q161" s="989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26"/>
      <c r="AS161" s="311"/>
      <c r="AT161" s="311"/>
      <c r="AU161" s="311"/>
      <c r="AV161" s="311"/>
      <c r="AW161" s="311"/>
      <c r="AX161" s="311"/>
      <c r="AY161" s="326"/>
      <c r="AZ161" s="311"/>
      <c r="BA161" s="311"/>
      <c r="BB161" s="311"/>
      <c r="BC161" s="311">
        <f>[1]НАПИТКИ!$T$143</f>
        <v>7.8</v>
      </c>
      <c r="BD161" s="311"/>
      <c r="BE161" s="311"/>
      <c r="BF161" s="311">
        <f>[1]НАПИТКИ!$T$140</f>
        <v>1.8</v>
      </c>
      <c r="BG161" s="311"/>
      <c r="BH161" s="311"/>
      <c r="BI161" s="310"/>
      <c r="BJ161" s="681"/>
      <c r="BK161" s="687"/>
    </row>
    <row r="162" spans="1:63" ht="15" customHeight="1">
      <c r="A162" s="1359"/>
      <c r="B162" s="1344"/>
      <c r="C162" s="1339" t="s">
        <v>382</v>
      </c>
      <c r="D162" s="330" t="s">
        <v>383</v>
      </c>
      <c r="E162" s="307"/>
      <c r="F162" s="307"/>
      <c r="G162" s="307"/>
      <c r="H162" s="307"/>
      <c r="I162" s="307"/>
      <c r="J162" s="326"/>
      <c r="K162" s="307">
        <f>'[1]ГАСТРОНОМИЯ, ВЫПЕЧКА'!$AE$279</f>
        <v>15</v>
      </c>
      <c r="L162" s="307"/>
      <c r="M162" s="307"/>
      <c r="N162" s="307"/>
      <c r="O162" s="307"/>
      <c r="P162" s="307"/>
      <c r="Q162" s="989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26"/>
      <c r="AS162" s="307"/>
      <c r="AT162" s="307"/>
      <c r="AU162" s="307"/>
      <c r="AV162" s="307"/>
      <c r="AW162" s="307"/>
      <c r="AX162" s="307"/>
      <c r="AY162" s="326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13"/>
      <c r="BJ162" s="680"/>
      <c r="BK162" s="958"/>
    </row>
    <row r="163" spans="1:63" ht="15" customHeight="1">
      <c r="A163" s="1359"/>
      <c r="B163" s="1344"/>
      <c r="C163" s="1340"/>
      <c r="D163" s="329" t="s">
        <v>383</v>
      </c>
      <c r="E163" s="311"/>
      <c r="F163" s="311"/>
      <c r="G163" s="311"/>
      <c r="H163" s="311"/>
      <c r="I163" s="311"/>
      <c r="J163" s="326"/>
      <c r="K163" s="311">
        <f>'[1]ГАСТРОНОМИЯ, ВЫПЕЧКА'!$AE$279</f>
        <v>15</v>
      </c>
      <c r="L163" s="311"/>
      <c r="M163" s="311"/>
      <c r="N163" s="311"/>
      <c r="O163" s="311"/>
      <c r="P163" s="311"/>
      <c r="Q163" s="989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26"/>
      <c r="AS163" s="311"/>
      <c r="AT163" s="311"/>
      <c r="AU163" s="311"/>
      <c r="AV163" s="311"/>
      <c r="AW163" s="311"/>
      <c r="AX163" s="311"/>
      <c r="AY163" s="326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0"/>
      <c r="BJ163" s="681"/>
      <c r="BK163" s="687"/>
    </row>
    <row r="164" spans="1:63" ht="15.75" customHeight="1">
      <c r="A164" s="1359"/>
      <c r="B164" s="1344"/>
      <c r="C164" s="1337" t="s">
        <v>48</v>
      </c>
      <c r="D164" s="308">
        <f>'[1]ГАСТРОНОМИЯ, ВЫПЕЧКА'!$AA$14</f>
        <v>20</v>
      </c>
      <c r="E164" s="307"/>
      <c r="F164" s="307"/>
      <c r="G164" s="307"/>
      <c r="H164" s="307"/>
      <c r="I164" s="307"/>
      <c r="J164" s="326"/>
      <c r="K164" s="307"/>
      <c r="L164" s="307"/>
      <c r="M164" s="307"/>
      <c r="N164" s="307"/>
      <c r="O164" s="307"/>
      <c r="P164" s="307"/>
      <c r="Q164" s="989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>
        <f>'[1]ГАСТРОНОМИЯ, ВЫПЕЧКА'!$AE$17</f>
        <v>20</v>
      </c>
      <c r="AO164" s="307"/>
      <c r="AP164" s="307"/>
      <c r="AQ164" s="307"/>
      <c r="AR164" s="326"/>
      <c r="AS164" s="307"/>
      <c r="AT164" s="307"/>
      <c r="AU164" s="307"/>
      <c r="AV164" s="307"/>
      <c r="AW164" s="307"/>
      <c r="AX164" s="307"/>
      <c r="AY164" s="326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13"/>
      <c r="BJ164" s="680"/>
      <c r="BK164" s="686"/>
    </row>
    <row r="165" spans="1:63" ht="15.75" customHeight="1">
      <c r="A165" s="1359"/>
      <c r="B165" s="1344"/>
      <c r="C165" s="1338"/>
      <c r="D165" s="1118">
        <f>'[1]ГАСТРОНОМИЯ, ВЫПЕЧКА'!$AW$14</f>
        <v>25</v>
      </c>
      <c r="E165" s="311"/>
      <c r="F165" s="311"/>
      <c r="G165" s="311"/>
      <c r="H165" s="311"/>
      <c r="I165" s="311"/>
      <c r="J165" s="326"/>
      <c r="K165" s="311"/>
      <c r="L165" s="311"/>
      <c r="M165" s="311"/>
      <c r="N165" s="311"/>
      <c r="O165" s="311"/>
      <c r="P165" s="311"/>
      <c r="Q165" s="989"/>
      <c r="R165" s="311"/>
      <c r="S165" s="311"/>
      <c r="T165" s="311"/>
      <c r="U165" s="311"/>
      <c r="V165" s="311"/>
      <c r="W165" s="311"/>
      <c r="X165" s="311"/>
      <c r="Y165" s="311"/>
      <c r="Z165" s="311"/>
      <c r="AA165" s="311"/>
      <c r="AB165" s="311"/>
      <c r="AC165" s="311"/>
      <c r="AD165" s="311"/>
      <c r="AE165" s="311"/>
      <c r="AF165" s="311"/>
      <c r="AG165" s="311"/>
      <c r="AH165" s="311"/>
      <c r="AI165" s="311"/>
      <c r="AJ165" s="311"/>
      <c r="AK165" s="311"/>
      <c r="AL165" s="311"/>
      <c r="AM165" s="311"/>
      <c r="AN165" s="311">
        <f>'[1]ГАСТРОНОМИЯ, ВЫПЕЧКА'!$BA$17</f>
        <v>25</v>
      </c>
      <c r="AO165" s="311"/>
      <c r="AP165" s="311"/>
      <c r="AQ165" s="311"/>
      <c r="AR165" s="326"/>
      <c r="AS165" s="311"/>
      <c r="AT165" s="311"/>
      <c r="AU165" s="311"/>
      <c r="AV165" s="311"/>
      <c r="AW165" s="311"/>
      <c r="AX165" s="311"/>
      <c r="AY165" s="326"/>
      <c r="AZ165" s="311"/>
      <c r="BA165" s="311"/>
      <c r="BB165" s="311"/>
      <c r="BC165" s="311"/>
      <c r="BD165" s="311"/>
      <c r="BE165" s="311"/>
      <c r="BF165" s="311"/>
      <c r="BG165" s="311"/>
      <c r="BH165" s="311"/>
      <c r="BI165" s="310"/>
      <c r="BJ165" s="681"/>
      <c r="BK165" s="687"/>
    </row>
    <row r="166" spans="1:63" ht="15.75" customHeight="1">
      <c r="A166" s="1359"/>
      <c r="B166" s="1344"/>
      <c r="C166" s="1337" t="s">
        <v>68</v>
      </c>
      <c r="D166" s="308">
        <f>'[1]ГАСТРОНОМИЯ, ВЫПЕЧКА'!$I$60</f>
        <v>10</v>
      </c>
      <c r="E166" s="307"/>
      <c r="F166" s="307"/>
      <c r="G166" s="307"/>
      <c r="H166" s="307"/>
      <c r="I166" s="307"/>
      <c r="J166" s="326"/>
      <c r="K166" s="307"/>
      <c r="L166" s="307"/>
      <c r="M166" s="307"/>
      <c r="N166" s="307"/>
      <c r="O166" s="307"/>
      <c r="P166" s="307"/>
      <c r="Q166" s="989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>
        <f>'[1]ГАСТРОНОМИЯ, ВЫПЕЧКА'!$I$60</f>
        <v>10</v>
      </c>
      <c r="AP166" s="307"/>
      <c r="AQ166" s="307"/>
      <c r="AR166" s="326"/>
      <c r="AS166" s="307"/>
      <c r="AT166" s="307"/>
      <c r="AU166" s="307"/>
      <c r="AV166" s="307"/>
      <c r="AW166" s="307"/>
      <c r="AX166" s="307"/>
      <c r="AY166" s="326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13"/>
      <c r="BJ166" s="680"/>
      <c r="BK166" s="686"/>
    </row>
    <row r="167" spans="1:63" ht="15.75" customHeight="1">
      <c r="A167" s="1359"/>
      <c r="B167" s="1346"/>
      <c r="C167" s="1338"/>
      <c r="D167" s="925">
        <f>'[1]ГАСТРОНОМИЯ, ВЫПЕЧКА'!$AA$57</f>
        <v>20</v>
      </c>
      <c r="E167" s="926"/>
      <c r="F167" s="926"/>
      <c r="G167" s="926"/>
      <c r="H167" s="926"/>
      <c r="I167" s="926"/>
      <c r="J167" s="1001"/>
      <c r="K167" s="926"/>
      <c r="L167" s="926"/>
      <c r="M167" s="926"/>
      <c r="N167" s="926"/>
      <c r="O167" s="926"/>
      <c r="P167" s="926"/>
      <c r="Q167" s="994"/>
      <c r="R167" s="926"/>
      <c r="S167" s="926"/>
      <c r="T167" s="926"/>
      <c r="U167" s="926"/>
      <c r="V167" s="926"/>
      <c r="W167" s="926"/>
      <c r="X167" s="926"/>
      <c r="Y167" s="926"/>
      <c r="Z167" s="926"/>
      <c r="AA167" s="926"/>
      <c r="AB167" s="926"/>
      <c r="AC167" s="926"/>
      <c r="AD167" s="926"/>
      <c r="AE167" s="926"/>
      <c r="AF167" s="926"/>
      <c r="AG167" s="926"/>
      <c r="AH167" s="926"/>
      <c r="AI167" s="926"/>
      <c r="AJ167" s="926"/>
      <c r="AK167" s="926"/>
      <c r="AL167" s="926"/>
      <c r="AM167" s="926"/>
      <c r="AN167" s="926"/>
      <c r="AO167" s="926">
        <f>'[1]ГАСТРОНОМИЯ, ВЫПЕЧКА'!$AE$60</f>
        <v>20</v>
      </c>
      <c r="AP167" s="926"/>
      <c r="AQ167" s="926"/>
      <c r="AR167" s="1001"/>
      <c r="AS167" s="926"/>
      <c r="AT167" s="926"/>
      <c r="AU167" s="926"/>
      <c r="AV167" s="926"/>
      <c r="AW167" s="926"/>
      <c r="AX167" s="926"/>
      <c r="AY167" s="1001"/>
      <c r="AZ167" s="926"/>
      <c r="BA167" s="926"/>
      <c r="BB167" s="926"/>
      <c r="BC167" s="926"/>
      <c r="BD167" s="926"/>
      <c r="BE167" s="926"/>
      <c r="BF167" s="926"/>
      <c r="BG167" s="926"/>
      <c r="BH167" s="926"/>
      <c r="BI167" s="927"/>
      <c r="BJ167" s="927"/>
      <c r="BK167" s="928"/>
    </row>
    <row r="168" spans="1:63" ht="15.75" customHeight="1">
      <c r="A168" s="1359"/>
      <c r="B168" s="1367" t="s">
        <v>276</v>
      </c>
      <c r="C168" s="1337" t="s">
        <v>518</v>
      </c>
      <c r="D168" s="308">
        <f>'[1]ФРУКТЫ, ОВОЩИ'!$P$14</f>
        <v>95</v>
      </c>
      <c r="E168" s="307"/>
      <c r="F168" s="307"/>
      <c r="G168" s="307"/>
      <c r="H168" s="307"/>
      <c r="I168" s="307"/>
      <c r="J168" s="326"/>
      <c r="K168" s="307"/>
      <c r="L168" s="307"/>
      <c r="M168" s="307"/>
      <c r="N168" s="307"/>
      <c r="O168" s="307"/>
      <c r="P168" s="307"/>
      <c r="Q168" s="989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>
        <f>'[1]ФРУКТЫ, ОВОЩИ'!$T$17</f>
        <v>95</v>
      </c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26"/>
      <c r="AS168" s="307"/>
      <c r="AT168" s="307"/>
      <c r="AU168" s="307"/>
      <c r="AV168" s="307"/>
      <c r="AW168" s="307"/>
      <c r="AX168" s="307"/>
      <c r="AY168" s="326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13"/>
      <c r="BJ168" s="680"/>
      <c r="BK168" s="686"/>
    </row>
    <row r="169" spans="1:63" ht="15.75" customHeight="1">
      <c r="A169" s="1359"/>
      <c r="B169" s="1346"/>
      <c r="C169" s="1338"/>
      <c r="D169" s="1118">
        <f>'[1]ФРУКТЫ, ОВОЩИ'!$E$14</f>
        <v>100</v>
      </c>
      <c r="E169" s="311"/>
      <c r="F169" s="311"/>
      <c r="G169" s="311"/>
      <c r="H169" s="311"/>
      <c r="I169" s="311"/>
      <c r="J169" s="326"/>
      <c r="K169" s="311"/>
      <c r="L169" s="311"/>
      <c r="M169" s="311"/>
      <c r="N169" s="311"/>
      <c r="O169" s="311"/>
      <c r="P169" s="311"/>
      <c r="Q169" s="989"/>
      <c r="R169" s="311"/>
      <c r="S169" s="311"/>
      <c r="T169" s="311"/>
      <c r="U169" s="311"/>
      <c r="V169" s="311"/>
      <c r="W169" s="311"/>
      <c r="X169" s="311"/>
      <c r="Y169" s="311"/>
      <c r="Z169" s="311"/>
      <c r="AA169" s="311">
        <f>'[1]ФРУКТЫ, ОВОЩИ'!$I$17</f>
        <v>100</v>
      </c>
      <c r="AB169" s="311"/>
      <c r="AC169" s="311"/>
      <c r="AD169" s="311"/>
      <c r="AE169" s="311"/>
      <c r="AF169" s="311"/>
      <c r="AG169" s="311"/>
      <c r="AH169" s="311"/>
      <c r="AI169" s="311"/>
      <c r="AJ169" s="311"/>
      <c r="AK169" s="311"/>
      <c r="AL169" s="311"/>
      <c r="AM169" s="311"/>
      <c r="AN169" s="311"/>
      <c r="AO169" s="311"/>
      <c r="AP169" s="311"/>
      <c r="AQ169" s="311"/>
      <c r="AR169" s="326"/>
      <c r="AS169" s="311"/>
      <c r="AT169" s="311"/>
      <c r="AU169" s="311"/>
      <c r="AV169" s="311"/>
      <c r="AW169" s="311"/>
      <c r="AX169" s="311"/>
      <c r="AY169" s="326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0"/>
      <c r="BJ169" s="681"/>
      <c r="BK169" s="687"/>
    </row>
    <row r="170" spans="1:63" ht="15.75" customHeight="1">
      <c r="A170" s="1359"/>
      <c r="B170" s="1367" t="s">
        <v>274</v>
      </c>
      <c r="C170" s="1337" t="s">
        <v>295</v>
      </c>
      <c r="D170" s="308">
        <f>'[1]ФРУКТЫ, ОВОЩИ'!$E$310</f>
        <v>40</v>
      </c>
      <c r="E170" s="307"/>
      <c r="F170" s="307"/>
      <c r="G170" s="307"/>
      <c r="H170" s="307"/>
      <c r="I170" s="307"/>
      <c r="J170" s="326"/>
      <c r="K170" s="307"/>
      <c r="L170" s="307"/>
      <c r="M170" s="307"/>
      <c r="N170" s="307"/>
      <c r="O170" s="307"/>
      <c r="P170" s="307"/>
      <c r="Q170" s="989"/>
      <c r="R170" s="307"/>
      <c r="S170" s="307"/>
      <c r="T170" s="307"/>
      <c r="U170" s="307">
        <f>'[1]ФРУКТЫ, ОВОЩИ'!$I$357</f>
        <v>7</v>
      </c>
      <c r="V170" s="307">
        <f>'[1]ФРУКТЫ, ОВОЩИ'!$I$356</f>
        <v>30</v>
      </c>
      <c r="W170" s="307"/>
      <c r="X170" s="307"/>
      <c r="Y170" s="307"/>
      <c r="Z170" s="307"/>
      <c r="AA170" s="307"/>
      <c r="AB170" s="307"/>
      <c r="AC170" s="307"/>
      <c r="AD170" s="307"/>
      <c r="AE170" s="307"/>
      <c r="AF170" s="307"/>
      <c r="AG170" s="307"/>
      <c r="AH170" s="307"/>
      <c r="AI170" s="307">
        <f>'[1]ФРУКТЫ, ОВОЩИ'!$I$358</f>
        <v>7</v>
      </c>
      <c r="AJ170" s="307"/>
      <c r="AK170" s="307"/>
      <c r="AL170" s="307"/>
      <c r="AM170" s="307"/>
      <c r="AN170" s="307"/>
      <c r="AO170" s="307"/>
      <c r="AP170" s="307"/>
      <c r="AQ170" s="307"/>
      <c r="AR170" s="326"/>
      <c r="AS170" s="307"/>
      <c r="AT170" s="307"/>
      <c r="AU170" s="307"/>
      <c r="AV170" s="307"/>
      <c r="AW170" s="307"/>
      <c r="AX170" s="307"/>
      <c r="AY170" s="326"/>
      <c r="AZ170" s="307"/>
      <c r="BA170" s="307"/>
      <c r="BB170" s="307"/>
      <c r="BC170" s="307">
        <f>'[1]ФРУКТЫ, ОВОЩИ'!$I$360</f>
        <v>0.6</v>
      </c>
      <c r="BD170" s="307">
        <f>'[1]ФРУКТЫ, ОВОЩИ'!$I$359</f>
        <v>2.8</v>
      </c>
      <c r="BE170" s="307"/>
      <c r="BF170" s="307"/>
      <c r="BG170" s="307"/>
      <c r="BH170" s="307"/>
      <c r="BI170" s="313"/>
      <c r="BJ170" s="680"/>
      <c r="BK170" s="686"/>
    </row>
    <row r="171" spans="1:63" ht="15.75" customHeight="1">
      <c r="A171" s="1359"/>
      <c r="B171" s="1344"/>
      <c r="C171" s="1338"/>
      <c r="D171" s="1118">
        <f>'[1]ФРУКТЫ, ОВОЩИ'!$P$310</f>
        <v>60</v>
      </c>
      <c r="E171" s="311"/>
      <c r="F171" s="311"/>
      <c r="G171" s="311"/>
      <c r="H171" s="311"/>
      <c r="I171" s="311"/>
      <c r="J171" s="326"/>
      <c r="K171" s="311"/>
      <c r="L171" s="311"/>
      <c r="M171" s="311"/>
      <c r="N171" s="311"/>
      <c r="O171" s="311"/>
      <c r="P171" s="311"/>
      <c r="Q171" s="989"/>
      <c r="R171" s="311"/>
      <c r="S171" s="311"/>
      <c r="T171" s="311"/>
      <c r="U171" s="311">
        <f>'[1]ФРУКТЫ, ОВОЩИ'!$T$357</f>
        <v>10.5</v>
      </c>
      <c r="V171" s="311">
        <f>'[1]ФРУКТЫ, ОВОЩИ'!$T$356</f>
        <v>45</v>
      </c>
      <c r="W171" s="311"/>
      <c r="X171" s="311"/>
      <c r="Y171" s="311"/>
      <c r="Z171" s="311"/>
      <c r="AA171" s="311"/>
      <c r="AB171" s="311"/>
      <c r="AC171" s="311"/>
      <c r="AD171" s="311"/>
      <c r="AE171" s="311"/>
      <c r="AF171" s="311"/>
      <c r="AG171" s="311"/>
      <c r="AH171" s="311"/>
      <c r="AI171" s="311">
        <f>'[1]ФРУКТЫ, ОВОЩИ'!$T$358</f>
        <v>10.5</v>
      </c>
      <c r="AJ171" s="311"/>
      <c r="AK171" s="311"/>
      <c r="AL171" s="311"/>
      <c r="AM171" s="311"/>
      <c r="AN171" s="311"/>
      <c r="AO171" s="311"/>
      <c r="AP171" s="311"/>
      <c r="AQ171" s="311"/>
      <c r="AR171" s="326"/>
      <c r="AS171" s="311"/>
      <c r="AT171" s="311"/>
      <c r="AU171" s="311"/>
      <c r="AV171" s="311"/>
      <c r="AW171" s="311"/>
      <c r="AX171" s="311"/>
      <c r="AY171" s="326"/>
      <c r="AZ171" s="311"/>
      <c r="BA171" s="311"/>
      <c r="BB171" s="311"/>
      <c r="BC171" s="311">
        <f>'[1]ФРУКТЫ, ОВОЩИ'!$T$360</f>
        <v>0.8</v>
      </c>
      <c r="BD171" s="311">
        <f>'[1]ФРУКТЫ, ОВОЩИ'!$T$359</f>
        <v>4</v>
      </c>
      <c r="BE171" s="311"/>
      <c r="BF171" s="311"/>
      <c r="BG171" s="311"/>
      <c r="BH171" s="311"/>
      <c r="BI171" s="310"/>
      <c r="BJ171" s="681"/>
      <c r="BK171" s="687"/>
    </row>
    <row r="172" spans="1:63" ht="16.5" customHeight="1">
      <c r="A172" s="1359"/>
      <c r="B172" s="1344"/>
      <c r="C172" s="1337" t="s">
        <v>380</v>
      </c>
      <c r="D172" s="308">
        <f>[1]СУПЫ!$E$310</f>
        <v>180</v>
      </c>
      <c r="E172" s="307"/>
      <c r="F172" s="307"/>
      <c r="G172" s="307"/>
      <c r="H172" s="307">
        <f>[1]СУПЫ!$I$320</f>
        <v>4.5</v>
      </c>
      <c r="I172" s="307"/>
      <c r="J172" s="326"/>
      <c r="K172" s="307"/>
      <c r="L172" s="307"/>
      <c r="M172" s="307"/>
      <c r="N172" s="307"/>
      <c r="O172" s="307"/>
      <c r="P172" s="307"/>
      <c r="Q172" s="989"/>
      <c r="R172" s="307">
        <f>[1]СУПЫ!$I$314</f>
        <v>19.8</v>
      </c>
      <c r="S172" s="307">
        <f>[1]СУПЫ!$I$313</f>
        <v>21.6</v>
      </c>
      <c r="T172" s="307"/>
      <c r="U172" s="307">
        <f>[1]СУПЫ!$I$317</f>
        <v>7.29</v>
      </c>
      <c r="V172" s="307">
        <f>[1]СУПЫ!$I$316</f>
        <v>7.2</v>
      </c>
      <c r="W172" s="307"/>
      <c r="X172" s="307"/>
      <c r="Y172" s="307"/>
      <c r="Z172" s="307"/>
      <c r="AA172" s="307"/>
      <c r="AB172" s="307"/>
      <c r="AC172" s="307"/>
      <c r="AD172" s="307"/>
      <c r="AE172" s="307"/>
      <c r="AF172" s="307"/>
      <c r="AG172" s="307"/>
      <c r="AH172" s="307"/>
      <c r="AI172" s="307"/>
      <c r="AJ172" s="307"/>
      <c r="AK172" s="307"/>
      <c r="AL172" s="307"/>
      <c r="AM172" s="307"/>
      <c r="AN172" s="307"/>
      <c r="AO172" s="307"/>
      <c r="AP172" s="307"/>
      <c r="AQ172" s="307"/>
      <c r="AR172" s="326"/>
      <c r="AS172" s="307">
        <f>[1]СУПЫ!$I$315</f>
        <v>7.2</v>
      </c>
      <c r="AT172" s="307"/>
      <c r="AU172" s="307"/>
      <c r="AV172" s="307"/>
      <c r="AW172" s="307"/>
      <c r="AX172" s="307"/>
      <c r="AY172" s="326"/>
      <c r="AZ172" s="307"/>
      <c r="BA172" s="307"/>
      <c r="BB172" s="307"/>
      <c r="BC172" s="307"/>
      <c r="BD172" s="307">
        <f>[1]СУПЫ!$I$318</f>
        <v>2.16</v>
      </c>
      <c r="BE172" s="307"/>
      <c r="BF172" s="307"/>
      <c r="BG172" s="307"/>
      <c r="BH172" s="313"/>
      <c r="BI172" s="313"/>
      <c r="BJ172" s="680"/>
      <c r="BK172" s="686"/>
    </row>
    <row r="173" spans="1:63" ht="16.5" customHeight="1">
      <c r="A173" s="1359"/>
      <c r="B173" s="1344"/>
      <c r="C173" s="1338"/>
      <c r="D173" s="1118">
        <f>[1]СУПЫ!$P$310</f>
        <v>200</v>
      </c>
      <c r="E173" s="311"/>
      <c r="F173" s="311"/>
      <c r="G173" s="311"/>
      <c r="H173" s="311">
        <f>[1]СУПЫ!$T$320</f>
        <v>5</v>
      </c>
      <c r="I173" s="311"/>
      <c r="J173" s="326"/>
      <c r="K173" s="311"/>
      <c r="L173" s="311"/>
      <c r="M173" s="311"/>
      <c r="N173" s="311"/>
      <c r="O173" s="311"/>
      <c r="P173" s="311"/>
      <c r="Q173" s="989"/>
      <c r="R173" s="311">
        <f>[1]СУПЫ!$T$314</f>
        <v>22</v>
      </c>
      <c r="S173" s="311">
        <f>[1]СУПЫ!$T$313</f>
        <v>24</v>
      </c>
      <c r="T173" s="311"/>
      <c r="U173" s="311">
        <f>[1]СУПЫ!$T$317</f>
        <v>8.1</v>
      </c>
      <c r="V173" s="311">
        <f>[1]СУПЫ!$T$316</f>
        <v>8</v>
      </c>
      <c r="W173" s="311"/>
      <c r="X173" s="311"/>
      <c r="Y173" s="311"/>
      <c r="Z173" s="311"/>
      <c r="AA173" s="311"/>
      <c r="AB173" s="311"/>
      <c r="AC173" s="311"/>
      <c r="AD173" s="311"/>
      <c r="AE173" s="311"/>
      <c r="AF173" s="311"/>
      <c r="AG173" s="311"/>
      <c r="AH173" s="311"/>
      <c r="AI173" s="311"/>
      <c r="AJ173" s="311"/>
      <c r="AK173" s="311"/>
      <c r="AL173" s="311"/>
      <c r="AM173" s="311"/>
      <c r="AN173" s="311"/>
      <c r="AO173" s="311"/>
      <c r="AP173" s="311"/>
      <c r="AQ173" s="311"/>
      <c r="AR173" s="326"/>
      <c r="AS173" s="311">
        <f>[1]СУПЫ!$T$315</f>
        <v>8</v>
      </c>
      <c r="AT173" s="311"/>
      <c r="AU173" s="311"/>
      <c r="AV173" s="311"/>
      <c r="AW173" s="311"/>
      <c r="AX173" s="311"/>
      <c r="AY173" s="326"/>
      <c r="AZ173" s="311"/>
      <c r="BA173" s="311"/>
      <c r="BB173" s="311"/>
      <c r="BC173" s="311"/>
      <c r="BD173" s="311">
        <f>[1]СУПЫ!$T$318</f>
        <v>2.4</v>
      </c>
      <c r="BE173" s="311"/>
      <c r="BF173" s="311"/>
      <c r="BG173" s="311"/>
      <c r="BH173" s="310"/>
      <c r="BI173" s="310"/>
      <c r="BJ173" s="681"/>
      <c r="BK173" s="687"/>
    </row>
    <row r="174" spans="1:63" ht="18" customHeight="1">
      <c r="A174" s="1359"/>
      <c r="B174" s="1344"/>
      <c r="C174" s="1119" t="s">
        <v>507</v>
      </c>
      <c r="D174" s="308">
        <f>'[1]МЯСО, РЫБА'!$E$186</f>
        <v>60</v>
      </c>
      <c r="E174" s="307">
        <f>'[1]МЯСО, РЫБА'!$I$193</f>
        <v>12</v>
      </c>
      <c r="F174" s="307"/>
      <c r="G174" s="307"/>
      <c r="H174" s="307"/>
      <c r="I174" s="307"/>
      <c r="J174" s="326">
        <f>'[1]МЯСО, РЫБА'!$I$191+'[1]МЯСО, РЫБА'!$I$195+'[1]МЯСО, РЫБА'!$I$197</f>
        <v>3</v>
      </c>
      <c r="K174" s="307"/>
      <c r="L174" s="307">
        <f>'[1]МЯСО, РЫБА'!$I$189</f>
        <v>69.400000000000006</v>
      </c>
      <c r="M174" s="307"/>
      <c r="N174" s="307"/>
      <c r="O174" s="307"/>
      <c r="P174" s="307"/>
      <c r="Q174" s="989">
        <f>'[1]МЯСО, РЫБА'!$F$192</f>
        <v>0.17799999999999999</v>
      </c>
      <c r="R174" s="307"/>
      <c r="S174" s="307"/>
      <c r="T174" s="307"/>
      <c r="U174" s="307"/>
      <c r="V174" s="307"/>
      <c r="W174" s="307"/>
      <c r="X174" s="307"/>
      <c r="Y174" s="307"/>
      <c r="Z174" s="307"/>
      <c r="AA174" s="307"/>
      <c r="AB174" s="307"/>
      <c r="AC174" s="307"/>
      <c r="AD174" s="307"/>
      <c r="AE174" s="307"/>
      <c r="AF174" s="307"/>
      <c r="AG174" s="307"/>
      <c r="AH174" s="307"/>
      <c r="AI174" s="307"/>
      <c r="AJ174" s="307"/>
      <c r="AK174" s="307"/>
      <c r="AL174" s="307"/>
      <c r="AM174" s="307"/>
      <c r="AN174" s="307"/>
      <c r="AO174" s="307"/>
      <c r="AP174" s="307"/>
      <c r="AQ174" s="307"/>
      <c r="AR174" s="326"/>
      <c r="AS174" s="307"/>
      <c r="AT174" s="307"/>
      <c r="AU174" s="307"/>
      <c r="AV174" s="307"/>
      <c r="AW174" s="307"/>
      <c r="AX174" s="307"/>
      <c r="AY174" s="326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13"/>
      <c r="BJ174" s="680"/>
      <c r="BK174" s="686"/>
    </row>
    <row r="175" spans="1:63" ht="17.25" customHeight="1">
      <c r="A175" s="1359"/>
      <c r="B175" s="1344"/>
      <c r="C175" s="917" t="s">
        <v>520</v>
      </c>
      <c r="D175" s="1118">
        <f>'[1]МЯСО, РЫБА'!$P$143</f>
        <v>70</v>
      </c>
      <c r="E175" s="311"/>
      <c r="F175" s="311"/>
      <c r="G175" s="311"/>
      <c r="H175" s="311"/>
      <c r="I175" s="311"/>
      <c r="J175" s="326">
        <f>'[1]МЯСО, РЫБА'!$T$147</f>
        <v>2.2000000000000002</v>
      </c>
      <c r="K175" s="311"/>
      <c r="L175" s="311">
        <f>'[1]МЯСО, РЫБА'!$T$146</f>
        <v>69.400000000000006</v>
      </c>
      <c r="M175" s="311"/>
      <c r="N175" s="311"/>
      <c r="O175" s="311"/>
      <c r="P175" s="311"/>
      <c r="Q175" s="989"/>
      <c r="R175" s="311"/>
      <c r="S175" s="311"/>
      <c r="T175" s="311"/>
      <c r="U175" s="311">
        <f>'[1]МЯСО, РЫБА'!$T$148</f>
        <v>7.4</v>
      </c>
      <c r="V175" s="311"/>
      <c r="W175" s="311"/>
      <c r="X175" s="311"/>
      <c r="Y175" s="311"/>
      <c r="Z175" s="311"/>
      <c r="AA175" s="311"/>
      <c r="AB175" s="311"/>
      <c r="AC175" s="311"/>
      <c r="AD175" s="311"/>
      <c r="AE175" s="311"/>
      <c r="AF175" s="311"/>
      <c r="AG175" s="311"/>
      <c r="AH175" s="311"/>
      <c r="AI175" s="311">
        <f>'[1]МЯСО, РЫБА'!$T$149</f>
        <v>5.8</v>
      </c>
      <c r="AJ175" s="311"/>
      <c r="AK175" s="311"/>
      <c r="AL175" s="311"/>
      <c r="AM175" s="311"/>
      <c r="AN175" s="311"/>
      <c r="AO175" s="311"/>
      <c r="AP175" s="311"/>
      <c r="AQ175" s="311">
        <f>'[1]МЯСО, РЫБА'!$T$150</f>
        <v>1.9</v>
      </c>
      <c r="AR175" s="326"/>
      <c r="AS175" s="311"/>
      <c r="AT175" s="311"/>
      <c r="AU175" s="311"/>
      <c r="AV175" s="311"/>
      <c r="AW175" s="311"/>
      <c r="AX175" s="311"/>
      <c r="AY175" s="326"/>
      <c r="AZ175" s="311"/>
      <c r="BA175" s="311"/>
      <c r="BB175" s="311"/>
      <c r="BC175" s="311"/>
      <c r="BD175" s="311"/>
      <c r="BE175" s="311"/>
      <c r="BF175" s="311"/>
      <c r="BG175" s="311"/>
      <c r="BH175" s="311"/>
      <c r="BI175" s="310"/>
      <c r="BJ175" s="681"/>
      <c r="BK175" s="687"/>
    </row>
    <row r="176" spans="1:63" ht="15.75" customHeight="1">
      <c r="A176" s="1359"/>
      <c r="B176" s="1344"/>
      <c r="C176" s="1337" t="s">
        <v>166</v>
      </c>
      <c r="D176" s="308">
        <f>[1]ГАРНИРЫ!$E$57</f>
        <v>110</v>
      </c>
      <c r="E176" s="307"/>
      <c r="F176" s="307"/>
      <c r="G176" s="307"/>
      <c r="H176" s="307"/>
      <c r="I176" s="307"/>
      <c r="J176" s="326">
        <f>[1]ГАРНИРЫ!$I$62</f>
        <v>2.9333333333333331</v>
      </c>
      <c r="K176" s="307"/>
      <c r="L176" s="307"/>
      <c r="M176" s="307"/>
      <c r="N176" s="307"/>
      <c r="O176" s="307"/>
      <c r="P176" s="307"/>
      <c r="Q176" s="989"/>
      <c r="R176" s="307"/>
      <c r="S176" s="307"/>
      <c r="T176" s="307"/>
      <c r="U176" s="307"/>
      <c r="V176" s="307"/>
      <c r="W176" s="307"/>
      <c r="X176" s="307"/>
      <c r="Y176" s="307"/>
      <c r="Z176" s="307"/>
      <c r="AA176" s="307"/>
      <c r="AB176" s="307"/>
      <c r="AC176" s="307"/>
      <c r="AD176" s="307"/>
      <c r="AE176" s="307"/>
      <c r="AF176" s="307"/>
      <c r="AG176" s="307"/>
      <c r="AH176" s="307"/>
      <c r="AI176" s="307"/>
      <c r="AJ176" s="307"/>
      <c r="AK176" s="307"/>
      <c r="AL176" s="307"/>
      <c r="AM176" s="307"/>
      <c r="AN176" s="307"/>
      <c r="AO176" s="307"/>
      <c r="AP176" s="307"/>
      <c r="AQ176" s="307"/>
      <c r="AR176" s="326"/>
      <c r="AS176" s="307"/>
      <c r="AT176" s="307"/>
      <c r="AU176" s="307"/>
      <c r="AV176" s="307"/>
      <c r="AW176" s="307"/>
      <c r="AX176" s="307"/>
      <c r="AY176" s="326">
        <f>[1]ГАРНИРЫ!$F$60</f>
        <v>37.4</v>
      </c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13"/>
      <c r="BJ176" s="680"/>
      <c r="BK176" s="686"/>
    </row>
    <row r="177" spans="1:63" ht="15.75" customHeight="1">
      <c r="A177" s="1359"/>
      <c r="B177" s="1344"/>
      <c r="C177" s="1338"/>
      <c r="D177" s="1118">
        <f>[1]ГАРНИРЫ!$P$57</f>
        <v>150</v>
      </c>
      <c r="E177" s="311"/>
      <c r="F177" s="311"/>
      <c r="G177" s="311"/>
      <c r="H177" s="311"/>
      <c r="I177" s="311"/>
      <c r="J177" s="326">
        <f>[1]ГАРНИРЫ!$T$62</f>
        <v>4</v>
      </c>
      <c r="K177" s="311"/>
      <c r="L177" s="311"/>
      <c r="M177" s="311"/>
      <c r="N177" s="311"/>
      <c r="O177" s="311"/>
      <c r="P177" s="311"/>
      <c r="Q177" s="989"/>
      <c r="R177" s="311"/>
      <c r="S177" s="311"/>
      <c r="T177" s="311"/>
      <c r="U177" s="311"/>
      <c r="V177" s="311"/>
      <c r="W177" s="311"/>
      <c r="X177" s="311"/>
      <c r="Y177" s="311"/>
      <c r="Z177" s="311"/>
      <c r="AA177" s="311"/>
      <c r="AB177" s="311"/>
      <c r="AC177" s="311"/>
      <c r="AD177" s="311"/>
      <c r="AE177" s="311"/>
      <c r="AF177" s="311"/>
      <c r="AG177" s="311"/>
      <c r="AH177" s="311"/>
      <c r="AI177" s="311"/>
      <c r="AJ177" s="311"/>
      <c r="AK177" s="311"/>
      <c r="AL177" s="311"/>
      <c r="AM177" s="311"/>
      <c r="AN177" s="311"/>
      <c r="AO177" s="311"/>
      <c r="AP177" s="311"/>
      <c r="AQ177" s="311"/>
      <c r="AR177" s="326"/>
      <c r="AS177" s="311"/>
      <c r="AT177" s="311"/>
      <c r="AU177" s="311"/>
      <c r="AV177" s="311"/>
      <c r="AW177" s="311"/>
      <c r="AX177" s="311"/>
      <c r="AY177" s="326">
        <f>[1]ГАРНИРЫ!$T$60</f>
        <v>51</v>
      </c>
      <c r="AZ177" s="311"/>
      <c r="BA177" s="311"/>
      <c r="BB177" s="311"/>
      <c r="BC177" s="311"/>
      <c r="BD177" s="311"/>
      <c r="BE177" s="311"/>
      <c r="BF177" s="311"/>
      <c r="BG177" s="311"/>
      <c r="BH177" s="311"/>
      <c r="BI177" s="310"/>
      <c r="BJ177" s="681"/>
      <c r="BK177" s="687"/>
    </row>
    <row r="178" spans="1:63" ht="15" customHeight="1">
      <c r="A178" s="1359"/>
      <c r="B178" s="1344"/>
      <c r="C178" s="1339" t="s">
        <v>305</v>
      </c>
      <c r="D178" s="308">
        <v>150</v>
      </c>
      <c r="E178" s="307"/>
      <c r="F178" s="307"/>
      <c r="G178" s="307"/>
      <c r="H178" s="307"/>
      <c r="I178" s="307"/>
      <c r="J178" s="326"/>
      <c r="K178" s="307"/>
      <c r="L178" s="307"/>
      <c r="M178" s="307"/>
      <c r="N178" s="307"/>
      <c r="O178" s="307"/>
      <c r="P178" s="307"/>
      <c r="Q178" s="989"/>
      <c r="R178" s="307"/>
      <c r="S178" s="307"/>
      <c r="T178" s="307"/>
      <c r="U178" s="307"/>
      <c r="V178" s="307"/>
      <c r="W178" s="307"/>
      <c r="X178" s="307"/>
      <c r="Y178" s="307"/>
      <c r="Z178" s="307"/>
      <c r="AA178" s="307"/>
      <c r="AB178" s="307"/>
      <c r="AC178" s="307"/>
      <c r="AD178" s="307">
        <f>[1]НАПИТКИ!$F$317</f>
        <v>18.600000000000001</v>
      </c>
      <c r="AE178" s="307"/>
      <c r="AF178" s="307"/>
      <c r="AG178" s="307"/>
      <c r="AH178" s="307"/>
      <c r="AI178" s="307"/>
      <c r="AJ178" s="307"/>
      <c r="AK178" s="307"/>
      <c r="AL178" s="307"/>
      <c r="AM178" s="307"/>
      <c r="AN178" s="307"/>
      <c r="AO178" s="307"/>
      <c r="AP178" s="307"/>
      <c r="AQ178" s="307"/>
      <c r="AR178" s="326"/>
      <c r="AS178" s="307"/>
      <c r="AT178" s="307"/>
      <c r="AU178" s="307"/>
      <c r="AV178" s="307"/>
      <c r="AW178" s="307"/>
      <c r="AX178" s="307"/>
      <c r="AY178" s="326"/>
      <c r="AZ178" s="307"/>
      <c r="BA178" s="307"/>
      <c r="BB178" s="307"/>
      <c r="BC178" s="307">
        <f>[1]НАПИТКИ!$I$318</f>
        <v>6.5</v>
      </c>
      <c r="BD178" s="307"/>
      <c r="BE178" s="307"/>
      <c r="BF178" s="307"/>
      <c r="BG178" s="307"/>
      <c r="BH178" s="307"/>
      <c r="BI178" s="313"/>
      <c r="BJ178" s="680"/>
      <c r="BK178" s="686"/>
    </row>
    <row r="179" spans="1:63" ht="15" customHeight="1">
      <c r="A179" s="1359"/>
      <c r="B179" s="1344"/>
      <c r="C179" s="1340"/>
      <c r="D179" s="1118">
        <v>180</v>
      </c>
      <c r="E179" s="311"/>
      <c r="F179" s="311"/>
      <c r="G179" s="311"/>
      <c r="H179" s="311"/>
      <c r="I179" s="311"/>
      <c r="J179" s="326"/>
      <c r="K179" s="311"/>
      <c r="L179" s="311"/>
      <c r="M179" s="311"/>
      <c r="N179" s="311"/>
      <c r="O179" s="311"/>
      <c r="P179" s="311"/>
      <c r="Q179" s="989"/>
      <c r="R179" s="311"/>
      <c r="S179" s="311"/>
      <c r="T179" s="311"/>
      <c r="U179" s="311"/>
      <c r="V179" s="311"/>
      <c r="W179" s="311"/>
      <c r="X179" s="311"/>
      <c r="Y179" s="311"/>
      <c r="Z179" s="311"/>
      <c r="AA179" s="311"/>
      <c r="AB179" s="311"/>
      <c r="AC179" s="311"/>
      <c r="AD179" s="311">
        <f>[1]НАПИТКИ!$Q$317</f>
        <v>22.320000000000004</v>
      </c>
      <c r="AE179" s="311"/>
      <c r="AF179" s="311"/>
      <c r="AG179" s="311"/>
      <c r="AH179" s="311"/>
      <c r="AI179" s="311"/>
      <c r="AJ179" s="311"/>
      <c r="AK179" s="311"/>
      <c r="AL179" s="311"/>
      <c r="AM179" s="311"/>
      <c r="AN179" s="311"/>
      <c r="AO179" s="311"/>
      <c r="AP179" s="311"/>
      <c r="AQ179" s="311"/>
      <c r="AR179" s="326"/>
      <c r="AS179" s="311"/>
      <c r="AT179" s="311"/>
      <c r="AU179" s="311"/>
      <c r="AV179" s="311"/>
      <c r="AW179" s="311"/>
      <c r="AX179" s="311"/>
      <c r="AY179" s="326"/>
      <c r="AZ179" s="311"/>
      <c r="BA179" s="311"/>
      <c r="BB179" s="311"/>
      <c r="BC179" s="311">
        <f>[1]НАПИТКИ!$T$318</f>
        <v>7.8</v>
      </c>
      <c r="BD179" s="311"/>
      <c r="BE179" s="311"/>
      <c r="BF179" s="311"/>
      <c r="BG179" s="311"/>
      <c r="BH179" s="311"/>
      <c r="BI179" s="310"/>
      <c r="BJ179" s="681"/>
      <c r="BK179" s="687"/>
    </row>
    <row r="180" spans="1:63" ht="15.75" customHeight="1">
      <c r="A180" s="1359"/>
      <c r="B180" s="1344"/>
      <c r="C180" s="1337" t="s">
        <v>48</v>
      </c>
      <c r="D180" s="308">
        <f>'[1]ГАСТРОНОМИЯ, ВЫПЕЧКА'!$AA$14</f>
        <v>20</v>
      </c>
      <c r="E180" s="307"/>
      <c r="F180" s="307"/>
      <c r="G180" s="307"/>
      <c r="H180" s="307"/>
      <c r="I180" s="307"/>
      <c r="J180" s="326"/>
      <c r="K180" s="307"/>
      <c r="L180" s="307"/>
      <c r="M180" s="307"/>
      <c r="N180" s="307"/>
      <c r="O180" s="307"/>
      <c r="P180" s="307"/>
      <c r="Q180" s="989"/>
      <c r="R180" s="307"/>
      <c r="S180" s="307"/>
      <c r="T180" s="307"/>
      <c r="U180" s="307"/>
      <c r="V180" s="307"/>
      <c r="W180" s="307"/>
      <c r="X180" s="307"/>
      <c r="Y180" s="307"/>
      <c r="Z180" s="307"/>
      <c r="AA180" s="307"/>
      <c r="AB180" s="307"/>
      <c r="AC180" s="307"/>
      <c r="AD180" s="307"/>
      <c r="AE180" s="307"/>
      <c r="AF180" s="307"/>
      <c r="AG180" s="307"/>
      <c r="AH180" s="307"/>
      <c r="AI180" s="307"/>
      <c r="AJ180" s="307"/>
      <c r="AK180" s="307"/>
      <c r="AL180" s="307"/>
      <c r="AM180" s="307"/>
      <c r="AN180" s="307">
        <f>'[1]ГАСТРОНОМИЯ, ВЫПЕЧКА'!$AE$17</f>
        <v>20</v>
      </c>
      <c r="AO180" s="307"/>
      <c r="AP180" s="307"/>
      <c r="AQ180" s="307"/>
      <c r="AR180" s="326"/>
      <c r="AS180" s="307"/>
      <c r="AT180" s="307"/>
      <c r="AU180" s="307"/>
      <c r="AV180" s="307"/>
      <c r="AW180" s="307"/>
      <c r="AX180" s="307"/>
      <c r="AY180" s="326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13"/>
      <c r="BJ180" s="680"/>
      <c r="BK180" s="686"/>
    </row>
    <row r="181" spans="1:63" ht="15.75" customHeight="1">
      <c r="A181" s="1359"/>
      <c r="B181" s="1344"/>
      <c r="C181" s="1338"/>
      <c r="D181" s="1118">
        <f>'[1]ГАСТРОНОМИЯ, ВЫПЕЧКА'!$AL$14</f>
        <v>30</v>
      </c>
      <c r="E181" s="311"/>
      <c r="F181" s="311"/>
      <c r="G181" s="311"/>
      <c r="H181" s="311"/>
      <c r="I181" s="311"/>
      <c r="J181" s="326"/>
      <c r="K181" s="311"/>
      <c r="L181" s="311"/>
      <c r="M181" s="311"/>
      <c r="N181" s="311"/>
      <c r="O181" s="311"/>
      <c r="P181" s="311"/>
      <c r="Q181" s="989"/>
      <c r="R181" s="311"/>
      <c r="S181" s="311"/>
      <c r="T181" s="311"/>
      <c r="U181" s="311"/>
      <c r="V181" s="311"/>
      <c r="W181" s="311"/>
      <c r="X181" s="311"/>
      <c r="Y181" s="311"/>
      <c r="Z181" s="311"/>
      <c r="AA181" s="311"/>
      <c r="AB181" s="311"/>
      <c r="AC181" s="311"/>
      <c r="AD181" s="311"/>
      <c r="AE181" s="311"/>
      <c r="AF181" s="311"/>
      <c r="AG181" s="311"/>
      <c r="AH181" s="311"/>
      <c r="AI181" s="311"/>
      <c r="AJ181" s="311"/>
      <c r="AK181" s="311"/>
      <c r="AL181" s="311"/>
      <c r="AM181" s="311"/>
      <c r="AN181" s="311">
        <f>'[1]ГАСТРОНОМИЯ, ВЫПЕЧКА'!$AP$17</f>
        <v>30</v>
      </c>
      <c r="AO181" s="311"/>
      <c r="AP181" s="311"/>
      <c r="AQ181" s="311"/>
      <c r="AR181" s="326"/>
      <c r="AS181" s="311"/>
      <c r="AT181" s="311"/>
      <c r="AU181" s="311"/>
      <c r="AV181" s="311"/>
      <c r="AW181" s="311"/>
      <c r="AX181" s="311"/>
      <c r="AY181" s="326"/>
      <c r="AZ181" s="311"/>
      <c r="BA181" s="311"/>
      <c r="BB181" s="311"/>
      <c r="BC181" s="311"/>
      <c r="BD181" s="311"/>
      <c r="BE181" s="311"/>
      <c r="BF181" s="311"/>
      <c r="BG181" s="311"/>
      <c r="BH181" s="311"/>
      <c r="BI181" s="310"/>
      <c r="BJ181" s="681"/>
      <c r="BK181" s="687"/>
    </row>
    <row r="182" spans="1:63" ht="15.75" customHeight="1">
      <c r="A182" s="1359"/>
      <c r="B182" s="1344"/>
      <c r="C182" s="1337" t="s">
        <v>68</v>
      </c>
      <c r="D182" s="308">
        <f>'[1]ГАСТРОНОМИЯ, ВЫПЕЧКА'!$AA$57</f>
        <v>20</v>
      </c>
      <c r="E182" s="307"/>
      <c r="F182" s="307"/>
      <c r="G182" s="307"/>
      <c r="H182" s="307"/>
      <c r="I182" s="307"/>
      <c r="J182" s="326"/>
      <c r="K182" s="307"/>
      <c r="L182" s="307"/>
      <c r="M182" s="307"/>
      <c r="N182" s="307"/>
      <c r="O182" s="307"/>
      <c r="P182" s="307"/>
      <c r="Q182" s="989"/>
      <c r="R182" s="307"/>
      <c r="S182" s="307"/>
      <c r="T182" s="307"/>
      <c r="U182" s="307"/>
      <c r="V182" s="307"/>
      <c r="W182" s="307"/>
      <c r="X182" s="307"/>
      <c r="Y182" s="307"/>
      <c r="Z182" s="307"/>
      <c r="AA182" s="307"/>
      <c r="AB182" s="307"/>
      <c r="AC182" s="307"/>
      <c r="AD182" s="307"/>
      <c r="AE182" s="307"/>
      <c r="AF182" s="307"/>
      <c r="AG182" s="307"/>
      <c r="AH182" s="307"/>
      <c r="AI182" s="307"/>
      <c r="AJ182" s="307"/>
      <c r="AK182" s="307"/>
      <c r="AL182" s="307"/>
      <c r="AM182" s="307"/>
      <c r="AN182" s="307"/>
      <c r="AO182" s="307">
        <f>'[1]ГАСТРОНОМИЯ, ВЫПЕЧКА'!$AE$60</f>
        <v>20</v>
      </c>
      <c r="AP182" s="307"/>
      <c r="AQ182" s="307"/>
      <c r="AR182" s="326"/>
      <c r="AS182" s="307"/>
      <c r="AT182" s="307"/>
      <c r="AU182" s="307"/>
      <c r="AV182" s="307"/>
      <c r="AW182" s="307"/>
      <c r="AX182" s="307"/>
      <c r="AY182" s="326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13"/>
      <c r="BJ182" s="680"/>
      <c r="BK182" s="686"/>
    </row>
    <row r="183" spans="1:63" ht="15.75" customHeight="1" thickBot="1">
      <c r="A183" s="1359"/>
      <c r="B183" s="1346"/>
      <c r="C183" s="1338"/>
      <c r="D183" s="925">
        <f>'[1]ГАСТРОНОМИЯ, ВЫПЕЧКА'!$AA$57</f>
        <v>20</v>
      </c>
      <c r="E183" s="926"/>
      <c r="F183" s="926"/>
      <c r="G183" s="926"/>
      <c r="H183" s="926"/>
      <c r="I183" s="926"/>
      <c r="J183" s="1001"/>
      <c r="K183" s="926"/>
      <c r="L183" s="926"/>
      <c r="M183" s="926"/>
      <c r="N183" s="926"/>
      <c r="O183" s="926"/>
      <c r="P183" s="926"/>
      <c r="Q183" s="989"/>
      <c r="R183" s="926"/>
      <c r="S183" s="926"/>
      <c r="T183" s="926"/>
      <c r="U183" s="926"/>
      <c r="V183" s="926"/>
      <c r="W183" s="926"/>
      <c r="X183" s="926"/>
      <c r="Y183" s="926"/>
      <c r="Z183" s="926"/>
      <c r="AA183" s="926"/>
      <c r="AB183" s="926"/>
      <c r="AC183" s="926"/>
      <c r="AD183" s="926"/>
      <c r="AE183" s="926"/>
      <c r="AF183" s="926"/>
      <c r="AG183" s="926"/>
      <c r="AH183" s="926"/>
      <c r="AI183" s="926"/>
      <c r="AJ183" s="926"/>
      <c r="AK183" s="926"/>
      <c r="AL183" s="926"/>
      <c r="AM183" s="926"/>
      <c r="AN183" s="926"/>
      <c r="AO183" s="926">
        <f>'[1]ГАСТРОНОМИЯ, ВЫПЕЧКА'!$AE$60</f>
        <v>20</v>
      </c>
      <c r="AP183" s="926"/>
      <c r="AQ183" s="926"/>
      <c r="AR183" s="1001"/>
      <c r="AS183" s="926"/>
      <c r="AT183" s="926"/>
      <c r="AU183" s="926"/>
      <c r="AV183" s="926"/>
      <c r="AW183" s="926"/>
      <c r="AX183" s="926"/>
      <c r="AY183" s="1001"/>
      <c r="AZ183" s="926"/>
      <c r="BA183" s="926"/>
      <c r="BB183" s="926"/>
      <c r="BC183" s="926"/>
      <c r="BD183" s="926"/>
      <c r="BE183" s="926"/>
      <c r="BF183" s="926"/>
      <c r="BG183" s="926"/>
      <c r="BH183" s="926"/>
      <c r="BI183" s="927"/>
      <c r="BJ183" s="927"/>
      <c r="BK183" s="928"/>
    </row>
    <row r="184" spans="1:63" ht="15.75" customHeight="1">
      <c r="A184" s="1359"/>
      <c r="B184" s="1368" t="s">
        <v>271</v>
      </c>
      <c r="C184" s="1342" t="s">
        <v>138</v>
      </c>
      <c r="D184" s="320">
        <f>'[1]КАШИ, СУПЫ МОЛ'!$AA$57</f>
        <v>90</v>
      </c>
      <c r="E184" s="319">
        <f>'[1]КАШИ, СУПЫ МОЛ'!$AE$60</f>
        <v>63</v>
      </c>
      <c r="F184" s="319"/>
      <c r="G184" s="319"/>
      <c r="H184" s="319"/>
      <c r="I184" s="319"/>
      <c r="J184" s="1004">
        <f>'[1]КАШИ, СУПЫ МОЛ'!$AE$64</f>
        <v>0.9</v>
      </c>
      <c r="K184" s="319"/>
      <c r="L184" s="319"/>
      <c r="M184" s="319"/>
      <c r="N184" s="319"/>
      <c r="O184" s="319"/>
      <c r="P184" s="319"/>
      <c r="Q184" s="991"/>
      <c r="R184" s="319"/>
      <c r="S184" s="319"/>
      <c r="T184" s="319"/>
      <c r="U184" s="319"/>
      <c r="V184" s="319"/>
      <c r="W184" s="319"/>
      <c r="X184" s="319"/>
      <c r="Y184" s="319"/>
      <c r="Z184" s="319"/>
      <c r="AA184" s="319"/>
      <c r="AB184" s="319"/>
      <c r="AC184" s="319"/>
      <c r="AD184" s="319"/>
      <c r="AE184" s="319"/>
      <c r="AF184" s="319"/>
      <c r="AG184" s="319"/>
      <c r="AH184" s="319"/>
      <c r="AI184" s="319"/>
      <c r="AJ184" s="319"/>
      <c r="AK184" s="319"/>
      <c r="AL184" s="319"/>
      <c r="AM184" s="319"/>
      <c r="AN184" s="319"/>
      <c r="AO184" s="319"/>
      <c r="AP184" s="319"/>
      <c r="AQ184" s="319"/>
      <c r="AR184" s="1004"/>
      <c r="AS184" s="319"/>
      <c r="AT184" s="319"/>
      <c r="AU184" s="319"/>
      <c r="AV184" s="319"/>
      <c r="AW184" s="319"/>
      <c r="AX184" s="319"/>
      <c r="AY184" s="1004">
        <f>'[1]КАШИ, СУПЫ МОЛ'!$AE$62</f>
        <v>7.2</v>
      </c>
      <c r="AZ184" s="319"/>
      <c r="BA184" s="319"/>
      <c r="BB184" s="319"/>
      <c r="BC184" s="319">
        <f>'[1]КАШИ, СУПЫ МОЛ'!$AE$63</f>
        <v>1.3049999999999999</v>
      </c>
      <c r="BD184" s="319"/>
      <c r="BE184" s="319"/>
      <c r="BF184" s="319"/>
      <c r="BG184" s="319"/>
      <c r="BH184" s="319"/>
      <c r="BI184" s="325"/>
      <c r="BJ184" s="683"/>
      <c r="BK184" s="693"/>
    </row>
    <row r="185" spans="1:63">
      <c r="A185" s="1359"/>
      <c r="B185" s="1369"/>
      <c r="C185" s="1333"/>
      <c r="D185" s="666">
        <f>'[1]КАШИ, СУПЫ МОЛ'!$AL$57</f>
        <v>170</v>
      </c>
      <c r="E185" s="380">
        <f>'[1]КАШИ, СУПЫ МОЛ'!$AP$60</f>
        <v>119</v>
      </c>
      <c r="F185" s="380"/>
      <c r="G185" s="380"/>
      <c r="H185" s="380"/>
      <c r="I185" s="380"/>
      <c r="J185" s="1005">
        <f>'[1]КАШИ, СУПЫ МОЛ'!$AP$64</f>
        <v>1.7</v>
      </c>
      <c r="K185" s="380"/>
      <c r="L185" s="380"/>
      <c r="M185" s="380"/>
      <c r="N185" s="380"/>
      <c r="O185" s="380"/>
      <c r="P185" s="380"/>
      <c r="Q185" s="992"/>
      <c r="R185" s="380"/>
      <c r="S185" s="380"/>
      <c r="T185" s="380"/>
      <c r="U185" s="380"/>
      <c r="V185" s="380"/>
      <c r="W185" s="380"/>
      <c r="X185" s="380"/>
      <c r="Y185" s="380"/>
      <c r="Z185" s="380"/>
      <c r="AA185" s="380"/>
      <c r="AB185" s="380"/>
      <c r="AC185" s="380"/>
      <c r="AD185" s="380"/>
      <c r="AE185" s="380"/>
      <c r="AF185" s="380"/>
      <c r="AG185" s="380"/>
      <c r="AH185" s="380"/>
      <c r="AI185" s="380"/>
      <c r="AJ185" s="380"/>
      <c r="AK185" s="380"/>
      <c r="AL185" s="380"/>
      <c r="AM185" s="380"/>
      <c r="AN185" s="380"/>
      <c r="AO185" s="380"/>
      <c r="AP185" s="380"/>
      <c r="AQ185" s="380"/>
      <c r="AR185" s="1005"/>
      <c r="AS185" s="380"/>
      <c r="AT185" s="380"/>
      <c r="AU185" s="380"/>
      <c r="AV185" s="380"/>
      <c r="AW185" s="380"/>
      <c r="AX185" s="380"/>
      <c r="AY185" s="1005">
        <f>'[1]КАШИ, СУПЫ МОЛ'!$AP$62</f>
        <v>13.6</v>
      </c>
      <c r="AZ185" s="380"/>
      <c r="BA185" s="380"/>
      <c r="BB185" s="380"/>
      <c r="BC185" s="380">
        <f>'[1]КАШИ, СУПЫ МОЛ'!$AP$63</f>
        <v>2.4649999999999999</v>
      </c>
      <c r="BD185" s="380"/>
      <c r="BE185" s="380"/>
      <c r="BF185" s="380"/>
      <c r="BG185" s="380"/>
      <c r="BH185" s="380"/>
      <c r="BI185" s="310"/>
      <c r="BJ185" s="681"/>
      <c r="BK185" s="687"/>
    </row>
    <row r="186" spans="1:63" ht="15.75" customHeight="1">
      <c r="A186" s="1359"/>
      <c r="B186" s="1369"/>
      <c r="C186" s="1329" t="s">
        <v>48</v>
      </c>
      <c r="D186" s="308">
        <f>'[1]ГАСТРОНОМИЯ, ВЫПЕЧКА'!$AA$14</f>
        <v>20</v>
      </c>
      <c r="E186" s="307"/>
      <c r="F186" s="307"/>
      <c r="G186" s="307"/>
      <c r="H186" s="307"/>
      <c r="I186" s="307"/>
      <c r="J186" s="326"/>
      <c r="K186" s="307"/>
      <c r="L186" s="307"/>
      <c r="M186" s="307"/>
      <c r="N186" s="307"/>
      <c r="O186" s="307"/>
      <c r="P186" s="307"/>
      <c r="Q186" s="989"/>
      <c r="R186" s="307"/>
      <c r="S186" s="307"/>
      <c r="T186" s="307"/>
      <c r="U186" s="307"/>
      <c r="V186" s="307"/>
      <c r="W186" s="307"/>
      <c r="X186" s="307"/>
      <c r="Y186" s="307"/>
      <c r="Z186" s="307"/>
      <c r="AA186" s="307"/>
      <c r="AB186" s="307"/>
      <c r="AC186" s="307"/>
      <c r="AD186" s="307"/>
      <c r="AE186" s="307"/>
      <c r="AF186" s="307"/>
      <c r="AG186" s="307"/>
      <c r="AH186" s="307"/>
      <c r="AI186" s="307"/>
      <c r="AJ186" s="307"/>
      <c r="AK186" s="307"/>
      <c r="AL186" s="307"/>
      <c r="AM186" s="307"/>
      <c r="AN186" s="307">
        <f>'[1]ГАСТРОНОМИЯ, ВЫПЕЧКА'!$AE$17</f>
        <v>20</v>
      </c>
      <c r="AO186" s="307"/>
      <c r="AP186" s="307"/>
      <c r="AQ186" s="307"/>
      <c r="AR186" s="326"/>
      <c r="AS186" s="307"/>
      <c r="AT186" s="307"/>
      <c r="AU186" s="307"/>
      <c r="AV186" s="307"/>
      <c r="AW186" s="307"/>
      <c r="AX186" s="307"/>
      <c r="AY186" s="326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13"/>
      <c r="BJ186" s="680"/>
      <c r="BK186" s="686"/>
    </row>
    <row r="187" spans="1:63" ht="15.75" customHeight="1">
      <c r="A187" s="1359"/>
      <c r="B187" s="1369"/>
      <c r="C187" s="1329"/>
      <c r="D187" s="1118">
        <f>'[1]ГАСТРОНОМИЯ, ВЫПЕЧКА'!$AW$14</f>
        <v>25</v>
      </c>
      <c r="E187" s="311"/>
      <c r="F187" s="311"/>
      <c r="G187" s="311"/>
      <c r="H187" s="311"/>
      <c r="I187" s="311"/>
      <c r="J187" s="326"/>
      <c r="K187" s="311"/>
      <c r="L187" s="311"/>
      <c r="M187" s="311"/>
      <c r="N187" s="311"/>
      <c r="O187" s="311"/>
      <c r="P187" s="311"/>
      <c r="Q187" s="989"/>
      <c r="R187" s="311"/>
      <c r="S187" s="311"/>
      <c r="T187" s="311"/>
      <c r="U187" s="311"/>
      <c r="V187" s="311"/>
      <c r="W187" s="311"/>
      <c r="X187" s="311"/>
      <c r="Y187" s="311"/>
      <c r="Z187" s="311"/>
      <c r="AA187" s="311"/>
      <c r="AB187" s="311"/>
      <c r="AC187" s="311"/>
      <c r="AD187" s="311"/>
      <c r="AE187" s="311"/>
      <c r="AF187" s="311"/>
      <c r="AG187" s="311"/>
      <c r="AH187" s="311"/>
      <c r="AI187" s="311"/>
      <c r="AJ187" s="311"/>
      <c r="AK187" s="311"/>
      <c r="AL187" s="311"/>
      <c r="AM187" s="311"/>
      <c r="AN187" s="311">
        <f>'[1]ГАСТРОНОМИЯ, ВЫПЕЧКА'!$BA$17</f>
        <v>25</v>
      </c>
      <c r="AO187" s="311"/>
      <c r="AP187" s="311"/>
      <c r="AQ187" s="311"/>
      <c r="AR187" s="326"/>
      <c r="AS187" s="311"/>
      <c r="AT187" s="311"/>
      <c r="AU187" s="311"/>
      <c r="AV187" s="311"/>
      <c r="AW187" s="311"/>
      <c r="AX187" s="311"/>
      <c r="AY187" s="326"/>
      <c r="AZ187" s="311"/>
      <c r="BA187" s="311"/>
      <c r="BB187" s="311"/>
      <c r="BC187" s="311"/>
      <c r="BD187" s="311"/>
      <c r="BE187" s="311"/>
      <c r="BF187" s="311"/>
      <c r="BG187" s="311"/>
      <c r="BH187" s="311"/>
      <c r="BI187" s="310"/>
      <c r="BJ187" s="681"/>
      <c r="BK187" s="687"/>
    </row>
    <row r="188" spans="1:63" ht="15.75" customHeight="1">
      <c r="A188" s="1359"/>
      <c r="B188" s="1369"/>
      <c r="C188" s="1404" t="s">
        <v>300</v>
      </c>
      <c r="D188" s="308">
        <v>150</v>
      </c>
      <c r="E188" s="307"/>
      <c r="F188" s="307"/>
      <c r="G188" s="307"/>
      <c r="H188" s="307"/>
      <c r="I188" s="307"/>
      <c r="J188" s="326"/>
      <c r="K188" s="307"/>
      <c r="L188" s="307"/>
      <c r="M188" s="307"/>
      <c r="N188" s="307"/>
      <c r="O188" s="307"/>
      <c r="P188" s="307"/>
      <c r="Q188" s="989"/>
      <c r="R188" s="307"/>
      <c r="S188" s="307"/>
      <c r="T188" s="307"/>
      <c r="U188" s="307"/>
      <c r="V188" s="307"/>
      <c r="W188" s="307"/>
      <c r="X188" s="307"/>
      <c r="Y188" s="307"/>
      <c r="Z188" s="307"/>
      <c r="AA188" s="307"/>
      <c r="AB188" s="307"/>
      <c r="AC188" s="307">
        <f>[1]НАПИТКИ!$I$61</f>
        <v>5.3</v>
      </c>
      <c r="AD188" s="307"/>
      <c r="AE188" s="307"/>
      <c r="AF188" s="307"/>
      <c r="AG188" s="307"/>
      <c r="AH188" s="307"/>
      <c r="AI188" s="307"/>
      <c r="AJ188" s="307"/>
      <c r="AK188" s="307"/>
      <c r="AL188" s="307"/>
      <c r="AM188" s="307"/>
      <c r="AN188" s="307"/>
      <c r="AO188" s="307"/>
      <c r="AP188" s="307"/>
      <c r="AQ188" s="307"/>
      <c r="AR188" s="326"/>
      <c r="AS188" s="307"/>
      <c r="AT188" s="307"/>
      <c r="AU188" s="307"/>
      <c r="AV188" s="307"/>
      <c r="AW188" s="307"/>
      <c r="AX188" s="307"/>
      <c r="AY188" s="326"/>
      <c r="AZ188" s="307"/>
      <c r="BA188" s="307">
        <f>[1]НАПИТКИ!$I$57</f>
        <v>0.75</v>
      </c>
      <c r="BB188" s="307"/>
      <c r="BC188" s="307">
        <f>[1]НАПИТКИ!$I$60</f>
        <v>6.5</v>
      </c>
      <c r="BD188" s="307"/>
      <c r="BE188" s="307"/>
      <c r="BF188" s="307"/>
      <c r="BG188" s="307"/>
      <c r="BH188" s="307"/>
      <c r="BI188" s="313"/>
      <c r="BJ188" s="680"/>
      <c r="BK188" s="686"/>
    </row>
    <row r="189" spans="1:63" ht="15.75" customHeight="1" thickBot="1">
      <c r="A189" s="1360"/>
      <c r="B189" s="1370"/>
      <c r="C189" s="1405"/>
      <c r="D189" s="1140">
        <v>180</v>
      </c>
      <c r="E189" s="314"/>
      <c r="F189" s="314"/>
      <c r="G189" s="314"/>
      <c r="H189" s="314"/>
      <c r="I189" s="314"/>
      <c r="J189" s="326"/>
      <c r="K189" s="314"/>
      <c r="L189" s="314"/>
      <c r="M189" s="314"/>
      <c r="N189" s="314"/>
      <c r="O189" s="314"/>
      <c r="P189" s="314"/>
      <c r="Q189" s="989"/>
      <c r="R189" s="314"/>
      <c r="S189" s="314"/>
      <c r="T189" s="314"/>
      <c r="U189" s="314"/>
      <c r="V189" s="314"/>
      <c r="W189" s="314"/>
      <c r="X189" s="314"/>
      <c r="Y189" s="314"/>
      <c r="Z189" s="314"/>
      <c r="AA189" s="314"/>
      <c r="AB189" s="314"/>
      <c r="AC189" s="314">
        <f>[1]НАПИТКИ!$T$61</f>
        <v>6.36</v>
      </c>
      <c r="AD189" s="314"/>
      <c r="AE189" s="314"/>
      <c r="AF189" s="314"/>
      <c r="AG189" s="314"/>
      <c r="AH189" s="314"/>
      <c r="AI189" s="314"/>
      <c r="AJ189" s="314"/>
      <c r="AK189" s="314"/>
      <c r="AL189" s="314"/>
      <c r="AM189" s="314"/>
      <c r="AN189" s="314"/>
      <c r="AO189" s="314"/>
      <c r="AP189" s="314"/>
      <c r="AQ189" s="314"/>
      <c r="AR189" s="326"/>
      <c r="AS189" s="314"/>
      <c r="AT189" s="314"/>
      <c r="AU189" s="314"/>
      <c r="AV189" s="314"/>
      <c r="AW189" s="314"/>
      <c r="AX189" s="314"/>
      <c r="AY189" s="326"/>
      <c r="AZ189" s="314"/>
      <c r="BA189" s="314">
        <f>[1]НАПИТКИ!$T$57</f>
        <v>0.9</v>
      </c>
      <c r="BB189" s="314"/>
      <c r="BC189" s="314">
        <f>[1]НАПИТКИ!$T$60</f>
        <v>7.8</v>
      </c>
      <c r="BD189" s="314"/>
      <c r="BE189" s="314"/>
      <c r="BF189" s="314"/>
      <c r="BG189" s="314"/>
      <c r="BH189" s="314"/>
      <c r="BI189" s="328"/>
      <c r="BJ189" s="682"/>
      <c r="BK189" s="688"/>
    </row>
    <row r="190" spans="1:63" ht="15.75" customHeight="1">
      <c r="A190" s="1357">
        <v>7</v>
      </c>
      <c r="B190" s="1343" t="s">
        <v>282</v>
      </c>
      <c r="C190" s="1342" t="s">
        <v>311</v>
      </c>
      <c r="D190" s="320">
        <f>'[1]КАШИ, СУПЫ МОЛ'!$E$186</f>
        <v>130</v>
      </c>
      <c r="E190" s="319">
        <f>'[1]КАШИ, СУПЫ МОЛ'!$I$190</f>
        <v>69.355000000000004</v>
      </c>
      <c r="F190" s="319"/>
      <c r="G190" s="319"/>
      <c r="H190" s="319"/>
      <c r="I190" s="319"/>
      <c r="J190" s="1004">
        <f>'[1]КАШИ, СУПЫ МОЛ'!$I$193</f>
        <v>2.6</v>
      </c>
      <c r="K190" s="319"/>
      <c r="L190" s="319"/>
      <c r="M190" s="319"/>
      <c r="N190" s="319"/>
      <c r="O190" s="319"/>
      <c r="P190" s="319"/>
      <c r="Q190" s="991"/>
      <c r="R190" s="319"/>
      <c r="S190" s="319"/>
      <c r="T190" s="319"/>
      <c r="U190" s="319"/>
      <c r="V190" s="319"/>
      <c r="W190" s="319"/>
      <c r="X190" s="319"/>
      <c r="Y190" s="319"/>
      <c r="Z190" s="319"/>
      <c r="AA190" s="319"/>
      <c r="AB190" s="319"/>
      <c r="AC190" s="319"/>
      <c r="AD190" s="319"/>
      <c r="AE190" s="319"/>
      <c r="AF190" s="319"/>
      <c r="AG190" s="319"/>
      <c r="AH190" s="319"/>
      <c r="AI190" s="319"/>
      <c r="AJ190" s="319"/>
      <c r="AK190" s="319"/>
      <c r="AL190" s="319"/>
      <c r="AM190" s="319"/>
      <c r="AN190" s="319"/>
      <c r="AO190" s="319"/>
      <c r="AP190" s="319"/>
      <c r="AQ190" s="319"/>
      <c r="AR190" s="1004"/>
      <c r="AS190" s="319">
        <f>'[1]КАШИ, СУПЫ МОЛ'!$I$189</f>
        <v>20.02</v>
      </c>
      <c r="AT190" s="319"/>
      <c r="AU190" s="319"/>
      <c r="AV190" s="319"/>
      <c r="AW190" s="319"/>
      <c r="AX190" s="319"/>
      <c r="AY190" s="1004"/>
      <c r="AZ190" s="319"/>
      <c r="BA190" s="319"/>
      <c r="BB190" s="319"/>
      <c r="BC190" s="319">
        <f>'[1]КАШИ, СУПЫ МОЛ'!$I$192</f>
        <v>2.6</v>
      </c>
      <c r="BD190" s="319"/>
      <c r="BE190" s="319"/>
      <c r="BF190" s="319"/>
      <c r="BG190" s="319"/>
      <c r="BH190" s="319"/>
      <c r="BI190" s="325"/>
      <c r="BJ190" s="683"/>
      <c r="BK190" s="693"/>
    </row>
    <row r="191" spans="1:63" ht="15.75" customHeight="1">
      <c r="A191" s="1358"/>
      <c r="B191" s="1344"/>
      <c r="C191" s="1333"/>
      <c r="D191" s="665">
        <f>'[1]КАШИ, СУПЫ МОЛ'!$P$186</f>
        <v>200</v>
      </c>
      <c r="E191" s="311">
        <f>'[1]КАШИ, СУПЫ МОЛ'!$T$190</f>
        <v>106.7</v>
      </c>
      <c r="F191" s="311"/>
      <c r="G191" s="311"/>
      <c r="H191" s="311"/>
      <c r="I191" s="311"/>
      <c r="J191" s="326">
        <f>'[1]КАШИ, СУПЫ МОЛ'!$T$193</f>
        <v>4</v>
      </c>
      <c r="K191" s="311"/>
      <c r="L191" s="311"/>
      <c r="M191" s="311"/>
      <c r="N191" s="311"/>
      <c r="O191" s="311"/>
      <c r="P191" s="311"/>
      <c r="Q191" s="989"/>
      <c r="R191" s="311"/>
      <c r="S191" s="311"/>
      <c r="T191" s="311"/>
      <c r="U191" s="311"/>
      <c r="V191" s="311"/>
      <c r="W191" s="311"/>
      <c r="X191" s="311"/>
      <c r="Y191" s="311"/>
      <c r="Z191" s="311"/>
      <c r="AA191" s="311"/>
      <c r="AB191" s="311"/>
      <c r="AC191" s="311"/>
      <c r="AD191" s="311"/>
      <c r="AE191" s="311"/>
      <c r="AF191" s="311"/>
      <c r="AG191" s="311"/>
      <c r="AH191" s="311"/>
      <c r="AI191" s="311"/>
      <c r="AJ191" s="311"/>
      <c r="AK191" s="311"/>
      <c r="AL191" s="311"/>
      <c r="AM191" s="311"/>
      <c r="AN191" s="311"/>
      <c r="AO191" s="311"/>
      <c r="AP191" s="311"/>
      <c r="AQ191" s="311"/>
      <c r="AR191" s="326"/>
      <c r="AS191" s="311">
        <f>'[1]КАШИ, СУПЫ МОЛ'!$T$189</f>
        <v>30.8</v>
      </c>
      <c r="AT191" s="311"/>
      <c r="AU191" s="311"/>
      <c r="AV191" s="311"/>
      <c r="AW191" s="311"/>
      <c r="AX191" s="311"/>
      <c r="AY191" s="326"/>
      <c r="AZ191" s="311"/>
      <c r="BA191" s="311"/>
      <c r="BB191" s="311"/>
      <c r="BC191" s="311">
        <f>'[1]КАШИ, СУПЫ МОЛ'!$T$192</f>
        <v>4</v>
      </c>
      <c r="BD191" s="311"/>
      <c r="BE191" s="311"/>
      <c r="BF191" s="311"/>
      <c r="BG191" s="311"/>
      <c r="BH191" s="311"/>
      <c r="BI191" s="310"/>
      <c r="BJ191" s="681"/>
      <c r="BK191" s="687"/>
    </row>
    <row r="192" spans="1:63" ht="15.75" customHeight="1">
      <c r="A192" s="1358"/>
      <c r="B192" s="1344"/>
      <c r="C192" s="1334" t="s">
        <v>123</v>
      </c>
      <c r="D192" s="308">
        <v>150</v>
      </c>
      <c r="E192" s="307">
        <f>[1]НАПИТКИ!$I$98</f>
        <v>75</v>
      </c>
      <c r="F192" s="307"/>
      <c r="G192" s="307"/>
      <c r="H192" s="307"/>
      <c r="I192" s="307"/>
      <c r="J192" s="326"/>
      <c r="K192" s="307"/>
      <c r="L192" s="307"/>
      <c r="M192" s="307"/>
      <c r="N192" s="307"/>
      <c r="O192" s="307"/>
      <c r="P192" s="307"/>
      <c r="Q192" s="989"/>
      <c r="R192" s="307"/>
      <c r="S192" s="307"/>
      <c r="T192" s="307"/>
      <c r="U192" s="307"/>
      <c r="V192" s="307"/>
      <c r="W192" s="307"/>
      <c r="X192" s="307"/>
      <c r="Y192" s="307"/>
      <c r="Z192" s="307"/>
      <c r="AA192" s="307"/>
      <c r="AB192" s="307"/>
      <c r="AC192" s="307"/>
      <c r="AD192" s="307"/>
      <c r="AE192" s="307"/>
      <c r="AF192" s="307"/>
      <c r="AG192" s="307"/>
      <c r="AH192" s="307"/>
      <c r="AI192" s="307"/>
      <c r="AJ192" s="307"/>
      <c r="AK192" s="307"/>
      <c r="AL192" s="307"/>
      <c r="AM192" s="307"/>
      <c r="AN192" s="307"/>
      <c r="AO192" s="307"/>
      <c r="AP192" s="307"/>
      <c r="AQ192" s="307"/>
      <c r="AR192" s="326"/>
      <c r="AS192" s="307"/>
      <c r="AT192" s="307"/>
      <c r="AU192" s="307"/>
      <c r="AV192" s="307"/>
      <c r="AW192" s="307"/>
      <c r="AX192" s="307"/>
      <c r="AY192" s="326"/>
      <c r="AZ192" s="307"/>
      <c r="BA192" s="307"/>
      <c r="BB192" s="307"/>
      <c r="BC192" s="307">
        <f>[1]НАПИТКИ!$I$100</f>
        <v>6.5</v>
      </c>
      <c r="BD192" s="307"/>
      <c r="BE192" s="307">
        <f>[1]НАПИТКИ!$I$97</f>
        <v>2</v>
      </c>
      <c r="BF192" s="307"/>
      <c r="BG192" s="307"/>
      <c r="BH192" s="307"/>
      <c r="BI192" s="307"/>
      <c r="BJ192" s="680"/>
      <c r="BK192" s="686"/>
    </row>
    <row r="193" spans="1:63">
      <c r="A193" s="1358"/>
      <c r="B193" s="1344"/>
      <c r="C193" s="1334"/>
      <c r="D193" s="675">
        <v>180</v>
      </c>
      <c r="E193" s="311">
        <f>[1]НАПИТКИ!$T$98</f>
        <v>90</v>
      </c>
      <c r="F193" s="311"/>
      <c r="G193" s="311"/>
      <c r="H193" s="311"/>
      <c r="I193" s="311"/>
      <c r="J193" s="326"/>
      <c r="K193" s="311"/>
      <c r="L193" s="311"/>
      <c r="M193" s="311"/>
      <c r="N193" s="311"/>
      <c r="O193" s="311"/>
      <c r="P193" s="311"/>
      <c r="Q193" s="989"/>
      <c r="R193" s="311"/>
      <c r="S193" s="311"/>
      <c r="T193" s="311"/>
      <c r="U193" s="311"/>
      <c r="V193" s="311"/>
      <c r="W193" s="311"/>
      <c r="X193" s="311"/>
      <c r="Y193" s="311"/>
      <c r="Z193" s="311"/>
      <c r="AA193" s="311"/>
      <c r="AB193" s="311"/>
      <c r="AC193" s="311"/>
      <c r="AD193" s="311"/>
      <c r="AE193" s="311"/>
      <c r="AF193" s="311"/>
      <c r="AG193" s="311"/>
      <c r="AH193" s="311"/>
      <c r="AI193" s="311"/>
      <c r="AJ193" s="311"/>
      <c r="AK193" s="311"/>
      <c r="AL193" s="311"/>
      <c r="AM193" s="311"/>
      <c r="AN193" s="311"/>
      <c r="AO193" s="311"/>
      <c r="AP193" s="311"/>
      <c r="AQ193" s="311"/>
      <c r="AR193" s="326"/>
      <c r="AS193" s="311"/>
      <c r="AT193" s="311"/>
      <c r="AU193" s="311"/>
      <c r="AV193" s="311"/>
      <c r="AW193" s="311"/>
      <c r="AX193" s="311"/>
      <c r="AY193" s="326"/>
      <c r="AZ193" s="311"/>
      <c r="BA193" s="311"/>
      <c r="BB193" s="311"/>
      <c r="BC193" s="311">
        <f>[1]НАПИТКИ!$T$100</f>
        <v>7.8</v>
      </c>
      <c r="BD193" s="311"/>
      <c r="BE193" s="311">
        <f>[1]НАПИТКИ!$T$97</f>
        <v>2.4</v>
      </c>
      <c r="BF193" s="311"/>
      <c r="BG193" s="311"/>
      <c r="BH193" s="311"/>
      <c r="BI193" s="311"/>
      <c r="BJ193" s="681"/>
      <c r="BK193" s="687"/>
    </row>
    <row r="194" spans="1:63" ht="15.75" customHeight="1">
      <c r="A194" s="1358"/>
      <c r="B194" s="1344"/>
      <c r="C194" s="1329" t="s">
        <v>384</v>
      </c>
      <c r="D194" s="308">
        <f>'[1]ГАСТРОНОМИЯ, ВЫПЕЧКА'!$E$319</f>
        <v>20</v>
      </c>
      <c r="E194" s="307"/>
      <c r="F194" s="307"/>
      <c r="G194" s="307"/>
      <c r="H194" s="307"/>
      <c r="I194" s="307"/>
      <c r="J194" s="326"/>
      <c r="K194" s="307"/>
      <c r="L194" s="307"/>
      <c r="M194" s="307"/>
      <c r="N194" s="307"/>
      <c r="O194" s="307"/>
      <c r="P194" s="307"/>
      <c r="Q194" s="989"/>
      <c r="R194" s="307"/>
      <c r="S194" s="307"/>
      <c r="T194" s="307"/>
      <c r="U194" s="307"/>
      <c r="V194" s="307"/>
      <c r="W194" s="307"/>
      <c r="X194" s="307"/>
      <c r="Y194" s="307"/>
      <c r="Z194" s="307"/>
      <c r="AA194" s="307"/>
      <c r="AB194" s="307"/>
      <c r="AC194" s="307"/>
      <c r="AD194" s="307"/>
      <c r="AE194" s="307"/>
      <c r="AF194" s="307"/>
      <c r="AG194" s="307"/>
      <c r="AH194" s="307"/>
      <c r="AI194" s="307"/>
      <c r="AJ194" s="307"/>
      <c r="AK194" s="307"/>
      <c r="AL194" s="307"/>
      <c r="AM194" s="307"/>
      <c r="AN194" s="307"/>
      <c r="AO194" s="307"/>
      <c r="AP194" s="307"/>
      <c r="AQ194" s="307"/>
      <c r="AR194" s="326"/>
      <c r="AS194" s="307"/>
      <c r="AT194" s="307"/>
      <c r="AU194" s="307"/>
      <c r="AV194" s="307"/>
      <c r="AW194" s="307"/>
      <c r="AX194" s="307"/>
      <c r="AY194" s="326"/>
      <c r="AZ194" s="307">
        <f>'[1]ГАСТРОНОМИЯ, ВЫПЕЧКА'!$I$322</f>
        <v>20</v>
      </c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680"/>
      <c r="BK194" s="686"/>
    </row>
    <row r="195" spans="1:63" ht="15.75" customHeight="1">
      <c r="A195" s="1358"/>
      <c r="B195" s="1344"/>
      <c r="C195" s="1329"/>
      <c r="D195" s="956">
        <f>'[1]ГАСТРОНОМИЯ, ВЫПЕЧКА'!$AA$319</f>
        <v>30</v>
      </c>
      <c r="E195" s="311"/>
      <c r="F195" s="311"/>
      <c r="G195" s="311"/>
      <c r="H195" s="311"/>
      <c r="I195" s="311"/>
      <c r="J195" s="326"/>
      <c r="K195" s="311"/>
      <c r="L195" s="311"/>
      <c r="M195" s="311"/>
      <c r="N195" s="311"/>
      <c r="O195" s="311"/>
      <c r="P195" s="311"/>
      <c r="Q195" s="989"/>
      <c r="R195" s="311"/>
      <c r="S195" s="311"/>
      <c r="T195" s="311"/>
      <c r="U195" s="311"/>
      <c r="V195" s="311"/>
      <c r="W195" s="311"/>
      <c r="X195" s="311"/>
      <c r="Y195" s="311"/>
      <c r="Z195" s="311"/>
      <c r="AA195" s="311"/>
      <c r="AB195" s="311"/>
      <c r="AC195" s="311"/>
      <c r="AD195" s="311"/>
      <c r="AE195" s="311"/>
      <c r="AF195" s="311"/>
      <c r="AG195" s="311"/>
      <c r="AH195" s="311"/>
      <c r="AI195" s="311"/>
      <c r="AJ195" s="311"/>
      <c r="AK195" s="311"/>
      <c r="AL195" s="311"/>
      <c r="AM195" s="311"/>
      <c r="AN195" s="311"/>
      <c r="AO195" s="311"/>
      <c r="AP195" s="311"/>
      <c r="AQ195" s="311"/>
      <c r="AR195" s="326"/>
      <c r="AS195" s="311"/>
      <c r="AT195" s="311"/>
      <c r="AU195" s="311"/>
      <c r="AV195" s="311"/>
      <c r="AW195" s="311"/>
      <c r="AX195" s="311"/>
      <c r="AY195" s="326"/>
      <c r="AZ195" s="311">
        <f>'[1]ГАСТРОНОМИЯ, ВЫПЕЧКА'!$AE$322</f>
        <v>30</v>
      </c>
      <c r="BA195" s="311"/>
      <c r="BB195" s="311"/>
      <c r="BC195" s="311"/>
      <c r="BD195" s="311"/>
      <c r="BE195" s="311"/>
      <c r="BF195" s="311"/>
      <c r="BG195" s="311"/>
      <c r="BH195" s="311"/>
      <c r="BI195" s="311"/>
      <c r="BJ195" s="681"/>
      <c r="BK195" s="687"/>
    </row>
    <row r="196" spans="1:63" ht="15.75" customHeight="1">
      <c r="A196" s="1358"/>
      <c r="B196" s="1344"/>
      <c r="C196" s="1329" t="s">
        <v>48</v>
      </c>
      <c r="D196" s="308">
        <f>'[1]ГАСТРОНОМИЯ, ВЫПЕЧКА'!$AA$14</f>
        <v>20</v>
      </c>
      <c r="E196" s="307"/>
      <c r="F196" s="307"/>
      <c r="G196" s="307"/>
      <c r="H196" s="307"/>
      <c r="I196" s="307"/>
      <c r="J196" s="326"/>
      <c r="K196" s="307"/>
      <c r="L196" s="307"/>
      <c r="M196" s="307"/>
      <c r="N196" s="307"/>
      <c r="O196" s="307"/>
      <c r="P196" s="307"/>
      <c r="Q196" s="989"/>
      <c r="R196" s="307"/>
      <c r="S196" s="307"/>
      <c r="T196" s="307"/>
      <c r="U196" s="307"/>
      <c r="V196" s="307"/>
      <c r="W196" s="307"/>
      <c r="X196" s="307"/>
      <c r="Y196" s="307"/>
      <c r="Z196" s="307"/>
      <c r="AA196" s="307"/>
      <c r="AB196" s="307"/>
      <c r="AC196" s="307"/>
      <c r="AD196" s="307"/>
      <c r="AE196" s="307"/>
      <c r="AF196" s="307"/>
      <c r="AG196" s="307"/>
      <c r="AH196" s="307"/>
      <c r="AI196" s="307"/>
      <c r="AJ196" s="307"/>
      <c r="AK196" s="307"/>
      <c r="AL196" s="307"/>
      <c r="AM196" s="307"/>
      <c r="AN196" s="307">
        <f>'[1]ГАСТРОНОМИЯ, ВЫПЕЧКА'!$AE$17</f>
        <v>20</v>
      </c>
      <c r="AO196" s="307"/>
      <c r="AP196" s="307"/>
      <c r="AQ196" s="307"/>
      <c r="AR196" s="326"/>
      <c r="AS196" s="307"/>
      <c r="AT196" s="307"/>
      <c r="AU196" s="307"/>
      <c r="AV196" s="307"/>
      <c r="AW196" s="307"/>
      <c r="AX196" s="307"/>
      <c r="AY196" s="326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13"/>
      <c r="BJ196" s="680"/>
      <c r="BK196" s="686"/>
    </row>
    <row r="197" spans="1:63" ht="15.75" customHeight="1">
      <c r="A197" s="1358"/>
      <c r="B197" s="1344"/>
      <c r="C197" s="1329"/>
      <c r="D197" s="921">
        <f>'[1]ГАСТРОНОМИЯ, ВЫПЕЧКА'!$AW$14</f>
        <v>25</v>
      </c>
      <c r="E197" s="311"/>
      <c r="F197" s="311"/>
      <c r="G197" s="311"/>
      <c r="H197" s="311"/>
      <c r="I197" s="311"/>
      <c r="J197" s="326"/>
      <c r="K197" s="311"/>
      <c r="L197" s="311"/>
      <c r="M197" s="311"/>
      <c r="N197" s="311"/>
      <c r="O197" s="311"/>
      <c r="P197" s="311"/>
      <c r="Q197" s="989"/>
      <c r="R197" s="311"/>
      <c r="S197" s="311"/>
      <c r="T197" s="311"/>
      <c r="U197" s="311"/>
      <c r="V197" s="311"/>
      <c r="W197" s="311"/>
      <c r="X197" s="311"/>
      <c r="Y197" s="311"/>
      <c r="Z197" s="311"/>
      <c r="AA197" s="311"/>
      <c r="AB197" s="311"/>
      <c r="AC197" s="311"/>
      <c r="AD197" s="311"/>
      <c r="AE197" s="311"/>
      <c r="AF197" s="311"/>
      <c r="AG197" s="311"/>
      <c r="AH197" s="311"/>
      <c r="AI197" s="311"/>
      <c r="AJ197" s="311"/>
      <c r="AK197" s="311"/>
      <c r="AL197" s="311"/>
      <c r="AM197" s="311"/>
      <c r="AN197" s="311">
        <f>'[1]ГАСТРОНОМИЯ, ВЫПЕЧКА'!$BA$17</f>
        <v>25</v>
      </c>
      <c r="AO197" s="311"/>
      <c r="AP197" s="311"/>
      <c r="AQ197" s="311"/>
      <c r="AR197" s="326"/>
      <c r="AS197" s="311"/>
      <c r="AT197" s="311"/>
      <c r="AU197" s="311"/>
      <c r="AV197" s="311"/>
      <c r="AW197" s="311"/>
      <c r="AX197" s="311"/>
      <c r="AY197" s="326"/>
      <c r="AZ197" s="311"/>
      <c r="BA197" s="311"/>
      <c r="BB197" s="311"/>
      <c r="BC197" s="311"/>
      <c r="BD197" s="311"/>
      <c r="BE197" s="311"/>
      <c r="BF197" s="311"/>
      <c r="BG197" s="311"/>
      <c r="BH197" s="311"/>
      <c r="BI197" s="310"/>
      <c r="BJ197" s="681"/>
      <c r="BK197" s="687"/>
    </row>
    <row r="198" spans="1:63" ht="15.75" customHeight="1">
      <c r="A198" s="1359"/>
      <c r="B198" s="1344"/>
      <c r="C198" s="1329" t="s">
        <v>68</v>
      </c>
      <c r="D198" s="308">
        <f>'[1]ГАСТРОНОМИЯ, ВЫПЕЧКА'!$I$60</f>
        <v>10</v>
      </c>
      <c r="E198" s="307"/>
      <c r="F198" s="307"/>
      <c r="G198" s="307"/>
      <c r="H198" s="307"/>
      <c r="I198" s="307"/>
      <c r="J198" s="326"/>
      <c r="K198" s="307"/>
      <c r="L198" s="307"/>
      <c r="M198" s="307"/>
      <c r="N198" s="307"/>
      <c r="O198" s="307"/>
      <c r="P198" s="307"/>
      <c r="Q198" s="989"/>
      <c r="R198" s="307"/>
      <c r="S198" s="307"/>
      <c r="T198" s="307"/>
      <c r="U198" s="307"/>
      <c r="V198" s="307"/>
      <c r="W198" s="307"/>
      <c r="X198" s="307"/>
      <c r="Y198" s="307"/>
      <c r="Z198" s="307"/>
      <c r="AA198" s="307"/>
      <c r="AB198" s="307"/>
      <c r="AC198" s="307"/>
      <c r="AD198" s="307"/>
      <c r="AE198" s="307"/>
      <c r="AF198" s="307"/>
      <c r="AG198" s="307"/>
      <c r="AH198" s="307"/>
      <c r="AI198" s="307"/>
      <c r="AJ198" s="307"/>
      <c r="AK198" s="307"/>
      <c r="AL198" s="307"/>
      <c r="AM198" s="307"/>
      <c r="AN198" s="307"/>
      <c r="AO198" s="307">
        <f>'[1]ГАСТРОНОМИЯ, ВЫПЕЧКА'!$I$60</f>
        <v>10</v>
      </c>
      <c r="AP198" s="307"/>
      <c r="AQ198" s="307"/>
      <c r="AR198" s="326"/>
      <c r="AS198" s="307"/>
      <c r="AT198" s="307"/>
      <c r="AU198" s="307"/>
      <c r="AV198" s="307"/>
      <c r="AW198" s="307"/>
      <c r="AX198" s="307"/>
      <c r="AY198" s="326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13"/>
      <c r="BJ198" s="680"/>
      <c r="BK198" s="686"/>
    </row>
    <row r="199" spans="1:63" ht="15.75" customHeight="1">
      <c r="A199" s="1359"/>
      <c r="B199" s="1345"/>
      <c r="C199" s="1329"/>
      <c r="D199" s="925">
        <f>'[1]ГАСТРОНОМИЯ, ВЫПЕЧКА'!$AA$57</f>
        <v>20</v>
      </c>
      <c r="E199" s="926"/>
      <c r="F199" s="926"/>
      <c r="G199" s="926"/>
      <c r="H199" s="926"/>
      <c r="I199" s="926"/>
      <c r="J199" s="1001"/>
      <c r="K199" s="926"/>
      <c r="L199" s="926"/>
      <c r="M199" s="926"/>
      <c r="N199" s="926"/>
      <c r="O199" s="926"/>
      <c r="P199" s="926"/>
      <c r="Q199" s="994"/>
      <c r="R199" s="926"/>
      <c r="S199" s="926"/>
      <c r="T199" s="926"/>
      <c r="U199" s="926"/>
      <c r="V199" s="926"/>
      <c r="W199" s="926"/>
      <c r="X199" s="926"/>
      <c r="Y199" s="926"/>
      <c r="Z199" s="926"/>
      <c r="AA199" s="926"/>
      <c r="AB199" s="926"/>
      <c r="AC199" s="926"/>
      <c r="AD199" s="926"/>
      <c r="AE199" s="926"/>
      <c r="AF199" s="926"/>
      <c r="AG199" s="926"/>
      <c r="AH199" s="926"/>
      <c r="AI199" s="926"/>
      <c r="AJ199" s="926"/>
      <c r="AK199" s="926"/>
      <c r="AL199" s="926"/>
      <c r="AM199" s="926"/>
      <c r="AN199" s="926"/>
      <c r="AO199" s="926">
        <f>'[1]ГАСТРОНОМИЯ, ВЫПЕЧКА'!$AE$60</f>
        <v>20</v>
      </c>
      <c r="AP199" s="926"/>
      <c r="AQ199" s="926"/>
      <c r="AR199" s="1001"/>
      <c r="AS199" s="926"/>
      <c r="AT199" s="926"/>
      <c r="AU199" s="926"/>
      <c r="AV199" s="926"/>
      <c r="AW199" s="926"/>
      <c r="AX199" s="926"/>
      <c r="AY199" s="1001"/>
      <c r="AZ199" s="926"/>
      <c r="BA199" s="926"/>
      <c r="BB199" s="926"/>
      <c r="BC199" s="926"/>
      <c r="BD199" s="926"/>
      <c r="BE199" s="926"/>
      <c r="BF199" s="926"/>
      <c r="BG199" s="926"/>
      <c r="BH199" s="926"/>
      <c r="BI199" s="927"/>
      <c r="BJ199" s="927"/>
      <c r="BK199" s="928"/>
    </row>
    <row r="200" spans="1:63">
      <c r="A200" s="1358"/>
      <c r="B200" s="1349" t="s">
        <v>276</v>
      </c>
      <c r="C200" s="1335" t="s">
        <v>237</v>
      </c>
      <c r="D200" s="308">
        <v>150</v>
      </c>
      <c r="E200" s="307"/>
      <c r="F200" s="307"/>
      <c r="G200" s="307"/>
      <c r="H200" s="307"/>
      <c r="I200" s="307"/>
      <c r="J200" s="326"/>
      <c r="K200" s="307"/>
      <c r="L200" s="307"/>
      <c r="M200" s="307"/>
      <c r="N200" s="307"/>
      <c r="O200" s="307"/>
      <c r="P200" s="307"/>
      <c r="Q200" s="989"/>
      <c r="R200" s="307"/>
      <c r="S200" s="307"/>
      <c r="T200" s="307"/>
      <c r="U200" s="307"/>
      <c r="V200" s="307"/>
      <c r="W200" s="307"/>
      <c r="X200" s="307"/>
      <c r="Y200" s="307"/>
      <c r="Z200" s="307"/>
      <c r="AA200" s="307"/>
      <c r="AB200" s="307"/>
      <c r="AC200" s="307"/>
      <c r="AD200" s="307"/>
      <c r="AE200" s="307"/>
      <c r="AF200" s="307"/>
      <c r="AG200" s="307"/>
      <c r="AH200" s="307">
        <f>[1]НАПИТКИ!$I$228</f>
        <v>150</v>
      </c>
      <c r="AI200" s="307"/>
      <c r="AJ200" s="307"/>
      <c r="AK200" s="307"/>
      <c r="AL200" s="307"/>
      <c r="AM200" s="307"/>
      <c r="AN200" s="307"/>
      <c r="AO200" s="307"/>
      <c r="AP200" s="307"/>
      <c r="AQ200" s="307"/>
      <c r="AR200" s="326"/>
      <c r="AS200" s="307"/>
      <c r="AT200" s="307"/>
      <c r="AU200" s="307"/>
      <c r="AV200" s="307"/>
      <c r="AW200" s="307"/>
      <c r="AX200" s="307"/>
      <c r="AY200" s="326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13"/>
      <c r="BJ200" s="680"/>
      <c r="BK200" s="686"/>
    </row>
    <row r="201" spans="1:63">
      <c r="A201" s="1358"/>
      <c r="B201" s="1349"/>
      <c r="C201" s="1331"/>
      <c r="D201" s="673">
        <v>150</v>
      </c>
      <c r="E201" s="311"/>
      <c r="F201" s="311"/>
      <c r="G201" s="311"/>
      <c r="H201" s="311"/>
      <c r="I201" s="311"/>
      <c r="J201" s="326"/>
      <c r="K201" s="311"/>
      <c r="L201" s="311"/>
      <c r="M201" s="311"/>
      <c r="N201" s="311"/>
      <c r="O201" s="311"/>
      <c r="P201" s="311"/>
      <c r="Q201" s="989"/>
      <c r="R201" s="311"/>
      <c r="S201" s="311"/>
      <c r="T201" s="311"/>
      <c r="U201" s="311"/>
      <c r="V201" s="311"/>
      <c r="W201" s="311"/>
      <c r="X201" s="311"/>
      <c r="Y201" s="311"/>
      <c r="Z201" s="311"/>
      <c r="AA201" s="311"/>
      <c r="AB201" s="311"/>
      <c r="AC201" s="311"/>
      <c r="AD201" s="311"/>
      <c r="AE201" s="311"/>
      <c r="AF201" s="311"/>
      <c r="AG201" s="311"/>
      <c r="AH201" s="311">
        <f>[1]НАПИТКИ!$I$228</f>
        <v>150</v>
      </c>
      <c r="AI201" s="311"/>
      <c r="AJ201" s="311"/>
      <c r="AK201" s="311"/>
      <c r="AL201" s="311"/>
      <c r="AM201" s="311"/>
      <c r="AN201" s="311"/>
      <c r="AO201" s="311"/>
      <c r="AP201" s="311"/>
      <c r="AQ201" s="311"/>
      <c r="AR201" s="326"/>
      <c r="AS201" s="311"/>
      <c r="AT201" s="311"/>
      <c r="AU201" s="311"/>
      <c r="AV201" s="311"/>
      <c r="AW201" s="311"/>
      <c r="AX201" s="311"/>
      <c r="AY201" s="326"/>
      <c r="AZ201" s="311"/>
      <c r="BA201" s="311"/>
      <c r="BB201" s="311"/>
      <c r="BC201" s="311"/>
      <c r="BD201" s="311"/>
      <c r="BE201" s="311"/>
      <c r="BF201" s="311"/>
      <c r="BG201" s="311"/>
      <c r="BH201" s="311"/>
      <c r="BI201" s="310"/>
      <c r="BJ201" s="681"/>
      <c r="BK201" s="687"/>
    </row>
    <row r="202" spans="1:63">
      <c r="A202" s="1358"/>
      <c r="B202" s="1372" t="s">
        <v>274</v>
      </c>
      <c r="C202" s="1332" t="s">
        <v>508</v>
      </c>
      <c r="D202" s="308">
        <f>'[1]ФРУКТЫ, ОВОЩИ'!$E$352</f>
        <v>40</v>
      </c>
      <c r="E202" s="307"/>
      <c r="F202" s="307"/>
      <c r="G202" s="307"/>
      <c r="H202" s="307"/>
      <c r="I202" s="307"/>
      <c r="J202" s="326"/>
      <c r="K202" s="307"/>
      <c r="L202" s="307"/>
      <c r="M202" s="307"/>
      <c r="N202" s="307"/>
      <c r="O202" s="307"/>
      <c r="P202" s="307"/>
      <c r="Q202" s="989"/>
      <c r="R202" s="307"/>
      <c r="S202" s="307"/>
      <c r="T202" s="307"/>
      <c r="U202" s="307">
        <f>'[1]ФРУКТЫ, ОВОЩИ'!$I$357</f>
        <v>7</v>
      </c>
      <c r="V202" s="307"/>
      <c r="W202" s="307">
        <f>'[1]ФРУКТЫ, ОВОЩИ'!$I$355</f>
        <v>30</v>
      </c>
      <c r="X202" s="307"/>
      <c r="Y202" s="307"/>
      <c r="Z202" s="307"/>
      <c r="AA202" s="307"/>
      <c r="AB202" s="307"/>
      <c r="AC202" s="307"/>
      <c r="AD202" s="307"/>
      <c r="AE202" s="307"/>
      <c r="AF202" s="307"/>
      <c r="AG202" s="307"/>
      <c r="AH202" s="307"/>
      <c r="AI202" s="307">
        <f>'[1]ФРУКТЫ, ОВОЩИ'!$I$358</f>
        <v>7</v>
      </c>
      <c r="AJ202" s="307"/>
      <c r="AK202" s="307"/>
      <c r="AL202" s="307"/>
      <c r="AM202" s="307"/>
      <c r="AN202" s="307"/>
      <c r="AO202" s="307"/>
      <c r="AP202" s="307"/>
      <c r="AQ202" s="307"/>
      <c r="AR202" s="326"/>
      <c r="AS202" s="307"/>
      <c r="AT202" s="307"/>
      <c r="AU202" s="307"/>
      <c r="AV202" s="307"/>
      <c r="AW202" s="307"/>
      <c r="AX202" s="307"/>
      <c r="AY202" s="326"/>
      <c r="AZ202" s="307"/>
      <c r="BA202" s="307"/>
      <c r="BB202" s="307"/>
      <c r="BC202" s="307">
        <f>'[1]ФРУКТЫ, ОВОЩИ'!$I$360</f>
        <v>0.6</v>
      </c>
      <c r="BD202" s="307">
        <f>'[1]ФРУКТЫ, ОВОЩИ'!$I$359</f>
        <v>2.8</v>
      </c>
      <c r="BE202" s="307"/>
      <c r="BF202" s="307"/>
      <c r="BG202" s="307"/>
      <c r="BH202" s="307"/>
      <c r="BI202" s="313"/>
      <c r="BJ202" s="680"/>
      <c r="BK202" s="686"/>
    </row>
    <row r="203" spans="1:63">
      <c r="A203" s="1358"/>
      <c r="B203" s="1373"/>
      <c r="C203" s="1333"/>
      <c r="D203" s="1108">
        <f>'[1]ФРУКТЫ, ОВОЩИ'!$P$352</f>
        <v>60</v>
      </c>
      <c r="E203" s="311"/>
      <c r="F203" s="311"/>
      <c r="G203" s="311"/>
      <c r="H203" s="311"/>
      <c r="I203" s="311"/>
      <c r="J203" s="326"/>
      <c r="K203" s="311"/>
      <c r="L203" s="311"/>
      <c r="M203" s="311"/>
      <c r="N203" s="311"/>
      <c r="O203" s="311"/>
      <c r="P203" s="311"/>
      <c r="Q203" s="989"/>
      <c r="R203" s="311"/>
      <c r="S203" s="311"/>
      <c r="T203" s="311"/>
      <c r="U203" s="311">
        <f>'[1]ФРУКТЫ, ОВОЩИ'!$T$357</f>
        <v>10.5</v>
      </c>
      <c r="V203" s="311"/>
      <c r="W203" s="311">
        <f>'[1]ФРУКТЫ, ОВОЩИ'!$T$355</f>
        <v>45</v>
      </c>
      <c r="X203" s="311"/>
      <c r="Y203" s="311"/>
      <c r="Z203" s="311"/>
      <c r="AA203" s="311"/>
      <c r="AB203" s="311"/>
      <c r="AC203" s="311"/>
      <c r="AD203" s="311"/>
      <c r="AE203" s="311"/>
      <c r="AF203" s="311"/>
      <c r="AG203" s="311"/>
      <c r="AH203" s="311"/>
      <c r="AI203" s="311">
        <f>'[1]ФРУКТЫ, ОВОЩИ'!$T$358</f>
        <v>10.5</v>
      </c>
      <c r="AJ203" s="311"/>
      <c r="AK203" s="311"/>
      <c r="AL203" s="311"/>
      <c r="AM203" s="311"/>
      <c r="AN203" s="311"/>
      <c r="AO203" s="311"/>
      <c r="AP203" s="311"/>
      <c r="AQ203" s="311"/>
      <c r="AR203" s="326"/>
      <c r="AS203" s="311"/>
      <c r="AT203" s="311"/>
      <c r="AU203" s="311"/>
      <c r="AV203" s="311"/>
      <c r="AW203" s="311"/>
      <c r="AX203" s="311"/>
      <c r="AY203" s="326"/>
      <c r="AZ203" s="311"/>
      <c r="BA203" s="311"/>
      <c r="BB203" s="311"/>
      <c r="BC203" s="311">
        <f>'[1]ФРУКТЫ, ОВОЩИ'!$T$360</f>
        <v>0.8</v>
      </c>
      <c r="BD203" s="311">
        <f>'[1]ФРУКТЫ, ОВОЩИ'!$T$359</f>
        <v>4</v>
      </c>
      <c r="BE203" s="311"/>
      <c r="BF203" s="311"/>
      <c r="BG203" s="311"/>
      <c r="BH203" s="311"/>
      <c r="BI203" s="310"/>
      <c r="BJ203" s="681"/>
      <c r="BK203" s="687"/>
    </row>
    <row r="204" spans="1:63" ht="15" customHeight="1">
      <c r="A204" s="1358"/>
      <c r="B204" s="1373"/>
      <c r="C204" s="1329" t="s">
        <v>127</v>
      </c>
      <c r="D204" s="308">
        <f>[1]СУПЫ!$E$54</f>
        <v>180</v>
      </c>
      <c r="E204" s="307"/>
      <c r="F204" s="307"/>
      <c r="G204" s="307"/>
      <c r="H204" s="307">
        <f>[1]СУПЫ!$I$67</f>
        <v>4.5</v>
      </c>
      <c r="I204" s="307"/>
      <c r="J204" s="326"/>
      <c r="K204" s="307"/>
      <c r="L204" s="307"/>
      <c r="M204" s="307"/>
      <c r="N204" s="307"/>
      <c r="O204" s="307"/>
      <c r="P204" s="307"/>
      <c r="Q204" s="989"/>
      <c r="R204" s="307">
        <f>[1]СУПЫ!$I$60</f>
        <v>16.2</v>
      </c>
      <c r="S204" s="307">
        <f>[1]СУПЫ!$I$58</f>
        <v>14.4</v>
      </c>
      <c r="T204" s="307"/>
      <c r="U204" s="307">
        <f>[1]СУПЫ!$I$62</f>
        <v>5.4</v>
      </c>
      <c r="V204" s="307">
        <f>[1]СУПЫ!$I$61</f>
        <v>7.2</v>
      </c>
      <c r="W204" s="307">
        <f>[1]СУПЫ!$I$57</f>
        <v>28.8</v>
      </c>
      <c r="X204" s="307"/>
      <c r="Y204" s="307"/>
      <c r="Z204" s="307"/>
      <c r="AA204" s="307"/>
      <c r="AB204" s="307"/>
      <c r="AC204" s="307"/>
      <c r="AD204" s="307"/>
      <c r="AE204" s="307"/>
      <c r="AF204" s="307"/>
      <c r="AG204" s="307"/>
      <c r="AH204" s="307"/>
      <c r="AI204" s="307">
        <f>[1]СУПЫ!$I$65</f>
        <v>2.34</v>
      </c>
      <c r="AJ204" s="307"/>
      <c r="AK204" s="307"/>
      <c r="AL204" s="307"/>
      <c r="AM204" s="307"/>
      <c r="AN204" s="307"/>
      <c r="AO204" s="307"/>
      <c r="AP204" s="307"/>
      <c r="AQ204" s="307"/>
      <c r="AR204" s="326"/>
      <c r="AS204" s="307"/>
      <c r="AT204" s="307"/>
      <c r="AU204" s="307"/>
      <c r="AV204" s="307"/>
      <c r="AW204" s="307"/>
      <c r="AX204" s="307"/>
      <c r="AY204" s="326"/>
      <c r="AZ204" s="307"/>
      <c r="BA204" s="307"/>
      <c r="BB204" s="307"/>
      <c r="BC204" s="307"/>
      <c r="BD204" s="307">
        <f>[1]СУПЫ!$I$63</f>
        <v>2.16</v>
      </c>
      <c r="BE204" s="307"/>
      <c r="BF204" s="307"/>
      <c r="BG204" s="307"/>
      <c r="BH204" s="307"/>
      <c r="BI204" s="307"/>
      <c r="BJ204" s="680"/>
      <c r="BK204" s="686"/>
    </row>
    <row r="205" spans="1:63">
      <c r="A205" s="1358"/>
      <c r="B205" s="1373"/>
      <c r="C205" s="1329"/>
      <c r="D205" s="1139">
        <f>[1]СУПЫ!$P$54</f>
        <v>200</v>
      </c>
      <c r="E205" s="311"/>
      <c r="F205" s="311"/>
      <c r="G205" s="311"/>
      <c r="H205" s="311">
        <f>[1]СУПЫ!$T$67</f>
        <v>5</v>
      </c>
      <c r="I205" s="311"/>
      <c r="J205" s="326"/>
      <c r="K205" s="311"/>
      <c r="L205" s="311"/>
      <c r="M205" s="311"/>
      <c r="N205" s="311"/>
      <c r="O205" s="311"/>
      <c r="P205" s="311"/>
      <c r="Q205" s="989"/>
      <c r="R205" s="311">
        <f>[1]СУПЫ!$T$60</f>
        <v>18</v>
      </c>
      <c r="S205" s="311">
        <f>[1]СУПЫ!$T$58</f>
        <v>16</v>
      </c>
      <c r="T205" s="311"/>
      <c r="U205" s="311">
        <f>[1]СУПЫ!$T$62</f>
        <v>6</v>
      </c>
      <c r="V205" s="311">
        <f>[1]СУПЫ!$T$61</f>
        <v>8</v>
      </c>
      <c r="W205" s="311">
        <f>[1]СУПЫ!$T$57</f>
        <v>32</v>
      </c>
      <c r="X205" s="311"/>
      <c r="Y205" s="311"/>
      <c r="Z205" s="311"/>
      <c r="AA205" s="311"/>
      <c r="AB205" s="311"/>
      <c r="AC205" s="311"/>
      <c r="AD205" s="311"/>
      <c r="AE205" s="311"/>
      <c r="AF205" s="311"/>
      <c r="AG205" s="311"/>
      <c r="AH205" s="311"/>
      <c r="AI205" s="311">
        <f>[1]СУПЫ!$T$65</f>
        <v>2.6</v>
      </c>
      <c r="AJ205" s="311"/>
      <c r="AK205" s="311"/>
      <c r="AL205" s="311"/>
      <c r="AM205" s="311"/>
      <c r="AN205" s="311"/>
      <c r="AO205" s="311"/>
      <c r="AP205" s="311"/>
      <c r="AQ205" s="311"/>
      <c r="AR205" s="326"/>
      <c r="AS205" s="311"/>
      <c r="AT205" s="311"/>
      <c r="AU205" s="311"/>
      <c r="AV205" s="311"/>
      <c r="AW205" s="311"/>
      <c r="AX205" s="311"/>
      <c r="AY205" s="326"/>
      <c r="AZ205" s="311"/>
      <c r="BA205" s="311"/>
      <c r="BB205" s="311"/>
      <c r="BC205" s="311"/>
      <c r="BD205" s="311">
        <f>[1]СУПЫ!$T$63</f>
        <v>2.4</v>
      </c>
      <c r="BE205" s="311"/>
      <c r="BF205" s="311"/>
      <c r="BG205" s="311"/>
      <c r="BH205" s="311"/>
      <c r="BI205" s="311"/>
      <c r="BJ205" s="681"/>
      <c r="BK205" s="687"/>
    </row>
    <row r="206" spans="1:63" ht="15.75" customHeight="1">
      <c r="A206" s="1358"/>
      <c r="B206" s="1373"/>
      <c r="C206" s="1329" t="s">
        <v>509</v>
      </c>
      <c r="D206" s="308">
        <f>'[1]МЯСО, РЫБА'!$E$409</f>
        <v>60</v>
      </c>
      <c r="E206" s="307"/>
      <c r="F206" s="307"/>
      <c r="G206" s="307"/>
      <c r="H206" s="307"/>
      <c r="I206" s="307"/>
      <c r="J206" s="326">
        <f>'[1]МЯСО, РЫБА'!$I$419+'[1]МЯСО, РЫБА'!$I$422</f>
        <v>7.5</v>
      </c>
      <c r="K206" s="307"/>
      <c r="L206" s="307">
        <f>'[1]МЯСО, РЫБА'!$I$413</f>
        <v>18.899999999999999</v>
      </c>
      <c r="M206" s="307">
        <f>'[1]МЯСО, РЫБА'!$I$414</f>
        <v>18.899999999999999</v>
      </c>
      <c r="N206" s="307"/>
      <c r="O206" s="307"/>
      <c r="P206" s="307"/>
      <c r="Q206" s="989"/>
      <c r="R206" s="307"/>
      <c r="S206" s="307"/>
      <c r="T206" s="307"/>
      <c r="U206" s="307">
        <f>'[1]МЯСО, РЫБА'!$I$418</f>
        <v>18</v>
      </c>
      <c r="V206" s="307"/>
      <c r="W206" s="307"/>
      <c r="X206" s="307"/>
      <c r="Y206" s="307"/>
      <c r="Z206" s="307"/>
      <c r="AA206" s="307"/>
      <c r="AB206" s="307"/>
      <c r="AC206" s="307"/>
      <c r="AD206" s="307"/>
      <c r="AE206" s="307"/>
      <c r="AF206" s="307"/>
      <c r="AG206" s="307"/>
      <c r="AH206" s="307"/>
      <c r="AI206" s="307"/>
      <c r="AJ206" s="307"/>
      <c r="AK206" s="307"/>
      <c r="AL206" s="307"/>
      <c r="AM206" s="307"/>
      <c r="AN206" s="307"/>
      <c r="AO206" s="307"/>
      <c r="AP206" s="307"/>
      <c r="AQ206" s="307">
        <f>'[1]МЯСО, РЫБА'!$I$420</f>
        <v>4.3</v>
      </c>
      <c r="AR206" s="326"/>
      <c r="AS206" s="307">
        <f>'[1]МЯСО, РЫБА'!$I$416</f>
        <v>5.0999999999999996</v>
      </c>
      <c r="AT206" s="307"/>
      <c r="AU206" s="307"/>
      <c r="AV206" s="307"/>
      <c r="AW206" s="307"/>
      <c r="AX206" s="307"/>
      <c r="AY206" s="326"/>
      <c r="AZ206" s="307"/>
      <c r="BA206" s="307"/>
      <c r="BB206" s="307"/>
      <c r="BC206" s="307"/>
      <c r="BD206" s="307"/>
      <c r="BE206" s="307"/>
      <c r="BF206" s="307"/>
      <c r="BG206" s="307"/>
      <c r="BH206" s="307"/>
      <c r="BI206" s="313"/>
      <c r="BJ206" s="680"/>
      <c r="BK206" s="686"/>
    </row>
    <row r="207" spans="1:63">
      <c r="A207" s="1358"/>
      <c r="B207" s="1373"/>
      <c r="C207" s="1329"/>
      <c r="D207" s="943">
        <f>'[1]МЯСО, РЫБА'!$P$409</f>
        <v>80</v>
      </c>
      <c r="E207" s="311"/>
      <c r="F207" s="311"/>
      <c r="G207" s="311"/>
      <c r="H207" s="311"/>
      <c r="I207" s="311"/>
      <c r="J207" s="326">
        <f>'[1]МЯСО, РЫБА'!$T$419+'[1]МЯСО, РЫБА'!$T$422</f>
        <v>10</v>
      </c>
      <c r="K207" s="311"/>
      <c r="L207" s="311">
        <f>'[1]МЯСО, РЫБА'!$T$413</f>
        <v>25.2</v>
      </c>
      <c r="M207" s="311">
        <f>'[1]МЯСО, РЫБА'!$T$414</f>
        <v>25.2</v>
      </c>
      <c r="N207" s="311"/>
      <c r="O207" s="311"/>
      <c r="P207" s="311"/>
      <c r="Q207" s="989"/>
      <c r="R207" s="311"/>
      <c r="S207" s="311"/>
      <c r="T207" s="311"/>
      <c r="U207" s="311">
        <f>'[1]МЯСО, РЫБА'!$T$418</f>
        <v>24</v>
      </c>
      <c r="V207" s="311"/>
      <c r="W207" s="311"/>
      <c r="X207" s="311"/>
      <c r="Y207" s="311"/>
      <c r="Z207" s="311"/>
      <c r="AA207" s="311"/>
      <c r="AB207" s="311"/>
      <c r="AC207" s="311"/>
      <c r="AD207" s="311"/>
      <c r="AE207" s="311"/>
      <c r="AF207" s="311"/>
      <c r="AG207" s="311"/>
      <c r="AH207" s="311"/>
      <c r="AI207" s="311"/>
      <c r="AJ207" s="311"/>
      <c r="AK207" s="311"/>
      <c r="AL207" s="311"/>
      <c r="AM207" s="311"/>
      <c r="AN207" s="311"/>
      <c r="AO207" s="311"/>
      <c r="AP207" s="311"/>
      <c r="AQ207" s="311">
        <f>'[1]МЯСО, РЫБА'!$T$420</f>
        <v>5.7333333333333334</v>
      </c>
      <c r="AR207" s="326"/>
      <c r="AS207" s="311">
        <f>'[1]МЯСО, РЫБА'!$T$416</f>
        <v>6.8</v>
      </c>
      <c r="AT207" s="311"/>
      <c r="AU207" s="311"/>
      <c r="AV207" s="311"/>
      <c r="AW207" s="311"/>
      <c r="AX207" s="311"/>
      <c r="AY207" s="326"/>
      <c r="AZ207" s="311"/>
      <c r="BA207" s="311"/>
      <c r="BB207" s="311"/>
      <c r="BC207" s="311"/>
      <c r="BD207" s="311"/>
      <c r="BE207" s="311"/>
      <c r="BF207" s="311"/>
      <c r="BG207" s="311"/>
      <c r="BH207" s="311"/>
      <c r="BI207" s="310"/>
      <c r="BJ207" s="681"/>
      <c r="BK207" s="687"/>
    </row>
    <row r="208" spans="1:63">
      <c r="A208" s="1359"/>
      <c r="B208" s="1344"/>
      <c r="C208" s="1350" t="s">
        <v>512</v>
      </c>
      <c r="D208" s="308">
        <v>25</v>
      </c>
      <c r="E208" s="307"/>
      <c r="F208" s="307"/>
      <c r="G208" s="307"/>
      <c r="H208" s="307"/>
      <c r="I208" s="307"/>
      <c r="J208" s="326">
        <f>[1]СОУСА!$I$19</f>
        <v>0.75</v>
      </c>
      <c r="K208" s="307"/>
      <c r="L208" s="307"/>
      <c r="M208" s="307"/>
      <c r="N208" s="307"/>
      <c r="O208" s="307"/>
      <c r="P208" s="307"/>
      <c r="Q208" s="989"/>
      <c r="R208" s="307"/>
      <c r="S208" s="307"/>
      <c r="T208" s="307"/>
      <c r="U208" s="307">
        <f>[1]СОУСА!$I$22</f>
        <v>6</v>
      </c>
      <c r="V208" s="307">
        <f>[1]СОУСА!$I$21</f>
        <v>2</v>
      </c>
      <c r="W208" s="307"/>
      <c r="X208" s="307"/>
      <c r="Y208" s="307"/>
      <c r="Z208" s="307"/>
      <c r="AA208" s="307"/>
      <c r="AB208" s="307"/>
      <c r="AC208" s="307"/>
      <c r="AD208" s="307"/>
      <c r="AE208" s="307"/>
      <c r="AF208" s="307"/>
      <c r="AG208" s="307"/>
      <c r="AH208" s="307"/>
      <c r="AI208" s="307">
        <f>[1]СОУСА!$I$20</f>
        <v>2</v>
      </c>
      <c r="AJ208" s="307"/>
      <c r="AK208" s="307"/>
      <c r="AL208" s="307"/>
      <c r="AM208" s="307"/>
      <c r="AN208" s="307"/>
      <c r="AO208" s="307"/>
      <c r="AP208" s="307"/>
      <c r="AQ208" s="307">
        <f>[1]СОУСА!$I$18</f>
        <v>1.25</v>
      </c>
      <c r="AR208" s="326"/>
      <c r="AS208" s="307"/>
      <c r="AT208" s="307"/>
      <c r="AU208" s="307"/>
      <c r="AV208" s="307"/>
      <c r="AW208" s="307"/>
      <c r="AX208" s="307"/>
      <c r="AY208" s="326"/>
      <c r="AZ208" s="307"/>
      <c r="BA208" s="307"/>
      <c r="BB208" s="307"/>
      <c r="BC208" s="307">
        <f>[1]СОУСА!$I$23</f>
        <v>0.6</v>
      </c>
      <c r="BD208" s="307"/>
      <c r="BE208" s="307"/>
      <c r="BF208" s="307"/>
      <c r="BG208" s="307"/>
      <c r="BH208" s="313"/>
      <c r="BI208" s="306"/>
      <c r="BJ208" s="680"/>
      <c r="BK208" s="686"/>
    </row>
    <row r="209" spans="1:63">
      <c r="A209" s="1359"/>
      <c r="B209" s="1344"/>
      <c r="C209" s="1382"/>
      <c r="D209" s="944">
        <v>30</v>
      </c>
      <c r="E209" s="314"/>
      <c r="F209" s="314"/>
      <c r="G209" s="314"/>
      <c r="H209" s="314"/>
      <c r="I209" s="314"/>
      <c r="J209" s="326">
        <f>[1]СОУСА!$T$19</f>
        <v>0.9</v>
      </c>
      <c r="K209" s="314"/>
      <c r="L209" s="314"/>
      <c r="M209" s="314"/>
      <c r="N209" s="314"/>
      <c r="O209" s="314"/>
      <c r="P209" s="314"/>
      <c r="Q209" s="989"/>
      <c r="R209" s="314"/>
      <c r="S209" s="314"/>
      <c r="T209" s="314"/>
      <c r="U209" s="314">
        <f>[1]СОУСА!$T$22</f>
        <v>7.2</v>
      </c>
      <c r="V209" s="314">
        <f>[1]СОУСА!$T$21</f>
        <v>2.4</v>
      </c>
      <c r="W209" s="314"/>
      <c r="X209" s="314"/>
      <c r="Y209" s="314"/>
      <c r="Z209" s="314"/>
      <c r="AA209" s="314"/>
      <c r="AB209" s="314"/>
      <c r="AC209" s="314"/>
      <c r="AD209" s="314"/>
      <c r="AE209" s="314"/>
      <c r="AF209" s="314"/>
      <c r="AG209" s="314"/>
      <c r="AH209" s="314"/>
      <c r="AI209" s="314">
        <f>[1]СОУСА!$T$20</f>
        <v>2.4</v>
      </c>
      <c r="AJ209" s="314"/>
      <c r="AK209" s="314"/>
      <c r="AL209" s="314"/>
      <c r="AM209" s="314"/>
      <c r="AN209" s="314"/>
      <c r="AO209" s="314"/>
      <c r="AP209" s="314"/>
      <c r="AQ209" s="314">
        <f>[1]СОУСА!$T$18</f>
        <v>1.5</v>
      </c>
      <c r="AR209" s="326"/>
      <c r="AS209" s="314"/>
      <c r="AT209" s="314"/>
      <c r="AU209" s="314"/>
      <c r="AV209" s="314"/>
      <c r="AW209" s="314"/>
      <c r="AX209" s="314"/>
      <c r="AY209" s="326"/>
      <c r="AZ209" s="314"/>
      <c r="BA209" s="314"/>
      <c r="BB209" s="314"/>
      <c r="BC209" s="314">
        <f>[1]СОУСА!$T$23</f>
        <v>0.72</v>
      </c>
      <c r="BD209" s="314"/>
      <c r="BE209" s="314"/>
      <c r="BF209" s="314"/>
      <c r="BG209" s="314"/>
      <c r="BH209" s="328"/>
      <c r="BI209" s="327"/>
      <c r="BJ209" s="682"/>
      <c r="BK209" s="688"/>
    </row>
    <row r="210" spans="1:63" ht="15.75" customHeight="1">
      <c r="A210" s="1358"/>
      <c r="B210" s="1373"/>
      <c r="C210" s="1329" t="s">
        <v>287</v>
      </c>
      <c r="D210" s="308">
        <f>[1]ГАРНИРЫ!$E$100</f>
        <v>120</v>
      </c>
      <c r="E210" s="307">
        <f>[1]ГАРНИРЫ!$I$104</f>
        <v>18</v>
      </c>
      <c r="F210" s="307"/>
      <c r="G210" s="307"/>
      <c r="H210" s="307"/>
      <c r="I210" s="307"/>
      <c r="J210" s="326">
        <f>[1]ГАРНИРЫ!$I$105</f>
        <v>4</v>
      </c>
      <c r="K210" s="307"/>
      <c r="L210" s="307"/>
      <c r="M210" s="307"/>
      <c r="N210" s="307"/>
      <c r="O210" s="307"/>
      <c r="P210" s="307"/>
      <c r="Q210" s="989"/>
      <c r="R210" s="307">
        <f>[1]ГАРНИРЫ!$I$103</f>
        <v>102.4</v>
      </c>
      <c r="S210" s="307"/>
      <c r="T210" s="307"/>
      <c r="U210" s="307"/>
      <c r="V210" s="307"/>
      <c r="W210" s="307"/>
      <c r="X210" s="307"/>
      <c r="Y210" s="307"/>
      <c r="Z210" s="307"/>
      <c r="AA210" s="307"/>
      <c r="AB210" s="307"/>
      <c r="AC210" s="307"/>
      <c r="AD210" s="307"/>
      <c r="AE210" s="307"/>
      <c r="AF210" s="307"/>
      <c r="AG210" s="307"/>
      <c r="AH210" s="307"/>
      <c r="AI210" s="307"/>
      <c r="AJ210" s="307"/>
      <c r="AK210" s="307"/>
      <c r="AL210" s="307"/>
      <c r="AM210" s="307"/>
      <c r="AN210" s="307"/>
      <c r="AO210" s="307"/>
      <c r="AP210" s="307"/>
      <c r="AQ210" s="307"/>
      <c r="AR210" s="326"/>
      <c r="AS210" s="307"/>
      <c r="AT210" s="307"/>
      <c r="AU210" s="307"/>
      <c r="AV210" s="307"/>
      <c r="AW210" s="307"/>
      <c r="AX210" s="307"/>
      <c r="AY210" s="326"/>
      <c r="AZ210" s="307"/>
      <c r="BA210" s="307"/>
      <c r="BB210" s="307"/>
      <c r="BC210" s="307"/>
      <c r="BD210" s="307"/>
      <c r="BE210" s="307"/>
      <c r="BF210" s="307"/>
      <c r="BG210" s="307"/>
      <c r="BH210" s="307"/>
      <c r="BI210" s="307"/>
      <c r="BJ210" s="680"/>
      <c r="BK210" s="686"/>
    </row>
    <row r="211" spans="1:63" ht="15" customHeight="1">
      <c r="A211" s="1358"/>
      <c r="B211" s="1373"/>
      <c r="C211" s="1329"/>
      <c r="D211" s="1108">
        <f>[1]ГАРНИРЫ!$P$100</f>
        <v>150</v>
      </c>
      <c r="E211" s="311">
        <f>[1]ГАРНИРЫ!$T$104</f>
        <v>22.5</v>
      </c>
      <c r="F211" s="311"/>
      <c r="G211" s="311"/>
      <c r="H211" s="311"/>
      <c r="I211" s="311"/>
      <c r="J211" s="326">
        <f>[1]ГАРНИРЫ!$T$105</f>
        <v>5</v>
      </c>
      <c r="K211" s="311"/>
      <c r="L211" s="311"/>
      <c r="M211" s="311"/>
      <c r="N211" s="311"/>
      <c r="O211" s="311"/>
      <c r="P211" s="311"/>
      <c r="Q211" s="989"/>
      <c r="R211" s="311">
        <f>[1]ГАРНИРЫ!$T$103</f>
        <v>128</v>
      </c>
      <c r="S211" s="311"/>
      <c r="T211" s="311"/>
      <c r="U211" s="311"/>
      <c r="V211" s="311"/>
      <c r="W211" s="311"/>
      <c r="X211" s="311"/>
      <c r="Y211" s="311"/>
      <c r="Z211" s="311"/>
      <c r="AA211" s="311"/>
      <c r="AB211" s="311"/>
      <c r="AC211" s="311"/>
      <c r="AD211" s="311"/>
      <c r="AE211" s="311"/>
      <c r="AF211" s="311"/>
      <c r="AG211" s="311"/>
      <c r="AH211" s="311"/>
      <c r="AI211" s="311"/>
      <c r="AJ211" s="311"/>
      <c r="AK211" s="311"/>
      <c r="AL211" s="311"/>
      <c r="AM211" s="311"/>
      <c r="AN211" s="311"/>
      <c r="AO211" s="311"/>
      <c r="AP211" s="311"/>
      <c r="AQ211" s="311"/>
      <c r="AR211" s="326"/>
      <c r="AS211" s="311"/>
      <c r="AT211" s="311"/>
      <c r="AU211" s="311"/>
      <c r="AV211" s="311"/>
      <c r="AW211" s="311"/>
      <c r="AX211" s="311"/>
      <c r="AY211" s="326"/>
      <c r="AZ211" s="311"/>
      <c r="BA211" s="311"/>
      <c r="BB211" s="311"/>
      <c r="BC211" s="311"/>
      <c r="BD211" s="311"/>
      <c r="BE211" s="311"/>
      <c r="BF211" s="311"/>
      <c r="BG211" s="311"/>
      <c r="BH211" s="311"/>
      <c r="BI211" s="311"/>
      <c r="BJ211" s="681"/>
      <c r="BK211" s="687"/>
    </row>
    <row r="212" spans="1:63" ht="15.75" customHeight="1">
      <c r="A212" s="1358"/>
      <c r="B212" s="1373"/>
      <c r="C212" s="1335" t="s">
        <v>516</v>
      </c>
      <c r="D212" s="308">
        <v>150</v>
      </c>
      <c r="E212" s="307"/>
      <c r="F212" s="307"/>
      <c r="G212" s="307"/>
      <c r="H212" s="307"/>
      <c r="I212" s="307"/>
      <c r="J212" s="326"/>
      <c r="K212" s="307"/>
      <c r="L212" s="307"/>
      <c r="M212" s="307"/>
      <c r="N212" s="307"/>
      <c r="O212" s="307"/>
      <c r="P212" s="307"/>
      <c r="Q212" s="989"/>
      <c r="R212" s="307"/>
      <c r="S212" s="307"/>
      <c r="T212" s="307"/>
      <c r="U212" s="307"/>
      <c r="V212" s="307"/>
      <c r="W212" s="307"/>
      <c r="X212" s="307"/>
      <c r="Y212" s="307"/>
      <c r="Z212" s="307"/>
      <c r="AA212" s="307">
        <f>[1]НАПИТКИ!$I$272</f>
        <v>30</v>
      </c>
      <c r="AB212" s="307"/>
      <c r="AC212" s="307"/>
      <c r="AD212" s="307"/>
      <c r="AE212" s="307"/>
      <c r="AF212" s="307"/>
      <c r="AG212" s="307"/>
      <c r="AH212" s="307"/>
      <c r="AI212" s="307"/>
      <c r="AJ212" s="307"/>
      <c r="AK212" s="307"/>
      <c r="AL212" s="307"/>
      <c r="AM212" s="307"/>
      <c r="AN212" s="307"/>
      <c r="AO212" s="307"/>
      <c r="AP212" s="307"/>
      <c r="AQ212" s="307"/>
      <c r="AR212" s="326"/>
      <c r="AS212" s="307"/>
      <c r="AT212" s="307"/>
      <c r="AU212" s="307"/>
      <c r="AV212" s="307"/>
      <c r="AW212" s="307"/>
      <c r="AX212" s="307"/>
      <c r="AY212" s="326"/>
      <c r="AZ212" s="307"/>
      <c r="BA212" s="307"/>
      <c r="BB212" s="307"/>
      <c r="BC212" s="307">
        <f>[1]НАПИТКИ!$I$274</f>
        <v>6.5</v>
      </c>
      <c r="BD212" s="307"/>
      <c r="BE212" s="307"/>
      <c r="BF212" s="307"/>
      <c r="BG212" s="307"/>
      <c r="BH212" s="307"/>
      <c r="BI212" s="313"/>
      <c r="BJ212" s="680"/>
      <c r="BK212" s="686"/>
    </row>
    <row r="213" spans="1:63" ht="17.25" customHeight="1">
      <c r="A213" s="1358"/>
      <c r="B213" s="1373"/>
      <c r="C213" s="1331"/>
      <c r="D213" s="673">
        <v>180</v>
      </c>
      <c r="E213" s="311"/>
      <c r="F213" s="311"/>
      <c r="G213" s="311"/>
      <c r="H213" s="311"/>
      <c r="I213" s="311"/>
      <c r="J213" s="326"/>
      <c r="K213" s="311"/>
      <c r="L213" s="311"/>
      <c r="M213" s="311"/>
      <c r="N213" s="311"/>
      <c r="O213" s="311"/>
      <c r="P213" s="311"/>
      <c r="Q213" s="989"/>
      <c r="R213" s="311"/>
      <c r="S213" s="311"/>
      <c r="T213" s="311"/>
      <c r="U213" s="311"/>
      <c r="V213" s="311"/>
      <c r="W213" s="311"/>
      <c r="X213" s="311"/>
      <c r="Y213" s="311"/>
      <c r="Z213" s="311"/>
      <c r="AA213" s="311">
        <f>[1]НАПИТКИ!$T$272</f>
        <v>36</v>
      </c>
      <c r="AB213" s="311"/>
      <c r="AC213" s="311"/>
      <c r="AD213" s="311"/>
      <c r="AE213" s="311"/>
      <c r="AF213" s="311"/>
      <c r="AG213" s="311"/>
      <c r="AH213" s="311"/>
      <c r="AI213" s="311"/>
      <c r="AJ213" s="311"/>
      <c r="AK213" s="311"/>
      <c r="AL213" s="311"/>
      <c r="AM213" s="311"/>
      <c r="AN213" s="311"/>
      <c r="AO213" s="311"/>
      <c r="AP213" s="311"/>
      <c r="AQ213" s="311"/>
      <c r="AR213" s="326"/>
      <c r="AS213" s="311"/>
      <c r="AT213" s="311"/>
      <c r="AU213" s="311"/>
      <c r="AV213" s="311"/>
      <c r="AW213" s="311"/>
      <c r="AX213" s="311"/>
      <c r="AY213" s="326"/>
      <c r="AZ213" s="311"/>
      <c r="BA213" s="311"/>
      <c r="BB213" s="311"/>
      <c r="BC213" s="311">
        <f>[1]НАПИТКИ!$T$274</f>
        <v>7.8</v>
      </c>
      <c r="BD213" s="311"/>
      <c r="BE213" s="311"/>
      <c r="BF213" s="311"/>
      <c r="BG213" s="311"/>
      <c r="BH213" s="311"/>
      <c r="BI213" s="310"/>
      <c r="BJ213" s="681"/>
      <c r="BK213" s="687"/>
    </row>
    <row r="214" spans="1:63" ht="15.75" customHeight="1">
      <c r="A214" s="1358"/>
      <c r="B214" s="1373"/>
      <c r="C214" s="1329" t="s">
        <v>48</v>
      </c>
      <c r="D214" s="308">
        <f>'[1]ГАСТРОНОМИЯ, ВЫПЕЧКА'!$AA$14</f>
        <v>20</v>
      </c>
      <c r="E214" s="307"/>
      <c r="F214" s="307"/>
      <c r="G214" s="307"/>
      <c r="H214" s="307"/>
      <c r="I214" s="307"/>
      <c r="J214" s="326"/>
      <c r="K214" s="307"/>
      <c r="L214" s="307"/>
      <c r="M214" s="307"/>
      <c r="N214" s="307"/>
      <c r="O214" s="307"/>
      <c r="P214" s="307"/>
      <c r="Q214" s="989"/>
      <c r="R214" s="307"/>
      <c r="S214" s="307"/>
      <c r="T214" s="307"/>
      <c r="U214" s="307"/>
      <c r="V214" s="307"/>
      <c r="W214" s="307"/>
      <c r="X214" s="307"/>
      <c r="Y214" s="307"/>
      <c r="Z214" s="307"/>
      <c r="AA214" s="307"/>
      <c r="AB214" s="307"/>
      <c r="AC214" s="307"/>
      <c r="AD214" s="307"/>
      <c r="AE214" s="307"/>
      <c r="AF214" s="307"/>
      <c r="AG214" s="307"/>
      <c r="AH214" s="307"/>
      <c r="AI214" s="307"/>
      <c r="AJ214" s="307"/>
      <c r="AK214" s="307"/>
      <c r="AL214" s="307"/>
      <c r="AM214" s="307"/>
      <c r="AN214" s="307">
        <f>'[1]ГАСТРОНОМИЯ, ВЫПЕЧКА'!$AE$17</f>
        <v>20</v>
      </c>
      <c r="AO214" s="307"/>
      <c r="AP214" s="307"/>
      <c r="AQ214" s="307"/>
      <c r="AR214" s="326"/>
      <c r="AS214" s="307"/>
      <c r="AT214" s="307"/>
      <c r="AU214" s="307"/>
      <c r="AV214" s="307"/>
      <c r="AW214" s="307"/>
      <c r="AX214" s="307"/>
      <c r="AY214" s="326"/>
      <c r="AZ214" s="307"/>
      <c r="BA214" s="307"/>
      <c r="BB214" s="307"/>
      <c r="BC214" s="307"/>
      <c r="BD214" s="307"/>
      <c r="BE214" s="307"/>
      <c r="BF214" s="307"/>
      <c r="BG214" s="307"/>
      <c r="BH214" s="307"/>
      <c r="BI214" s="313"/>
      <c r="BJ214" s="680"/>
      <c r="BK214" s="686"/>
    </row>
    <row r="215" spans="1:63" ht="15.75" customHeight="1">
      <c r="A215" s="1358"/>
      <c r="B215" s="1373"/>
      <c r="C215" s="1329"/>
      <c r="D215" s="921">
        <f>'[1]ГАСТРОНОМИЯ, ВЫПЕЧКА'!$AL$14</f>
        <v>30</v>
      </c>
      <c r="E215" s="311"/>
      <c r="F215" s="311"/>
      <c r="G215" s="311"/>
      <c r="H215" s="311"/>
      <c r="I215" s="311"/>
      <c r="J215" s="326"/>
      <c r="K215" s="311"/>
      <c r="L215" s="311"/>
      <c r="M215" s="311"/>
      <c r="N215" s="311"/>
      <c r="O215" s="311"/>
      <c r="P215" s="311"/>
      <c r="Q215" s="989"/>
      <c r="R215" s="311"/>
      <c r="S215" s="311"/>
      <c r="T215" s="311"/>
      <c r="U215" s="311"/>
      <c r="V215" s="311"/>
      <c r="W215" s="311"/>
      <c r="X215" s="311"/>
      <c r="Y215" s="311"/>
      <c r="Z215" s="311"/>
      <c r="AA215" s="311"/>
      <c r="AB215" s="311"/>
      <c r="AC215" s="311"/>
      <c r="AD215" s="311"/>
      <c r="AE215" s="311"/>
      <c r="AF215" s="311"/>
      <c r="AG215" s="311"/>
      <c r="AH215" s="311"/>
      <c r="AI215" s="311"/>
      <c r="AJ215" s="311"/>
      <c r="AK215" s="311"/>
      <c r="AL215" s="311"/>
      <c r="AM215" s="311"/>
      <c r="AN215" s="311">
        <f>'[1]ГАСТРОНОМИЯ, ВЫПЕЧКА'!$AP$17</f>
        <v>30</v>
      </c>
      <c r="AO215" s="311"/>
      <c r="AP215" s="311"/>
      <c r="AQ215" s="311"/>
      <c r="AR215" s="326"/>
      <c r="AS215" s="311"/>
      <c r="AT215" s="311"/>
      <c r="AU215" s="311"/>
      <c r="AV215" s="311"/>
      <c r="AW215" s="311"/>
      <c r="AX215" s="311"/>
      <c r="AY215" s="326"/>
      <c r="AZ215" s="311"/>
      <c r="BA215" s="311"/>
      <c r="BB215" s="311"/>
      <c r="BC215" s="311"/>
      <c r="BD215" s="311"/>
      <c r="BE215" s="311"/>
      <c r="BF215" s="311"/>
      <c r="BG215" s="311"/>
      <c r="BH215" s="311"/>
      <c r="BI215" s="310"/>
      <c r="BJ215" s="681"/>
      <c r="BK215" s="687"/>
    </row>
    <row r="216" spans="1:63" ht="15.75" customHeight="1">
      <c r="A216" s="1358"/>
      <c r="B216" s="1373"/>
      <c r="C216" s="1329" t="s">
        <v>68</v>
      </c>
      <c r="D216" s="308">
        <f>'[1]ГАСТРОНОМИЯ, ВЫПЕЧКА'!$AA$57</f>
        <v>20</v>
      </c>
      <c r="E216" s="307"/>
      <c r="F216" s="307"/>
      <c r="G216" s="307"/>
      <c r="H216" s="307"/>
      <c r="I216" s="307"/>
      <c r="J216" s="326"/>
      <c r="K216" s="307"/>
      <c r="L216" s="307"/>
      <c r="M216" s="307"/>
      <c r="N216" s="307"/>
      <c r="O216" s="307"/>
      <c r="P216" s="307"/>
      <c r="Q216" s="989"/>
      <c r="R216" s="307"/>
      <c r="S216" s="307"/>
      <c r="T216" s="307"/>
      <c r="U216" s="307"/>
      <c r="V216" s="307"/>
      <c r="W216" s="307"/>
      <c r="X216" s="307"/>
      <c r="Y216" s="307"/>
      <c r="Z216" s="307"/>
      <c r="AA216" s="307"/>
      <c r="AB216" s="307"/>
      <c r="AC216" s="307"/>
      <c r="AD216" s="307"/>
      <c r="AE216" s="307"/>
      <c r="AF216" s="307"/>
      <c r="AG216" s="307"/>
      <c r="AH216" s="307"/>
      <c r="AI216" s="307"/>
      <c r="AJ216" s="307"/>
      <c r="AK216" s="307"/>
      <c r="AL216" s="307"/>
      <c r="AM216" s="307"/>
      <c r="AN216" s="307"/>
      <c r="AO216" s="307">
        <f>'[1]ГАСТРОНОМИЯ, ВЫПЕЧКА'!$AE$60</f>
        <v>20</v>
      </c>
      <c r="AP216" s="307"/>
      <c r="AQ216" s="307"/>
      <c r="AR216" s="326"/>
      <c r="AS216" s="307"/>
      <c r="AT216" s="307"/>
      <c r="AU216" s="307"/>
      <c r="AV216" s="307"/>
      <c r="AW216" s="307"/>
      <c r="AX216" s="307"/>
      <c r="AY216" s="326"/>
      <c r="AZ216" s="307"/>
      <c r="BA216" s="307"/>
      <c r="BB216" s="307"/>
      <c r="BC216" s="307"/>
      <c r="BD216" s="307"/>
      <c r="BE216" s="307"/>
      <c r="BF216" s="307"/>
      <c r="BG216" s="307"/>
      <c r="BH216" s="307"/>
      <c r="BI216" s="313"/>
      <c r="BJ216" s="680"/>
      <c r="BK216" s="686"/>
    </row>
    <row r="217" spans="1:63" ht="15.75" customHeight="1">
      <c r="A217" s="1358"/>
      <c r="B217" s="1373"/>
      <c r="C217" s="1329"/>
      <c r="D217" s="925">
        <f>'[1]ГАСТРОНОМИЯ, ВЫПЕЧКА'!$AA$57</f>
        <v>20</v>
      </c>
      <c r="E217" s="926"/>
      <c r="F217" s="926"/>
      <c r="G217" s="926"/>
      <c r="H217" s="926"/>
      <c r="I217" s="926"/>
      <c r="J217" s="1001"/>
      <c r="K217" s="926"/>
      <c r="L217" s="926"/>
      <c r="M217" s="926"/>
      <c r="N217" s="926"/>
      <c r="O217" s="926"/>
      <c r="P217" s="926"/>
      <c r="Q217" s="989"/>
      <c r="R217" s="926"/>
      <c r="S217" s="926"/>
      <c r="T217" s="926"/>
      <c r="U217" s="926"/>
      <c r="V217" s="926"/>
      <c r="W217" s="926"/>
      <c r="X217" s="926"/>
      <c r="Y217" s="926"/>
      <c r="Z217" s="926"/>
      <c r="AA217" s="926"/>
      <c r="AB217" s="926"/>
      <c r="AC217" s="926"/>
      <c r="AD217" s="926"/>
      <c r="AE217" s="926"/>
      <c r="AF217" s="926"/>
      <c r="AG217" s="926"/>
      <c r="AH217" s="926"/>
      <c r="AI217" s="926"/>
      <c r="AJ217" s="926"/>
      <c r="AK217" s="926"/>
      <c r="AL217" s="926"/>
      <c r="AM217" s="926"/>
      <c r="AN217" s="926"/>
      <c r="AO217" s="926">
        <f>'[1]ГАСТРОНОМИЯ, ВЫПЕЧКА'!$AE$60</f>
        <v>20</v>
      </c>
      <c r="AP217" s="926"/>
      <c r="AQ217" s="926"/>
      <c r="AR217" s="1001"/>
      <c r="AS217" s="926"/>
      <c r="AT217" s="926"/>
      <c r="AU217" s="926"/>
      <c r="AV217" s="926"/>
      <c r="AW217" s="926"/>
      <c r="AX217" s="926"/>
      <c r="AY217" s="1001"/>
      <c r="AZ217" s="926"/>
      <c r="BA217" s="926"/>
      <c r="BB217" s="926"/>
      <c r="BC217" s="926"/>
      <c r="BD217" s="926"/>
      <c r="BE217" s="926"/>
      <c r="BF217" s="926"/>
      <c r="BG217" s="926"/>
      <c r="BH217" s="926"/>
      <c r="BI217" s="927"/>
      <c r="BJ217" s="927"/>
      <c r="BK217" s="928"/>
    </row>
    <row r="218" spans="1:63" ht="15.75" customHeight="1">
      <c r="A218" s="1358"/>
      <c r="B218" s="1372" t="s">
        <v>271</v>
      </c>
      <c r="C218" s="1350" t="s">
        <v>304</v>
      </c>
      <c r="D218" s="308">
        <f>'[1]ЯЙЦО, ТВОРОГ, ЗАПЕКАНКИ'!$E$186</f>
        <v>90</v>
      </c>
      <c r="E218" s="307"/>
      <c r="F218" s="307"/>
      <c r="G218" s="307">
        <f>'[1]ЯЙЦО, ТВОРОГ, ЗАПЕКАНКИ'!$I$189</f>
        <v>66.3</v>
      </c>
      <c r="H218" s="307"/>
      <c r="I218" s="307"/>
      <c r="J218" s="326">
        <f>'[1]ЯЙЦО, ТВОРОГ, ЗАПЕКАНКИ'!$I$195</f>
        <v>5</v>
      </c>
      <c r="K218" s="307"/>
      <c r="L218" s="307"/>
      <c r="M218" s="307"/>
      <c r="N218" s="307"/>
      <c r="O218" s="307"/>
      <c r="P218" s="307"/>
      <c r="Q218" s="989">
        <f>'[1]ЯЙЦО, ТВОРОГ, ЗАПЕКАНКИ'!$F$191</f>
        <v>9.7000000000000003E-2</v>
      </c>
      <c r="R218" s="307"/>
      <c r="S218" s="307"/>
      <c r="T218" s="307"/>
      <c r="U218" s="307"/>
      <c r="V218" s="307"/>
      <c r="W218" s="307"/>
      <c r="X218" s="307"/>
      <c r="Y218" s="307"/>
      <c r="Z218" s="307"/>
      <c r="AA218" s="307"/>
      <c r="AB218" s="307"/>
      <c r="AC218" s="307"/>
      <c r="AD218" s="307"/>
      <c r="AE218" s="307"/>
      <c r="AF218" s="307"/>
      <c r="AG218" s="307"/>
      <c r="AH218" s="307"/>
      <c r="AI218" s="307"/>
      <c r="AJ218" s="307"/>
      <c r="AK218" s="307"/>
      <c r="AL218" s="307"/>
      <c r="AM218" s="307"/>
      <c r="AN218" s="307"/>
      <c r="AO218" s="307"/>
      <c r="AP218" s="307"/>
      <c r="AQ218" s="307">
        <f>'[1]ЯЙЦО, ТВОРОГ, ЗАПЕКАНКИ'!$I$190</f>
        <v>9.35</v>
      </c>
      <c r="AR218" s="326"/>
      <c r="AS218" s="307"/>
      <c r="AT218" s="307"/>
      <c r="AU218" s="307"/>
      <c r="AV218" s="307"/>
      <c r="AW218" s="307"/>
      <c r="AX218" s="307"/>
      <c r="AY218" s="326"/>
      <c r="AZ218" s="307"/>
      <c r="BA218" s="307"/>
      <c r="BB218" s="307"/>
      <c r="BC218" s="307">
        <f>'[1]ЯЙЦО, ТВОРОГ, ЗАПЕКАНКИ'!$I$192</f>
        <v>4</v>
      </c>
      <c r="BD218" s="307"/>
      <c r="BE218" s="307"/>
      <c r="BF218" s="307"/>
      <c r="BG218" s="307"/>
      <c r="BH218" s="307"/>
      <c r="BI218" s="313"/>
      <c r="BJ218" s="680"/>
      <c r="BK218" s="686"/>
    </row>
    <row r="219" spans="1:63">
      <c r="A219" s="1358"/>
      <c r="B219" s="1373"/>
      <c r="C219" s="1382"/>
      <c r="D219" s="665">
        <f>'[1]ЯЙЦО, ТВОРОГ, ЗАПЕКАНКИ'!$P$186</f>
        <v>100</v>
      </c>
      <c r="E219" s="311"/>
      <c r="F219" s="311"/>
      <c r="G219" s="311">
        <f>'[1]ЯЙЦО, ТВОРОГ, ЗАПЕКАНКИ'!$T$189</f>
        <v>74.099999999999994</v>
      </c>
      <c r="H219" s="311"/>
      <c r="I219" s="311"/>
      <c r="J219" s="326">
        <f>'[1]ЯЙЦО, ТВОРОГ, ЗАПЕКАНКИ'!$T$195</f>
        <v>5</v>
      </c>
      <c r="K219" s="311"/>
      <c r="L219" s="311"/>
      <c r="M219" s="311"/>
      <c r="N219" s="311"/>
      <c r="O219" s="311"/>
      <c r="P219" s="311"/>
      <c r="Q219" s="989">
        <f>'[1]ЯЙЦО, ТВОРОГ, ЗАПЕКАНКИ'!$Q$191</f>
        <v>0.10841176470588235</v>
      </c>
      <c r="R219" s="311"/>
      <c r="S219" s="311"/>
      <c r="T219" s="311"/>
      <c r="U219" s="311"/>
      <c r="V219" s="311"/>
      <c r="W219" s="311"/>
      <c r="X219" s="311"/>
      <c r="Y219" s="311"/>
      <c r="Z219" s="311"/>
      <c r="AA219" s="311"/>
      <c r="AB219" s="311"/>
      <c r="AC219" s="311"/>
      <c r="AD219" s="311"/>
      <c r="AE219" s="311"/>
      <c r="AF219" s="311"/>
      <c r="AG219" s="311"/>
      <c r="AH219" s="311"/>
      <c r="AI219" s="311"/>
      <c r="AJ219" s="311"/>
      <c r="AK219" s="311"/>
      <c r="AL219" s="311"/>
      <c r="AM219" s="311"/>
      <c r="AN219" s="311"/>
      <c r="AO219" s="311"/>
      <c r="AP219" s="311"/>
      <c r="AQ219" s="311">
        <f>'[1]ЯЙЦО, ТВОРОГ, ЗАПЕКАНКИ'!$T$190</f>
        <v>10.45</v>
      </c>
      <c r="AR219" s="326"/>
      <c r="AS219" s="311"/>
      <c r="AT219" s="311"/>
      <c r="AU219" s="311"/>
      <c r="AV219" s="311"/>
      <c r="AW219" s="311"/>
      <c r="AX219" s="311"/>
      <c r="AY219" s="326"/>
      <c r="AZ219" s="311"/>
      <c r="BA219" s="311"/>
      <c r="BB219" s="311"/>
      <c r="BC219" s="311">
        <f>'[1]ЯЙЦО, ТВОРОГ, ЗАПЕКАНКИ'!$T$192</f>
        <v>4.4705882352941178</v>
      </c>
      <c r="BD219" s="311"/>
      <c r="BE219" s="311"/>
      <c r="BF219" s="311"/>
      <c r="BG219" s="311"/>
      <c r="BH219" s="311"/>
      <c r="BI219" s="310"/>
      <c r="BJ219" s="681"/>
      <c r="BK219" s="687"/>
    </row>
    <row r="220" spans="1:63" ht="15.75" customHeight="1">
      <c r="A220" s="1359"/>
      <c r="B220" s="1369"/>
      <c r="C220" s="1329" t="s">
        <v>774</v>
      </c>
      <c r="D220" s="308">
        <f>'[1]ЯЙЦО, ТВОРОГ, ЗАПЕКАНКИ'!$E$448</f>
        <v>48.4</v>
      </c>
      <c r="E220" s="307"/>
      <c r="F220" s="307"/>
      <c r="G220" s="307"/>
      <c r="H220" s="307"/>
      <c r="I220" s="307"/>
      <c r="J220" s="326"/>
      <c r="K220" s="307"/>
      <c r="L220" s="307"/>
      <c r="M220" s="307"/>
      <c r="N220" s="307"/>
      <c r="O220" s="307"/>
      <c r="P220" s="307"/>
      <c r="Q220" s="989">
        <f>'[1]ЯЙЦО, ТВОРОГ, ЗАПЕКАНКИ'!$F$451</f>
        <v>1</v>
      </c>
      <c r="R220" s="307"/>
      <c r="S220" s="307"/>
      <c r="T220" s="307"/>
      <c r="U220" s="307"/>
      <c r="V220" s="307"/>
      <c r="W220" s="307"/>
      <c r="X220" s="307"/>
      <c r="Y220" s="307"/>
      <c r="Z220" s="307"/>
      <c r="AA220" s="307"/>
      <c r="AB220" s="307"/>
      <c r="AC220" s="307"/>
      <c r="AD220" s="307"/>
      <c r="AE220" s="307"/>
      <c r="AF220" s="307"/>
      <c r="AG220" s="307"/>
      <c r="AH220" s="307"/>
      <c r="AI220" s="307"/>
      <c r="AJ220" s="307"/>
      <c r="AK220" s="307"/>
      <c r="AL220" s="307"/>
      <c r="AM220" s="307"/>
      <c r="AN220" s="307"/>
      <c r="AO220" s="307"/>
      <c r="AP220" s="307"/>
      <c r="AQ220" s="307"/>
      <c r="AR220" s="326"/>
      <c r="AS220" s="307"/>
      <c r="AT220" s="307"/>
      <c r="AU220" s="307"/>
      <c r="AV220" s="307"/>
      <c r="AW220" s="307"/>
      <c r="AX220" s="307"/>
      <c r="AY220" s="326"/>
      <c r="AZ220" s="307"/>
      <c r="BA220" s="307"/>
      <c r="BB220" s="307"/>
      <c r="BC220" s="307"/>
      <c r="BD220" s="307"/>
      <c r="BE220" s="307"/>
      <c r="BF220" s="307"/>
      <c r="BG220" s="307"/>
      <c r="BH220" s="307"/>
      <c r="BI220" s="307"/>
      <c r="BJ220" s="680"/>
      <c r="BK220" s="686"/>
    </row>
    <row r="221" spans="1:63" ht="15.75" customHeight="1">
      <c r="A221" s="1359"/>
      <c r="B221" s="1369"/>
      <c r="C221" s="1329"/>
      <c r="D221" s="1150">
        <f>'[1]ЯЙЦО, ТВОРОГ, ЗАПЕКАНКИ'!$E$448</f>
        <v>48.4</v>
      </c>
      <c r="E221" s="314"/>
      <c r="F221" s="314"/>
      <c r="G221" s="314"/>
      <c r="H221" s="314"/>
      <c r="I221" s="314"/>
      <c r="J221" s="326"/>
      <c r="K221" s="314"/>
      <c r="L221" s="314"/>
      <c r="M221" s="314"/>
      <c r="N221" s="314"/>
      <c r="O221" s="314"/>
      <c r="P221" s="314"/>
      <c r="Q221" s="989">
        <f>'[1]ЯЙЦО, ТВОРОГ, ЗАПЕКАНКИ'!$F$451</f>
        <v>1</v>
      </c>
      <c r="R221" s="311"/>
      <c r="S221" s="311"/>
      <c r="T221" s="311"/>
      <c r="U221" s="311"/>
      <c r="V221" s="311"/>
      <c r="W221" s="311"/>
      <c r="X221" s="311"/>
      <c r="Y221" s="311"/>
      <c r="Z221" s="311"/>
      <c r="AA221" s="311"/>
      <c r="AB221" s="311"/>
      <c r="AC221" s="311"/>
      <c r="AD221" s="311"/>
      <c r="AE221" s="311"/>
      <c r="AF221" s="311"/>
      <c r="AG221" s="311"/>
      <c r="AH221" s="311"/>
      <c r="AI221" s="311"/>
      <c r="AJ221" s="311"/>
      <c r="AK221" s="311"/>
      <c r="AL221" s="311"/>
      <c r="AM221" s="311"/>
      <c r="AN221" s="311"/>
      <c r="AO221" s="311"/>
      <c r="AP221" s="311"/>
      <c r="AQ221" s="311"/>
      <c r="AR221" s="326"/>
      <c r="AS221" s="311"/>
      <c r="AT221" s="311"/>
      <c r="AU221" s="311"/>
      <c r="AV221" s="311"/>
      <c r="AW221" s="311"/>
      <c r="AX221" s="311"/>
      <c r="AY221" s="326"/>
      <c r="AZ221" s="311"/>
      <c r="BA221" s="311"/>
      <c r="BB221" s="311"/>
      <c r="BC221" s="311"/>
      <c r="BD221" s="311"/>
      <c r="BE221" s="311"/>
      <c r="BF221" s="311"/>
      <c r="BG221" s="311"/>
      <c r="BH221" s="311"/>
      <c r="BI221" s="311"/>
      <c r="BJ221" s="681"/>
      <c r="BK221" s="687"/>
    </row>
    <row r="222" spans="1:63" ht="17.25" customHeight="1">
      <c r="A222" s="1358"/>
      <c r="B222" s="1373"/>
      <c r="C222" s="1334" t="s">
        <v>360</v>
      </c>
      <c r="D222" s="308">
        <v>150</v>
      </c>
      <c r="E222" s="307"/>
      <c r="F222" s="307">
        <f>[1]НАПИТКИ!$I$454</f>
        <v>150</v>
      </c>
      <c r="G222" s="307"/>
      <c r="H222" s="307"/>
      <c r="I222" s="307"/>
      <c r="J222" s="326"/>
      <c r="K222" s="307"/>
      <c r="L222" s="307"/>
      <c r="M222" s="307"/>
      <c r="N222" s="307"/>
      <c r="O222" s="307"/>
      <c r="P222" s="307"/>
      <c r="Q222" s="989"/>
      <c r="R222" s="307"/>
      <c r="S222" s="307"/>
      <c r="T222" s="307"/>
      <c r="U222" s="307"/>
      <c r="V222" s="307"/>
      <c r="W222" s="307"/>
      <c r="X222" s="307"/>
      <c r="Y222" s="307"/>
      <c r="Z222" s="307"/>
      <c r="AA222" s="307"/>
      <c r="AB222" s="307"/>
      <c r="AC222" s="307"/>
      <c r="AD222" s="307"/>
      <c r="AE222" s="307"/>
      <c r="AF222" s="307"/>
      <c r="AG222" s="307"/>
      <c r="AH222" s="307"/>
      <c r="AI222" s="307"/>
      <c r="AJ222" s="307"/>
      <c r="AK222" s="307"/>
      <c r="AL222" s="307"/>
      <c r="AM222" s="307"/>
      <c r="AN222" s="307"/>
      <c r="AO222" s="307"/>
      <c r="AP222" s="307"/>
      <c r="AQ222" s="307"/>
      <c r="AR222" s="326"/>
      <c r="AS222" s="307"/>
      <c r="AT222" s="307"/>
      <c r="AU222" s="307"/>
      <c r="AV222" s="307"/>
      <c r="AW222" s="307"/>
      <c r="AX222" s="307"/>
      <c r="AY222" s="326"/>
      <c r="AZ222" s="307"/>
      <c r="BA222" s="307"/>
      <c r="BB222" s="307"/>
      <c r="BC222" s="307"/>
      <c r="BD222" s="307"/>
      <c r="BE222" s="307"/>
      <c r="BF222" s="307"/>
      <c r="BG222" s="307"/>
      <c r="BH222" s="307"/>
      <c r="BI222" s="313"/>
      <c r="BJ222" s="680"/>
      <c r="BK222" s="686"/>
    </row>
    <row r="223" spans="1:63" ht="15.75" thickBot="1">
      <c r="A223" s="1360"/>
      <c r="B223" s="1370"/>
      <c r="C223" s="1336"/>
      <c r="D223" s="674">
        <v>180</v>
      </c>
      <c r="E223" s="322"/>
      <c r="F223" s="322">
        <f>[1]НАПИТКИ!$T$454</f>
        <v>180</v>
      </c>
      <c r="G223" s="322"/>
      <c r="H223" s="322"/>
      <c r="I223" s="322"/>
      <c r="J223" s="1003"/>
      <c r="K223" s="322"/>
      <c r="L223" s="322"/>
      <c r="M223" s="322"/>
      <c r="N223" s="322"/>
      <c r="O223" s="322"/>
      <c r="P223" s="322"/>
      <c r="Q223" s="995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K223" s="322"/>
      <c r="AL223" s="322"/>
      <c r="AM223" s="322"/>
      <c r="AN223" s="322"/>
      <c r="AO223" s="322"/>
      <c r="AP223" s="322"/>
      <c r="AQ223" s="322"/>
      <c r="AR223" s="1003"/>
      <c r="AS223" s="322"/>
      <c r="AT223" s="322"/>
      <c r="AU223" s="322"/>
      <c r="AV223" s="322"/>
      <c r="AW223" s="322"/>
      <c r="AX223" s="322"/>
      <c r="AY223" s="1003"/>
      <c r="AZ223" s="322"/>
      <c r="BA223" s="322"/>
      <c r="BB223" s="322"/>
      <c r="BC223" s="322"/>
      <c r="BD223" s="322"/>
      <c r="BE223" s="322"/>
      <c r="BF223" s="322"/>
      <c r="BG223" s="322"/>
      <c r="BH223" s="322"/>
      <c r="BI223" s="332"/>
      <c r="BJ223" s="332"/>
      <c r="BK223" s="694"/>
    </row>
    <row r="224" spans="1:63" ht="16.5" customHeight="1">
      <c r="A224" s="1361">
        <v>8</v>
      </c>
      <c r="B224" s="1343" t="s">
        <v>282</v>
      </c>
      <c r="C224" s="1342" t="s">
        <v>521</v>
      </c>
      <c r="D224" s="320">
        <f>'[1]ЯЙЦО, ТВОРОГ, ЗАПЕКАНКИ'!$E$58</f>
        <v>150</v>
      </c>
      <c r="E224" s="319"/>
      <c r="F224" s="319"/>
      <c r="G224" s="319">
        <f>'[1]ЯЙЦО, ТВОРОГ, ЗАПЕКАНКИ'!$I$61</f>
        <v>112.5</v>
      </c>
      <c r="H224" s="319">
        <f>'[1]ЯЙЦО, ТВОРОГ, ЗАПЕКАНКИ'!$I$69</f>
        <v>3.7</v>
      </c>
      <c r="I224" s="319"/>
      <c r="J224" s="1004">
        <f>'[1]ЯЙЦО, ТВОРОГ, ЗАПЕКАНКИ'!$I$67</f>
        <v>4</v>
      </c>
      <c r="K224" s="319"/>
      <c r="L224" s="319"/>
      <c r="M224" s="319"/>
      <c r="N224" s="319"/>
      <c r="O224" s="319"/>
      <c r="P224" s="319"/>
      <c r="Q224" s="991">
        <f>'[1]ЯЙЦО, ТВОРОГ, ЗАПЕКАНКИ'!$F$63</f>
        <v>0.16500000000000001</v>
      </c>
      <c r="R224" s="319"/>
      <c r="S224" s="319"/>
      <c r="T224" s="319"/>
      <c r="U224" s="319"/>
      <c r="V224" s="319"/>
      <c r="W224" s="319"/>
      <c r="X224" s="319"/>
      <c r="Y224" s="319"/>
      <c r="Z224" s="319"/>
      <c r="AA224" s="319"/>
      <c r="AB224" s="319"/>
      <c r="AC224" s="319"/>
      <c r="AD224" s="319"/>
      <c r="AE224" s="319">
        <f>'[1]ЯЙЦО, ТВОРОГ, ЗАПЕКАНКИ'!$I$65</f>
        <v>9.4</v>
      </c>
      <c r="AF224" s="319"/>
      <c r="AG224" s="319"/>
      <c r="AH224" s="319"/>
      <c r="AI224" s="319"/>
      <c r="AJ224" s="319"/>
      <c r="AK224" s="319"/>
      <c r="AL224" s="319"/>
      <c r="AM224" s="319"/>
      <c r="AN224" s="319"/>
      <c r="AO224" s="319"/>
      <c r="AP224" s="319">
        <f>'[1]ЯЙЦО, ТВОРОГ, ЗАПЕКАНКИ'!$I$68</f>
        <v>3.7</v>
      </c>
      <c r="AQ224" s="319"/>
      <c r="AR224" s="1004">
        <f>'[1]ЯЙЦО, ТВОРОГ, ЗАПЕКАНКИ'!$I$62</f>
        <v>11</v>
      </c>
      <c r="AS224" s="319"/>
      <c r="AT224" s="319"/>
      <c r="AU224" s="319"/>
      <c r="AV224" s="319"/>
      <c r="AW224" s="319"/>
      <c r="AX224" s="319"/>
      <c r="AY224" s="1004"/>
      <c r="AZ224" s="319"/>
      <c r="BA224" s="319"/>
      <c r="BB224" s="319"/>
      <c r="BC224" s="319">
        <f>'[1]ЯЙЦО, ТВОРОГ, ЗАПЕКАНКИ'!$I$64</f>
        <v>7</v>
      </c>
      <c r="BD224" s="319"/>
      <c r="BE224" s="319"/>
      <c r="BF224" s="319"/>
      <c r="BG224" s="319"/>
      <c r="BH224" s="325"/>
      <c r="BI224" s="903">
        <f>'[1]ЯЙЦО, ТВОРОГ, ЗАПЕКАНКИ'!$I$66</f>
        <v>0</v>
      </c>
      <c r="BJ224" s="902"/>
      <c r="BK224" s="693"/>
    </row>
    <row r="225" spans="1:63" ht="16.5" customHeight="1">
      <c r="A225" s="1362"/>
      <c r="B225" s="1344"/>
      <c r="C225" s="1333"/>
      <c r="D225" s="312">
        <f>'[1]ЯЙЦО, ТВОРОГ, ЗАПЕКАНКИ'!$P$58</f>
        <v>170</v>
      </c>
      <c r="E225" s="311"/>
      <c r="F225" s="311"/>
      <c r="G225" s="311">
        <f>'[1]ЯЙЦО, ТВОРОГ, ЗАПЕКАНКИ'!$T$61</f>
        <v>127.5</v>
      </c>
      <c r="H225" s="311">
        <f>'[1]ЯЙЦО, ТВОРОГ, ЗАПЕКАНКИ'!$T$69</f>
        <v>4.1933333333333334</v>
      </c>
      <c r="I225" s="311"/>
      <c r="J225" s="326">
        <f>'[1]ЯЙЦО, ТВОРОГ, ЗАПЕКАНКИ'!$T$67</f>
        <v>4.5333333333333332</v>
      </c>
      <c r="K225" s="311"/>
      <c r="L225" s="311"/>
      <c r="M225" s="311"/>
      <c r="N225" s="311"/>
      <c r="O225" s="311"/>
      <c r="P225" s="311"/>
      <c r="Q225" s="989">
        <f>'[1]ЯЙЦО, ТВОРОГ, ЗАПЕКАНКИ'!$Q$63</f>
        <v>0.187</v>
      </c>
      <c r="R225" s="311"/>
      <c r="S225" s="311"/>
      <c r="T225" s="311"/>
      <c r="U225" s="311"/>
      <c r="V225" s="311"/>
      <c r="W225" s="311"/>
      <c r="X225" s="311"/>
      <c r="Y225" s="311"/>
      <c r="Z225" s="311"/>
      <c r="AA225" s="311"/>
      <c r="AB225" s="311"/>
      <c r="AC225" s="311"/>
      <c r="AD225" s="311"/>
      <c r="AE225" s="311">
        <f>'[1]ЯЙЦО, ТВОРОГ, ЗАПЕКАНКИ'!$T$65</f>
        <v>10.653333333333334</v>
      </c>
      <c r="AF225" s="311"/>
      <c r="AG225" s="311"/>
      <c r="AH225" s="311"/>
      <c r="AI225" s="311"/>
      <c r="AJ225" s="311"/>
      <c r="AK225" s="311"/>
      <c r="AL225" s="311"/>
      <c r="AM225" s="311"/>
      <c r="AN225" s="311"/>
      <c r="AO225" s="311"/>
      <c r="AP225" s="311">
        <f>'[1]ЯЙЦО, ТВОРОГ, ЗАПЕКАНКИ'!$T$68</f>
        <v>4.1933333333333334</v>
      </c>
      <c r="AQ225" s="311"/>
      <c r="AR225" s="326">
        <f>'[1]ЯЙЦО, ТВОРОГ, ЗАПЕКАНКИ'!$T$62</f>
        <v>12.466666666666667</v>
      </c>
      <c r="AS225" s="311"/>
      <c r="AT225" s="311"/>
      <c r="AU225" s="311"/>
      <c r="AV225" s="311"/>
      <c r="AW225" s="311"/>
      <c r="AX225" s="311"/>
      <c r="AY225" s="326"/>
      <c r="AZ225" s="311"/>
      <c r="BA225" s="311"/>
      <c r="BB225" s="311"/>
      <c r="BC225" s="311">
        <f>'[1]ЯЙЦО, ТВОРОГ, ЗАПЕКАНКИ'!$T$64</f>
        <v>7.9333333333333336</v>
      </c>
      <c r="BD225" s="311"/>
      <c r="BE225" s="311"/>
      <c r="BF225" s="311"/>
      <c r="BG225" s="311"/>
      <c r="BH225" s="310"/>
      <c r="BI225" s="904">
        <f>'[1]ЯЙЦО, ТВОРОГ, ЗАПЕКАНКИ'!$T$66</f>
        <v>0</v>
      </c>
      <c r="BJ225" s="900"/>
      <c r="BK225" s="687"/>
    </row>
    <row r="226" spans="1:63" ht="15.75" customHeight="1">
      <c r="A226" s="1365"/>
      <c r="B226" s="1344"/>
      <c r="C226" s="1330" t="s">
        <v>265</v>
      </c>
      <c r="D226" s="308">
        <v>20</v>
      </c>
      <c r="E226" s="307"/>
      <c r="F226" s="307"/>
      <c r="G226" s="307"/>
      <c r="H226" s="307"/>
      <c r="I226" s="307">
        <f>[1]СОУСА!$I$61</f>
        <v>20</v>
      </c>
      <c r="J226" s="326"/>
      <c r="K226" s="307"/>
      <c r="L226" s="307"/>
      <c r="M226" s="307"/>
      <c r="N226" s="307"/>
      <c r="O226" s="307"/>
      <c r="P226" s="307"/>
      <c r="Q226" s="989"/>
      <c r="R226" s="307"/>
      <c r="S226" s="307"/>
      <c r="T226" s="307"/>
      <c r="U226" s="307"/>
      <c r="V226" s="307"/>
      <c r="W226" s="307"/>
      <c r="X226" s="307"/>
      <c r="Y226" s="307"/>
      <c r="Z226" s="307"/>
      <c r="AA226" s="307"/>
      <c r="AB226" s="307"/>
      <c r="AC226" s="307"/>
      <c r="AD226" s="307"/>
      <c r="AE226" s="307"/>
      <c r="AF226" s="307"/>
      <c r="AG226" s="307"/>
      <c r="AH226" s="307"/>
      <c r="AI226" s="307"/>
      <c r="AJ226" s="307"/>
      <c r="AK226" s="307"/>
      <c r="AL226" s="307"/>
      <c r="AM226" s="307"/>
      <c r="AN226" s="307"/>
      <c r="AO226" s="307"/>
      <c r="AP226" s="307"/>
      <c r="AQ226" s="307"/>
      <c r="AR226" s="326"/>
      <c r="AS226" s="307"/>
      <c r="AT226" s="307"/>
      <c r="AU226" s="307"/>
      <c r="AV226" s="307"/>
      <c r="AW226" s="307"/>
      <c r="AX226" s="307"/>
      <c r="AY226" s="326"/>
      <c r="AZ226" s="307"/>
      <c r="BA226" s="307"/>
      <c r="BB226" s="307"/>
      <c r="BC226" s="307"/>
      <c r="BD226" s="307"/>
      <c r="BE226" s="307"/>
      <c r="BF226" s="307"/>
      <c r="BG226" s="307"/>
      <c r="BH226" s="307"/>
      <c r="BI226" s="313"/>
      <c r="BJ226" s="680"/>
      <c r="BK226" s="686"/>
    </row>
    <row r="227" spans="1:63">
      <c r="A227" s="1365"/>
      <c r="B227" s="1344"/>
      <c r="C227" s="1331"/>
      <c r="D227" s="975">
        <v>25</v>
      </c>
      <c r="E227" s="311"/>
      <c r="F227" s="311"/>
      <c r="G227" s="311"/>
      <c r="H227" s="311"/>
      <c r="I227" s="311">
        <f>[1]СОУСА!$T$61</f>
        <v>25</v>
      </c>
      <c r="J227" s="326"/>
      <c r="K227" s="311"/>
      <c r="L227" s="311"/>
      <c r="M227" s="311"/>
      <c r="N227" s="311"/>
      <c r="O227" s="311"/>
      <c r="P227" s="311"/>
      <c r="Q227" s="989"/>
      <c r="R227" s="311"/>
      <c r="S227" s="311"/>
      <c r="T227" s="311"/>
      <c r="U227" s="311"/>
      <c r="V227" s="311"/>
      <c r="W227" s="311"/>
      <c r="X227" s="311"/>
      <c r="Y227" s="311"/>
      <c r="Z227" s="311"/>
      <c r="AA227" s="311"/>
      <c r="AB227" s="311"/>
      <c r="AC227" s="311"/>
      <c r="AD227" s="311"/>
      <c r="AE227" s="311"/>
      <c r="AF227" s="311"/>
      <c r="AG227" s="311"/>
      <c r="AH227" s="311"/>
      <c r="AI227" s="311"/>
      <c r="AJ227" s="311"/>
      <c r="AK227" s="311"/>
      <c r="AL227" s="311"/>
      <c r="AM227" s="311"/>
      <c r="AN227" s="311"/>
      <c r="AO227" s="311"/>
      <c r="AP227" s="311"/>
      <c r="AQ227" s="311"/>
      <c r="AR227" s="326"/>
      <c r="AS227" s="311"/>
      <c r="AT227" s="311"/>
      <c r="AU227" s="311"/>
      <c r="AV227" s="311"/>
      <c r="AW227" s="311"/>
      <c r="AX227" s="311"/>
      <c r="AY227" s="326"/>
      <c r="AZ227" s="311"/>
      <c r="BA227" s="311"/>
      <c r="BB227" s="311"/>
      <c r="BC227" s="311"/>
      <c r="BD227" s="311"/>
      <c r="BE227" s="311"/>
      <c r="BF227" s="311"/>
      <c r="BG227" s="311"/>
      <c r="BH227" s="311"/>
      <c r="BI227" s="310"/>
      <c r="BJ227" s="681"/>
      <c r="BK227" s="687"/>
    </row>
    <row r="228" spans="1:63" ht="15.75" customHeight="1">
      <c r="A228" s="1362"/>
      <c r="B228" s="1344"/>
      <c r="C228" s="1335" t="s">
        <v>278</v>
      </c>
      <c r="D228" s="308">
        <v>150</v>
      </c>
      <c r="E228" s="307"/>
      <c r="F228" s="307"/>
      <c r="G228" s="307"/>
      <c r="H228" s="307"/>
      <c r="I228" s="307"/>
      <c r="J228" s="326"/>
      <c r="K228" s="307"/>
      <c r="L228" s="307"/>
      <c r="M228" s="307"/>
      <c r="N228" s="307"/>
      <c r="O228" s="307"/>
      <c r="P228" s="307"/>
      <c r="Q228" s="989"/>
      <c r="R228" s="307"/>
      <c r="S228" s="307"/>
      <c r="T228" s="307"/>
      <c r="U228" s="307"/>
      <c r="V228" s="307"/>
      <c r="W228" s="307"/>
      <c r="X228" s="307"/>
      <c r="Y228" s="307"/>
      <c r="Z228" s="307"/>
      <c r="AA228" s="307"/>
      <c r="AB228" s="307"/>
      <c r="AC228" s="307"/>
      <c r="AD228" s="307"/>
      <c r="AE228" s="307"/>
      <c r="AF228" s="307"/>
      <c r="AG228" s="307"/>
      <c r="AH228" s="307"/>
      <c r="AI228" s="307"/>
      <c r="AJ228" s="307"/>
      <c r="AK228" s="307"/>
      <c r="AL228" s="307"/>
      <c r="AM228" s="307"/>
      <c r="AN228" s="307"/>
      <c r="AO228" s="307"/>
      <c r="AP228" s="307"/>
      <c r="AQ228" s="307"/>
      <c r="AR228" s="326"/>
      <c r="AS228" s="307"/>
      <c r="AT228" s="307"/>
      <c r="AU228" s="307"/>
      <c r="AV228" s="307"/>
      <c r="AW228" s="307"/>
      <c r="AX228" s="307"/>
      <c r="AY228" s="326"/>
      <c r="AZ228" s="307"/>
      <c r="BA228" s="672">
        <f>[1]НАПИТКИ!$I$17</f>
        <v>0.75</v>
      </c>
      <c r="BB228" s="307"/>
      <c r="BC228" s="307">
        <f>[1]НАПИТКИ!$I$20</f>
        <v>6.5</v>
      </c>
      <c r="BD228" s="307"/>
      <c r="BE228" s="307"/>
      <c r="BF228" s="307"/>
      <c r="BG228" s="307"/>
      <c r="BH228" s="307"/>
      <c r="BI228" s="313"/>
      <c r="BJ228" s="680"/>
      <c r="BK228" s="686"/>
    </row>
    <row r="229" spans="1:63" ht="15.75" customHeight="1">
      <c r="A229" s="1362"/>
      <c r="B229" s="1344"/>
      <c r="C229" s="1331"/>
      <c r="D229" s="721">
        <v>180</v>
      </c>
      <c r="E229" s="311"/>
      <c r="F229" s="311"/>
      <c r="G229" s="311"/>
      <c r="H229" s="311"/>
      <c r="I229" s="311"/>
      <c r="J229" s="326"/>
      <c r="K229" s="311"/>
      <c r="L229" s="311"/>
      <c r="M229" s="311"/>
      <c r="N229" s="311"/>
      <c r="O229" s="311"/>
      <c r="P229" s="311"/>
      <c r="Q229" s="989"/>
      <c r="R229" s="311"/>
      <c r="S229" s="311"/>
      <c r="T229" s="311"/>
      <c r="U229" s="311"/>
      <c r="V229" s="311"/>
      <c r="W229" s="311"/>
      <c r="X229" s="311"/>
      <c r="Y229" s="311"/>
      <c r="Z229" s="311"/>
      <c r="AA229" s="311"/>
      <c r="AB229" s="311"/>
      <c r="AC229" s="311"/>
      <c r="AD229" s="311"/>
      <c r="AE229" s="311"/>
      <c r="AF229" s="311"/>
      <c r="AG229" s="311"/>
      <c r="AH229" s="311"/>
      <c r="AI229" s="311"/>
      <c r="AJ229" s="311"/>
      <c r="AK229" s="311"/>
      <c r="AL229" s="311"/>
      <c r="AM229" s="311"/>
      <c r="AN229" s="311"/>
      <c r="AO229" s="311"/>
      <c r="AP229" s="311"/>
      <c r="AQ229" s="311"/>
      <c r="AR229" s="326"/>
      <c r="AS229" s="311"/>
      <c r="AT229" s="311"/>
      <c r="AU229" s="311"/>
      <c r="AV229" s="311"/>
      <c r="AW229" s="311"/>
      <c r="AX229" s="311"/>
      <c r="AY229" s="326"/>
      <c r="AZ229" s="311"/>
      <c r="BA229" s="311">
        <f>[1]НАПИТКИ!$T$17</f>
        <v>0.9</v>
      </c>
      <c r="BB229" s="311"/>
      <c r="BC229" s="311">
        <f>[1]НАПИТКИ!$T$20</f>
        <v>7.8</v>
      </c>
      <c r="BD229" s="311"/>
      <c r="BE229" s="311"/>
      <c r="BF229" s="311"/>
      <c r="BG229" s="311"/>
      <c r="BH229" s="311"/>
      <c r="BI229" s="310"/>
      <c r="BJ229" s="681"/>
      <c r="BK229" s="687"/>
    </row>
    <row r="230" spans="1:63" ht="15.75" customHeight="1">
      <c r="A230" s="1362"/>
      <c r="B230" s="1344"/>
      <c r="C230" s="1329" t="s">
        <v>48</v>
      </c>
      <c r="D230" s="308">
        <f>'[1]ГАСТРОНОМИЯ, ВЫПЕЧКА'!$AA$14</f>
        <v>20</v>
      </c>
      <c r="E230" s="307"/>
      <c r="F230" s="307"/>
      <c r="G230" s="307"/>
      <c r="H230" s="307"/>
      <c r="I230" s="307"/>
      <c r="J230" s="326"/>
      <c r="K230" s="307"/>
      <c r="L230" s="307"/>
      <c r="M230" s="307"/>
      <c r="N230" s="307"/>
      <c r="O230" s="307"/>
      <c r="P230" s="307"/>
      <c r="Q230" s="989"/>
      <c r="R230" s="307"/>
      <c r="S230" s="307"/>
      <c r="T230" s="307"/>
      <c r="U230" s="307"/>
      <c r="V230" s="307"/>
      <c r="W230" s="307"/>
      <c r="X230" s="307"/>
      <c r="Y230" s="307"/>
      <c r="Z230" s="307"/>
      <c r="AA230" s="307"/>
      <c r="AB230" s="307"/>
      <c r="AC230" s="307"/>
      <c r="AD230" s="307"/>
      <c r="AE230" s="307"/>
      <c r="AF230" s="307"/>
      <c r="AG230" s="307"/>
      <c r="AH230" s="307"/>
      <c r="AI230" s="307"/>
      <c r="AJ230" s="307"/>
      <c r="AK230" s="307"/>
      <c r="AL230" s="307"/>
      <c r="AM230" s="307"/>
      <c r="AN230" s="307">
        <f>'[1]ГАСТРОНОМИЯ, ВЫПЕЧКА'!$AE$17</f>
        <v>20</v>
      </c>
      <c r="AO230" s="307"/>
      <c r="AP230" s="307"/>
      <c r="AQ230" s="307"/>
      <c r="AR230" s="326"/>
      <c r="AS230" s="307"/>
      <c r="AT230" s="307"/>
      <c r="AU230" s="307"/>
      <c r="AV230" s="307"/>
      <c r="AW230" s="307"/>
      <c r="AX230" s="307"/>
      <c r="AY230" s="326"/>
      <c r="AZ230" s="307"/>
      <c r="BA230" s="307"/>
      <c r="BB230" s="307"/>
      <c r="BC230" s="307"/>
      <c r="BD230" s="307"/>
      <c r="BE230" s="307"/>
      <c r="BF230" s="307"/>
      <c r="BG230" s="307"/>
      <c r="BH230" s="307"/>
      <c r="BI230" s="313"/>
      <c r="BJ230" s="680"/>
      <c r="BK230" s="686"/>
    </row>
    <row r="231" spans="1:63" ht="15.75" customHeight="1">
      <c r="A231" s="1362"/>
      <c r="B231" s="1344"/>
      <c r="C231" s="1329"/>
      <c r="D231" s="921">
        <f>'[1]ГАСТРОНОМИЯ, ВЫПЕЧКА'!$AW$14</f>
        <v>25</v>
      </c>
      <c r="E231" s="311"/>
      <c r="F231" s="311"/>
      <c r="G231" s="311"/>
      <c r="H231" s="311"/>
      <c r="I231" s="311"/>
      <c r="J231" s="326"/>
      <c r="K231" s="311"/>
      <c r="L231" s="311"/>
      <c r="M231" s="311"/>
      <c r="N231" s="311"/>
      <c r="O231" s="311"/>
      <c r="P231" s="311"/>
      <c r="Q231" s="989"/>
      <c r="R231" s="311"/>
      <c r="S231" s="311"/>
      <c r="T231" s="311"/>
      <c r="U231" s="311"/>
      <c r="V231" s="311"/>
      <c r="W231" s="311"/>
      <c r="X231" s="311"/>
      <c r="Y231" s="311"/>
      <c r="Z231" s="311"/>
      <c r="AA231" s="311"/>
      <c r="AB231" s="311"/>
      <c r="AC231" s="311"/>
      <c r="AD231" s="311"/>
      <c r="AE231" s="311"/>
      <c r="AF231" s="311"/>
      <c r="AG231" s="311"/>
      <c r="AH231" s="311"/>
      <c r="AI231" s="311"/>
      <c r="AJ231" s="311"/>
      <c r="AK231" s="311"/>
      <c r="AL231" s="311"/>
      <c r="AM231" s="311"/>
      <c r="AN231" s="311">
        <f>'[1]ГАСТРОНОМИЯ, ВЫПЕЧКА'!$BA$17</f>
        <v>25</v>
      </c>
      <c r="AO231" s="311"/>
      <c r="AP231" s="311"/>
      <c r="AQ231" s="311"/>
      <c r="AR231" s="326"/>
      <c r="AS231" s="311"/>
      <c r="AT231" s="311"/>
      <c r="AU231" s="311"/>
      <c r="AV231" s="311"/>
      <c r="AW231" s="311"/>
      <c r="AX231" s="311"/>
      <c r="AY231" s="326"/>
      <c r="AZ231" s="311"/>
      <c r="BA231" s="311"/>
      <c r="BB231" s="311"/>
      <c r="BC231" s="311"/>
      <c r="BD231" s="311"/>
      <c r="BE231" s="311"/>
      <c r="BF231" s="311"/>
      <c r="BG231" s="311"/>
      <c r="BH231" s="311"/>
      <c r="BI231" s="310"/>
      <c r="BJ231" s="681"/>
      <c r="BK231" s="687"/>
    </row>
    <row r="232" spans="1:63" ht="15.75" customHeight="1">
      <c r="A232" s="1364"/>
      <c r="B232" s="1344"/>
      <c r="C232" s="1329" t="s">
        <v>68</v>
      </c>
      <c r="D232" s="308">
        <f>'[1]ГАСТРОНОМИЯ, ВЫПЕЧКА'!$I$60</f>
        <v>10</v>
      </c>
      <c r="E232" s="307"/>
      <c r="F232" s="307"/>
      <c r="G232" s="307"/>
      <c r="H232" s="307"/>
      <c r="I232" s="307"/>
      <c r="J232" s="326"/>
      <c r="K232" s="307"/>
      <c r="L232" s="307"/>
      <c r="M232" s="307"/>
      <c r="N232" s="307"/>
      <c r="O232" s="307"/>
      <c r="P232" s="307"/>
      <c r="Q232" s="989"/>
      <c r="R232" s="307"/>
      <c r="S232" s="307"/>
      <c r="T232" s="307"/>
      <c r="U232" s="307"/>
      <c r="V232" s="307"/>
      <c r="W232" s="307"/>
      <c r="X232" s="307"/>
      <c r="Y232" s="307"/>
      <c r="Z232" s="307"/>
      <c r="AA232" s="307"/>
      <c r="AB232" s="307"/>
      <c r="AC232" s="307"/>
      <c r="AD232" s="307"/>
      <c r="AE232" s="307"/>
      <c r="AF232" s="307"/>
      <c r="AG232" s="307"/>
      <c r="AH232" s="307"/>
      <c r="AI232" s="307"/>
      <c r="AJ232" s="307"/>
      <c r="AK232" s="307"/>
      <c r="AL232" s="307"/>
      <c r="AM232" s="307"/>
      <c r="AN232" s="307"/>
      <c r="AO232" s="307">
        <f>'[1]ГАСТРОНОМИЯ, ВЫПЕЧКА'!$I$60</f>
        <v>10</v>
      </c>
      <c r="AP232" s="307"/>
      <c r="AQ232" s="307"/>
      <c r="AR232" s="326"/>
      <c r="AS232" s="307"/>
      <c r="AT232" s="307"/>
      <c r="AU232" s="307"/>
      <c r="AV232" s="307"/>
      <c r="AW232" s="307"/>
      <c r="AX232" s="307"/>
      <c r="AY232" s="326"/>
      <c r="AZ232" s="307"/>
      <c r="BA232" s="307"/>
      <c r="BB232" s="307"/>
      <c r="BC232" s="307"/>
      <c r="BD232" s="307"/>
      <c r="BE232" s="307"/>
      <c r="BF232" s="307"/>
      <c r="BG232" s="307"/>
      <c r="BH232" s="307"/>
      <c r="BI232" s="313"/>
      <c r="BJ232" s="680"/>
      <c r="BK232" s="686"/>
    </row>
    <row r="233" spans="1:63" ht="15.75" customHeight="1">
      <c r="A233" s="1364"/>
      <c r="B233" s="1345"/>
      <c r="C233" s="1329"/>
      <c r="D233" s="925">
        <f>'[1]ГАСТРОНОМИЯ, ВЫПЕЧКА'!$AA$57</f>
        <v>20</v>
      </c>
      <c r="E233" s="926"/>
      <c r="F233" s="926"/>
      <c r="G233" s="926"/>
      <c r="H233" s="926"/>
      <c r="I233" s="926"/>
      <c r="J233" s="1001"/>
      <c r="K233" s="926"/>
      <c r="L233" s="926"/>
      <c r="M233" s="926"/>
      <c r="N233" s="926"/>
      <c r="O233" s="926"/>
      <c r="P233" s="926"/>
      <c r="Q233" s="994"/>
      <c r="R233" s="926"/>
      <c r="S233" s="926"/>
      <c r="T233" s="926"/>
      <c r="U233" s="926"/>
      <c r="V233" s="926"/>
      <c r="W233" s="926"/>
      <c r="X233" s="926"/>
      <c r="Y233" s="926"/>
      <c r="Z233" s="926"/>
      <c r="AA233" s="926"/>
      <c r="AB233" s="926"/>
      <c r="AC233" s="926"/>
      <c r="AD233" s="926"/>
      <c r="AE233" s="926"/>
      <c r="AF233" s="926"/>
      <c r="AG233" s="926"/>
      <c r="AH233" s="926"/>
      <c r="AI233" s="926"/>
      <c r="AJ233" s="926"/>
      <c r="AK233" s="926"/>
      <c r="AL233" s="926"/>
      <c r="AM233" s="926"/>
      <c r="AN233" s="926"/>
      <c r="AO233" s="926">
        <f>'[1]ГАСТРОНОМИЯ, ВЫПЕЧКА'!$AE$60</f>
        <v>20</v>
      </c>
      <c r="AP233" s="926"/>
      <c r="AQ233" s="926"/>
      <c r="AR233" s="1001"/>
      <c r="AS233" s="926"/>
      <c r="AT233" s="926"/>
      <c r="AU233" s="926"/>
      <c r="AV233" s="926"/>
      <c r="AW233" s="926"/>
      <c r="AX233" s="926"/>
      <c r="AY233" s="1001"/>
      <c r="AZ233" s="926"/>
      <c r="BA233" s="926"/>
      <c r="BB233" s="926"/>
      <c r="BC233" s="926"/>
      <c r="BD233" s="926"/>
      <c r="BE233" s="926"/>
      <c r="BF233" s="926"/>
      <c r="BG233" s="926"/>
      <c r="BH233" s="926"/>
      <c r="BI233" s="927"/>
      <c r="BJ233" s="927"/>
      <c r="BK233" s="928"/>
    </row>
    <row r="234" spans="1:63" ht="15.75" customHeight="1">
      <c r="A234" s="1362"/>
      <c r="B234" s="1349" t="s">
        <v>276</v>
      </c>
      <c r="C234" s="1329" t="s">
        <v>518</v>
      </c>
      <c r="D234" s="308">
        <f>'[1]ФРУКТЫ, ОВОЩИ'!$P$14</f>
        <v>95</v>
      </c>
      <c r="E234" s="307"/>
      <c r="F234" s="307"/>
      <c r="G234" s="307"/>
      <c r="H234" s="307"/>
      <c r="I234" s="307"/>
      <c r="J234" s="326"/>
      <c r="K234" s="307"/>
      <c r="L234" s="307"/>
      <c r="M234" s="307"/>
      <c r="N234" s="307"/>
      <c r="O234" s="307"/>
      <c r="P234" s="307"/>
      <c r="Q234" s="989"/>
      <c r="R234" s="307"/>
      <c r="S234" s="307"/>
      <c r="T234" s="307"/>
      <c r="U234" s="307"/>
      <c r="V234" s="307"/>
      <c r="W234" s="307"/>
      <c r="X234" s="307"/>
      <c r="Y234" s="307"/>
      <c r="Z234" s="307"/>
      <c r="AA234" s="307">
        <f>'[1]ФРУКТЫ, ОВОЩИ'!$T$17</f>
        <v>95</v>
      </c>
      <c r="AB234" s="307"/>
      <c r="AC234" s="307"/>
      <c r="AD234" s="307"/>
      <c r="AE234" s="307"/>
      <c r="AF234" s="307"/>
      <c r="AG234" s="307"/>
      <c r="AH234" s="307"/>
      <c r="AI234" s="307"/>
      <c r="AJ234" s="307"/>
      <c r="AK234" s="307"/>
      <c r="AL234" s="307"/>
      <c r="AM234" s="307"/>
      <c r="AN234" s="307"/>
      <c r="AO234" s="307"/>
      <c r="AP234" s="307"/>
      <c r="AQ234" s="307"/>
      <c r="AR234" s="326"/>
      <c r="AS234" s="307"/>
      <c r="AT234" s="307"/>
      <c r="AU234" s="307"/>
      <c r="AV234" s="307"/>
      <c r="AW234" s="307"/>
      <c r="AX234" s="307"/>
      <c r="AY234" s="326"/>
      <c r="AZ234" s="307"/>
      <c r="BA234" s="307"/>
      <c r="BB234" s="307"/>
      <c r="BC234" s="307"/>
      <c r="BD234" s="307"/>
      <c r="BE234" s="307"/>
      <c r="BF234" s="307"/>
      <c r="BG234" s="307"/>
      <c r="BH234" s="307"/>
      <c r="BI234" s="313"/>
      <c r="BJ234" s="680"/>
      <c r="BK234" s="686"/>
    </row>
    <row r="235" spans="1:63" ht="15.75" customHeight="1">
      <c r="A235" s="1362"/>
      <c r="B235" s="1349"/>
      <c r="C235" s="1329"/>
      <c r="D235" s="943">
        <f>'[1]ФРУКТЫ, ОВОЩИ'!$E$14</f>
        <v>100</v>
      </c>
      <c r="E235" s="311"/>
      <c r="F235" s="311"/>
      <c r="G235" s="311"/>
      <c r="H235" s="311"/>
      <c r="I235" s="311"/>
      <c r="J235" s="326"/>
      <c r="K235" s="311"/>
      <c r="L235" s="311"/>
      <c r="M235" s="311"/>
      <c r="N235" s="311"/>
      <c r="O235" s="311"/>
      <c r="P235" s="311"/>
      <c r="Q235" s="989"/>
      <c r="R235" s="311"/>
      <c r="S235" s="311"/>
      <c r="T235" s="311"/>
      <c r="U235" s="311"/>
      <c r="V235" s="311"/>
      <c r="W235" s="311"/>
      <c r="X235" s="311"/>
      <c r="Y235" s="311"/>
      <c r="Z235" s="311"/>
      <c r="AA235" s="311">
        <f>'[1]ФРУКТЫ, ОВОЩИ'!$I$17</f>
        <v>100</v>
      </c>
      <c r="AB235" s="311"/>
      <c r="AC235" s="311"/>
      <c r="AD235" s="311"/>
      <c r="AE235" s="311"/>
      <c r="AF235" s="311"/>
      <c r="AG235" s="311"/>
      <c r="AH235" s="311"/>
      <c r="AI235" s="311"/>
      <c r="AJ235" s="311"/>
      <c r="AK235" s="311"/>
      <c r="AL235" s="311"/>
      <c r="AM235" s="311"/>
      <c r="AN235" s="311"/>
      <c r="AO235" s="311"/>
      <c r="AP235" s="311"/>
      <c r="AQ235" s="311"/>
      <c r="AR235" s="326"/>
      <c r="AS235" s="311"/>
      <c r="AT235" s="311"/>
      <c r="AU235" s="311"/>
      <c r="AV235" s="311"/>
      <c r="AW235" s="311"/>
      <c r="AX235" s="311"/>
      <c r="AY235" s="326"/>
      <c r="AZ235" s="311"/>
      <c r="BA235" s="311"/>
      <c r="BB235" s="311"/>
      <c r="BC235" s="311"/>
      <c r="BD235" s="311"/>
      <c r="BE235" s="311"/>
      <c r="BF235" s="311"/>
      <c r="BG235" s="311"/>
      <c r="BH235" s="311"/>
      <c r="BI235" s="310"/>
      <c r="BJ235" s="681"/>
      <c r="BK235" s="687"/>
    </row>
    <row r="236" spans="1:63" ht="15.75" customHeight="1">
      <c r="A236" s="1362"/>
      <c r="B236" s="1372" t="s">
        <v>274</v>
      </c>
      <c r="C236" s="1332" t="s">
        <v>235</v>
      </c>
      <c r="D236" s="308">
        <f>'[1]ФРУКТЫ, ОВОЩИ'!$E$100</f>
        <v>40</v>
      </c>
      <c r="E236" s="307"/>
      <c r="F236" s="307"/>
      <c r="G236" s="307"/>
      <c r="H236" s="307"/>
      <c r="I236" s="307"/>
      <c r="J236" s="326"/>
      <c r="K236" s="307"/>
      <c r="L236" s="307"/>
      <c r="M236" s="307"/>
      <c r="N236" s="307"/>
      <c r="O236" s="307"/>
      <c r="P236" s="307"/>
      <c r="Q236" s="989"/>
      <c r="R236" s="307"/>
      <c r="S236" s="307"/>
      <c r="T236" s="307"/>
      <c r="U236" s="307"/>
      <c r="V236" s="307"/>
      <c r="W236" s="307"/>
      <c r="X236" s="307"/>
      <c r="Y236" s="307"/>
      <c r="Z236" s="307"/>
      <c r="AA236" s="307"/>
      <c r="AB236" s="307"/>
      <c r="AC236" s="307"/>
      <c r="AD236" s="307"/>
      <c r="AE236" s="307"/>
      <c r="AF236" s="307"/>
      <c r="AG236" s="307"/>
      <c r="AH236" s="307"/>
      <c r="AI236" s="307"/>
      <c r="AJ236" s="307">
        <f>'[1]ФРУКТЫ, ОВОЩИ'!$I$104</f>
        <v>40</v>
      </c>
      <c r="AK236" s="307"/>
      <c r="AL236" s="307"/>
      <c r="AM236" s="307"/>
      <c r="AN236" s="307"/>
      <c r="AO236" s="307"/>
      <c r="AP236" s="307"/>
      <c r="AQ236" s="307"/>
      <c r="AR236" s="326"/>
      <c r="AS236" s="307"/>
      <c r="AT236" s="307"/>
      <c r="AU236" s="307"/>
      <c r="AV236" s="307"/>
      <c r="AW236" s="307"/>
      <c r="AX236" s="307"/>
      <c r="AY236" s="326"/>
      <c r="AZ236" s="307"/>
      <c r="BA236" s="307"/>
      <c r="BB236" s="307"/>
      <c r="BC236" s="307"/>
      <c r="BD236" s="307"/>
      <c r="BE236" s="307"/>
      <c r="BF236" s="307"/>
      <c r="BG236" s="307"/>
      <c r="BH236" s="307"/>
      <c r="BI236" s="313"/>
      <c r="BJ236" s="680"/>
      <c r="BK236" s="686"/>
    </row>
    <row r="237" spans="1:63" ht="15.75" customHeight="1">
      <c r="A237" s="1362"/>
      <c r="B237" s="1373"/>
      <c r="C237" s="1333"/>
      <c r="D237" s="921">
        <f>'[1]ФРУКТЫ, ОВОЩИ'!$P$100</f>
        <v>60</v>
      </c>
      <c r="E237" s="311"/>
      <c r="F237" s="311"/>
      <c r="G237" s="311"/>
      <c r="H237" s="311"/>
      <c r="I237" s="311"/>
      <c r="J237" s="326"/>
      <c r="K237" s="311"/>
      <c r="L237" s="311"/>
      <c r="M237" s="311"/>
      <c r="N237" s="311"/>
      <c r="O237" s="311"/>
      <c r="P237" s="311"/>
      <c r="Q237" s="989"/>
      <c r="R237" s="311"/>
      <c r="S237" s="311"/>
      <c r="T237" s="311"/>
      <c r="U237" s="311"/>
      <c r="V237" s="311"/>
      <c r="W237" s="311"/>
      <c r="X237" s="311"/>
      <c r="Y237" s="311"/>
      <c r="Z237" s="311"/>
      <c r="AA237" s="311"/>
      <c r="AB237" s="311"/>
      <c r="AC237" s="311"/>
      <c r="AD237" s="311"/>
      <c r="AE237" s="311"/>
      <c r="AF237" s="311"/>
      <c r="AG237" s="311"/>
      <c r="AH237" s="311"/>
      <c r="AI237" s="311"/>
      <c r="AJ237" s="311">
        <f>'[1]ФРУКТЫ, ОВОЩИ'!$T$104</f>
        <v>60</v>
      </c>
      <c r="AK237" s="311"/>
      <c r="AL237" s="311"/>
      <c r="AM237" s="311"/>
      <c r="AN237" s="311"/>
      <c r="AO237" s="311"/>
      <c r="AP237" s="311"/>
      <c r="AQ237" s="311"/>
      <c r="AR237" s="326"/>
      <c r="AS237" s="311"/>
      <c r="AT237" s="311"/>
      <c r="AU237" s="311"/>
      <c r="AV237" s="311"/>
      <c r="AW237" s="311"/>
      <c r="AX237" s="311"/>
      <c r="AY237" s="326"/>
      <c r="AZ237" s="311"/>
      <c r="BA237" s="311"/>
      <c r="BB237" s="311"/>
      <c r="BC237" s="311"/>
      <c r="BD237" s="311"/>
      <c r="BE237" s="311"/>
      <c r="BF237" s="311"/>
      <c r="BG237" s="311"/>
      <c r="BH237" s="311"/>
      <c r="BI237" s="310"/>
      <c r="BJ237" s="681"/>
      <c r="BK237" s="687"/>
    </row>
    <row r="238" spans="1:63" ht="15.75" customHeight="1">
      <c r="A238" s="1362"/>
      <c r="B238" s="1373"/>
      <c r="C238" s="1332" t="s">
        <v>183</v>
      </c>
      <c r="D238" s="308">
        <f>[1]СУПЫ!$E$267</f>
        <v>180</v>
      </c>
      <c r="E238" s="307"/>
      <c r="F238" s="307"/>
      <c r="G238" s="307"/>
      <c r="H238" s="307"/>
      <c r="I238" s="307"/>
      <c r="J238" s="326">
        <f>[1]СУПЫ!$I$274</f>
        <v>2.7</v>
      </c>
      <c r="K238" s="307"/>
      <c r="L238" s="307"/>
      <c r="M238" s="307"/>
      <c r="N238" s="307"/>
      <c r="O238" s="307"/>
      <c r="P238" s="307"/>
      <c r="Q238" s="989"/>
      <c r="R238" s="307">
        <f>[1]СУПЫ!$I$271</f>
        <v>36.9</v>
      </c>
      <c r="S238" s="307"/>
      <c r="T238" s="307"/>
      <c r="U238" s="307">
        <f>[1]СУПЫ!$I$273</f>
        <v>9</v>
      </c>
      <c r="V238" s="307">
        <f>[1]СУПЫ!$I$272</f>
        <v>7.2</v>
      </c>
      <c r="W238" s="307"/>
      <c r="X238" s="307"/>
      <c r="Y238" s="307"/>
      <c r="Z238" s="307"/>
      <c r="AA238" s="307"/>
      <c r="AB238" s="307"/>
      <c r="AC238" s="307"/>
      <c r="AD238" s="307"/>
      <c r="AE238" s="307"/>
      <c r="AF238" s="307"/>
      <c r="AG238" s="307"/>
      <c r="AH238" s="307"/>
      <c r="AI238" s="307"/>
      <c r="AJ238" s="307"/>
      <c r="AK238" s="307"/>
      <c r="AL238" s="307"/>
      <c r="AM238" s="307"/>
      <c r="AN238" s="307"/>
      <c r="AO238" s="307"/>
      <c r="AP238" s="307"/>
      <c r="AQ238" s="307"/>
      <c r="AR238" s="326"/>
      <c r="AS238" s="307"/>
      <c r="AT238" s="307"/>
      <c r="AU238" s="307">
        <f>[1]СУПЫ!$I$270</f>
        <v>14.4</v>
      </c>
      <c r="AV238" s="307"/>
      <c r="AW238" s="307"/>
      <c r="AX238" s="307"/>
      <c r="AY238" s="326"/>
      <c r="AZ238" s="307"/>
      <c r="BA238" s="307"/>
      <c r="BB238" s="307"/>
      <c r="BC238" s="307"/>
      <c r="BD238" s="307"/>
      <c r="BE238" s="307"/>
      <c r="BF238" s="307"/>
      <c r="BG238" s="307"/>
      <c r="BH238" s="307"/>
      <c r="BI238" s="313"/>
      <c r="BJ238" s="680"/>
      <c r="BK238" s="686"/>
    </row>
    <row r="239" spans="1:63">
      <c r="A239" s="1362"/>
      <c r="B239" s="1373"/>
      <c r="C239" s="1333"/>
      <c r="D239" s="484">
        <f>[1]СУПЫ!$P$267</f>
        <v>200</v>
      </c>
      <c r="E239" s="311"/>
      <c r="F239" s="311"/>
      <c r="G239" s="311"/>
      <c r="H239" s="311"/>
      <c r="I239" s="311"/>
      <c r="J239" s="326">
        <f>[1]СУПЫ!$T$274</f>
        <v>3</v>
      </c>
      <c r="K239" s="311"/>
      <c r="L239" s="311"/>
      <c r="M239" s="311"/>
      <c r="N239" s="311"/>
      <c r="O239" s="311"/>
      <c r="P239" s="311"/>
      <c r="Q239" s="989"/>
      <c r="R239" s="311">
        <f>[1]СУПЫ!$T$271</f>
        <v>41</v>
      </c>
      <c r="S239" s="311"/>
      <c r="T239" s="311"/>
      <c r="U239" s="311">
        <f>[1]СУПЫ!$T$273</f>
        <v>10</v>
      </c>
      <c r="V239" s="311">
        <f>[1]СУПЫ!$T$272</f>
        <v>8</v>
      </c>
      <c r="W239" s="311"/>
      <c r="X239" s="311"/>
      <c r="Y239" s="311"/>
      <c r="Z239" s="311"/>
      <c r="AA239" s="311"/>
      <c r="AB239" s="311"/>
      <c r="AC239" s="311"/>
      <c r="AD239" s="311"/>
      <c r="AE239" s="311"/>
      <c r="AF239" s="311"/>
      <c r="AG239" s="311"/>
      <c r="AH239" s="311"/>
      <c r="AI239" s="311"/>
      <c r="AJ239" s="311"/>
      <c r="AK239" s="311"/>
      <c r="AL239" s="311"/>
      <c r="AM239" s="311"/>
      <c r="AN239" s="311"/>
      <c r="AO239" s="311"/>
      <c r="AP239" s="311"/>
      <c r="AQ239" s="311"/>
      <c r="AR239" s="326"/>
      <c r="AS239" s="311"/>
      <c r="AT239" s="311"/>
      <c r="AU239" s="311">
        <f>[1]СУПЫ!$T$270</f>
        <v>16</v>
      </c>
      <c r="AV239" s="311"/>
      <c r="AW239" s="311"/>
      <c r="AX239" s="311"/>
      <c r="AY239" s="326"/>
      <c r="AZ239" s="311"/>
      <c r="BA239" s="311"/>
      <c r="BB239" s="311"/>
      <c r="BC239" s="311"/>
      <c r="BD239" s="311"/>
      <c r="BE239" s="311"/>
      <c r="BF239" s="311"/>
      <c r="BG239" s="311"/>
      <c r="BH239" s="311"/>
      <c r="BI239" s="310"/>
      <c r="BJ239" s="681"/>
      <c r="BK239" s="687"/>
    </row>
    <row r="240" spans="1:63" ht="15.75" customHeight="1">
      <c r="A240" s="1364"/>
      <c r="B240" s="1374"/>
      <c r="C240" s="1332" t="s">
        <v>290</v>
      </c>
      <c r="D240" s="308">
        <f>'[1]МЯСО, РЫБА'!$E$56</f>
        <v>60</v>
      </c>
      <c r="E240" s="307">
        <f>'[1]МЯСО, РЫБА'!$I$64</f>
        <v>6</v>
      </c>
      <c r="F240" s="307"/>
      <c r="G240" s="307"/>
      <c r="H240" s="307"/>
      <c r="I240" s="307"/>
      <c r="J240" s="326"/>
      <c r="K240" s="307"/>
      <c r="L240" s="307"/>
      <c r="M240" s="307"/>
      <c r="N240" s="307"/>
      <c r="O240" s="307">
        <f>'[1]МЯСО, РЫБА'!$I$59</f>
        <v>40.274999999999999</v>
      </c>
      <c r="P240" s="307"/>
      <c r="Q240" s="989">
        <f>'[1]МЯСО, РЫБА'!$F$63</f>
        <v>0.14099999999999999</v>
      </c>
      <c r="R240" s="307"/>
      <c r="S240" s="307"/>
      <c r="T240" s="307"/>
      <c r="U240" s="307">
        <f>'[1]МЯСО, РЫБА'!$I$62</f>
        <v>4.8</v>
      </c>
      <c r="V240" s="307">
        <f>'[1]МЯСО, РЫБА'!$I$60</f>
        <v>12</v>
      </c>
      <c r="W240" s="307"/>
      <c r="X240" s="307"/>
      <c r="Y240" s="307"/>
      <c r="Z240" s="307"/>
      <c r="AA240" s="307"/>
      <c r="AB240" s="307"/>
      <c r="AC240" s="307"/>
      <c r="AD240" s="307"/>
      <c r="AE240" s="307"/>
      <c r="AF240" s="307"/>
      <c r="AG240" s="307"/>
      <c r="AH240" s="307"/>
      <c r="AI240" s="307"/>
      <c r="AJ240" s="307"/>
      <c r="AK240" s="307"/>
      <c r="AL240" s="307"/>
      <c r="AM240" s="307"/>
      <c r="AN240" s="307">
        <f>'[1]МЯСО, РЫБА'!$I$61</f>
        <v>4.8</v>
      </c>
      <c r="AO240" s="307"/>
      <c r="AP240" s="307"/>
      <c r="AQ240" s="307"/>
      <c r="AR240" s="326"/>
      <c r="AS240" s="307"/>
      <c r="AT240" s="307"/>
      <c r="AU240" s="307"/>
      <c r="AV240" s="307"/>
      <c r="AW240" s="307"/>
      <c r="AX240" s="307"/>
      <c r="AY240" s="326"/>
      <c r="AZ240" s="307"/>
      <c r="BA240" s="307"/>
      <c r="BB240" s="307"/>
      <c r="BC240" s="307"/>
      <c r="BD240" s="307">
        <f>'[1]МЯСО, РЫБА'!$I$66</f>
        <v>1.7250000000000001</v>
      </c>
      <c r="BE240" s="307"/>
      <c r="BF240" s="307"/>
      <c r="BG240" s="307"/>
      <c r="BH240" s="307"/>
      <c r="BI240" s="313"/>
      <c r="BJ240" s="680"/>
      <c r="BK240" s="686"/>
    </row>
    <row r="241" spans="1:63">
      <c r="A241" s="1364"/>
      <c r="B241" s="1374"/>
      <c r="C241" s="1333"/>
      <c r="D241" s="484">
        <f>'[1]МЯСО, РЫБА'!$P$56</f>
        <v>80</v>
      </c>
      <c r="E241" s="311">
        <f>'[1]МЯСО, РЫБА'!$T$64</f>
        <v>8</v>
      </c>
      <c r="F241" s="311"/>
      <c r="G241" s="311"/>
      <c r="H241" s="311"/>
      <c r="I241" s="311"/>
      <c r="J241" s="326"/>
      <c r="K241" s="311"/>
      <c r="L241" s="311"/>
      <c r="M241" s="311"/>
      <c r="N241" s="311"/>
      <c r="O241" s="311">
        <f>'[1]МЯСО, РЫБА'!$T$59</f>
        <v>53.7</v>
      </c>
      <c r="P241" s="311"/>
      <c r="Q241" s="989">
        <f>'[1]МЯСО, РЫБА'!$Q$63</f>
        <v>0.188</v>
      </c>
      <c r="R241" s="311"/>
      <c r="S241" s="311"/>
      <c r="T241" s="311"/>
      <c r="U241" s="311">
        <f>'[1]МЯСО, РЫБА'!$T$62</f>
        <v>6.4</v>
      </c>
      <c r="V241" s="311">
        <f>'[1]МЯСО, РЫБА'!$T$60</f>
        <v>16</v>
      </c>
      <c r="W241" s="311"/>
      <c r="X241" s="311"/>
      <c r="Y241" s="311"/>
      <c r="Z241" s="311"/>
      <c r="AA241" s="311"/>
      <c r="AB241" s="311"/>
      <c r="AC241" s="311"/>
      <c r="AD241" s="311"/>
      <c r="AE241" s="311"/>
      <c r="AF241" s="311"/>
      <c r="AG241" s="311"/>
      <c r="AH241" s="311"/>
      <c r="AI241" s="311"/>
      <c r="AJ241" s="311"/>
      <c r="AK241" s="311"/>
      <c r="AL241" s="311"/>
      <c r="AM241" s="311"/>
      <c r="AN241" s="311">
        <f>'[1]МЯСО, РЫБА'!$T$61</f>
        <v>6.4</v>
      </c>
      <c r="AO241" s="311"/>
      <c r="AP241" s="311"/>
      <c r="AQ241" s="311"/>
      <c r="AR241" s="326"/>
      <c r="AS241" s="311"/>
      <c r="AT241" s="311"/>
      <c r="AU241" s="311"/>
      <c r="AV241" s="311"/>
      <c r="AW241" s="311"/>
      <c r="AX241" s="311"/>
      <c r="AY241" s="326"/>
      <c r="AZ241" s="311"/>
      <c r="BA241" s="311"/>
      <c r="BB241" s="311"/>
      <c r="BC241" s="311"/>
      <c r="BD241" s="311">
        <f>'[1]МЯСО, РЫБА'!$T$66</f>
        <v>2.2999999999999998</v>
      </c>
      <c r="BE241" s="311"/>
      <c r="BF241" s="311"/>
      <c r="BG241" s="311"/>
      <c r="BH241" s="311"/>
      <c r="BI241" s="310"/>
      <c r="BJ241" s="681"/>
      <c r="BK241" s="687"/>
    </row>
    <row r="242" spans="1:63">
      <c r="A242" s="1362"/>
      <c r="B242" s="1373"/>
      <c r="C242" s="1332" t="s">
        <v>357</v>
      </c>
      <c r="D242" s="308">
        <f>[1]ГАРНИРЫ!$E$186</f>
        <v>120</v>
      </c>
      <c r="E242" s="307"/>
      <c r="F242" s="307"/>
      <c r="G242" s="307"/>
      <c r="H242" s="307"/>
      <c r="I242" s="307"/>
      <c r="J242" s="326">
        <f>[1]ГАРНИРЫ!$I$197+[1]ГАРНИРЫ!$I$193</f>
        <v>4.72</v>
      </c>
      <c r="K242" s="307"/>
      <c r="L242" s="307"/>
      <c r="M242" s="307"/>
      <c r="N242" s="307"/>
      <c r="O242" s="307"/>
      <c r="P242" s="307"/>
      <c r="Q242" s="989"/>
      <c r="R242" s="307">
        <f>[1]ГАРНИРЫ!$I$189</f>
        <v>45.68</v>
      </c>
      <c r="S242" s="307">
        <f>[1]ГАРНИРЫ!$F$192*80/100</f>
        <v>31.04</v>
      </c>
      <c r="T242" s="307"/>
      <c r="U242" s="307">
        <f>[1]ГАРНИРЫ!$F$191*84/100</f>
        <v>11.020799999999999</v>
      </c>
      <c r="V242" s="307">
        <f>[1]ГАРНИРЫ!$F$190*80/100</f>
        <v>17.024000000000001</v>
      </c>
      <c r="W242" s="307"/>
      <c r="X242" s="307"/>
      <c r="Y242" s="307"/>
      <c r="Z242" s="307"/>
      <c r="AA242" s="307"/>
      <c r="AB242" s="307"/>
      <c r="AC242" s="307"/>
      <c r="AD242" s="307"/>
      <c r="AE242" s="307"/>
      <c r="AF242" s="307"/>
      <c r="AG242" s="307"/>
      <c r="AH242" s="307"/>
      <c r="AI242" s="307">
        <f>[1]ГАРНИРЫ!$I$198</f>
        <v>2.16</v>
      </c>
      <c r="AJ242" s="307"/>
      <c r="AK242" s="307"/>
      <c r="AL242" s="307"/>
      <c r="AM242" s="307"/>
      <c r="AN242" s="307"/>
      <c r="AO242" s="307"/>
      <c r="AP242" s="307"/>
      <c r="AQ242" s="307">
        <f>[1]ГАРНИРЫ!$I$196</f>
        <v>1.76</v>
      </c>
      <c r="AR242" s="326"/>
      <c r="AS242" s="307"/>
      <c r="AT242" s="307"/>
      <c r="AU242" s="307"/>
      <c r="AV242" s="307"/>
      <c r="AW242" s="307"/>
      <c r="AX242" s="307"/>
      <c r="AY242" s="326"/>
      <c r="AZ242" s="307"/>
      <c r="BA242" s="307"/>
      <c r="BB242" s="307"/>
      <c r="BC242" s="307">
        <f>[1]ГАРНИРЫ!$I$200</f>
        <v>0.64</v>
      </c>
      <c r="BD242" s="307"/>
      <c r="BE242" s="307"/>
      <c r="BF242" s="307"/>
      <c r="BG242" s="307"/>
      <c r="BH242" s="313"/>
      <c r="BI242" s="306"/>
      <c r="BJ242" s="680"/>
      <c r="BK242" s="686"/>
    </row>
    <row r="243" spans="1:63">
      <c r="A243" s="1362"/>
      <c r="B243" s="1373"/>
      <c r="C243" s="1333"/>
      <c r="D243" s="1109">
        <f>[1]ГАРНИРЫ!$P$186</f>
        <v>150</v>
      </c>
      <c r="E243" s="314"/>
      <c r="F243" s="314"/>
      <c r="G243" s="314"/>
      <c r="H243" s="314"/>
      <c r="I243" s="314"/>
      <c r="J243" s="326">
        <f>[1]ГАРНИРЫ!$T$193+[1]ГАРНИРЫ!$T$197</f>
        <v>5.9</v>
      </c>
      <c r="K243" s="314"/>
      <c r="L243" s="314"/>
      <c r="M243" s="314"/>
      <c r="N243" s="314"/>
      <c r="O243" s="314"/>
      <c r="P243" s="314"/>
      <c r="Q243" s="989"/>
      <c r="R243" s="314">
        <f>[1]ГАРНИРЫ!$T$189</f>
        <v>57.1</v>
      </c>
      <c r="S243" s="314">
        <f>[1]ГАРНИРЫ!$Q$192*80/100</f>
        <v>38.799999999999997</v>
      </c>
      <c r="T243" s="314"/>
      <c r="U243" s="314">
        <f>[1]ГАРНИРЫ!$Q$191*84/100</f>
        <v>13.776</v>
      </c>
      <c r="V243" s="314">
        <f>[1]ГАРНИРЫ!$Q$190*80/100</f>
        <v>21.28</v>
      </c>
      <c r="W243" s="314"/>
      <c r="X243" s="314"/>
      <c r="Y243" s="314"/>
      <c r="Z243" s="314"/>
      <c r="AA243" s="314"/>
      <c r="AB243" s="314"/>
      <c r="AC243" s="314"/>
      <c r="AD243" s="314"/>
      <c r="AE243" s="314"/>
      <c r="AF243" s="314"/>
      <c r="AG243" s="314"/>
      <c r="AH243" s="314"/>
      <c r="AI243" s="314">
        <f>[1]ГАРНИРЫ!$T$198</f>
        <v>2.7</v>
      </c>
      <c r="AJ243" s="314"/>
      <c r="AK243" s="314"/>
      <c r="AL243" s="314"/>
      <c r="AM243" s="314"/>
      <c r="AN243" s="314"/>
      <c r="AO243" s="314"/>
      <c r="AP243" s="314"/>
      <c r="AQ243" s="314">
        <f>[1]ГАРНИРЫ!$T$196</f>
        <v>2.2000000000000002</v>
      </c>
      <c r="AR243" s="326"/>
      <c r="AS243" s="314"/>
      <c r="AT243" s="314"/>
      <c r="AU243" s="314"/>
      <c r="AV243" s="314"/>
      <c r="AW243" s="314"/>
      <c r="AX243" s="314"/>
      <c r="AY243" s="326"/>
      <c r="AZ243" s="314"/>
      <c r="BA243" s="314"/>
      <c r="BB243" s="314"/>
      <c r="BC243" s="314">
        <f>[1]ГАРНИРЫ!$T$200</f>
        <v>0.8</v>
      </c>
      <c r="BD243" s="314"/>
      <c r="BE243" s="314"/>
      <c r="BF243" s="314"/>
      <c r="BG243" s="314"/>
      <c r="BH243" s="328"/>
      <c r="BI243" s="327"/>
      <c r="BJ243" s="682"/>
      <c r="BK243" s="688"/>
    </row>
    <row r="244" spans="1:63">
      <c r="A244" s="1362"/>
      <c r="B244" s="1373"/>
      <c r="C244" s="1335" t="s">
        <v>146</v>
      </c>
      <c r="D244" s="308">
        <v>150</v>
      </c>
      <c r="E244" s="307"/>
      <c r="F244" s="307"/>
      <c r="G244" s="307"/>
      <c r="H244" s="307"/>
      <c r="I244" s="307"/>
      <c r="J244" s="326"/>
      <c r="K244" s="307"/>
      <c r="L244" s="307"/>
      <c r="M244" s="307"/>
      <c r="N244" s="307"/>
      <c r="O244" s="307"/>
      <c r="P244" s="307"/>
      <c r="Q244" s="989"/>
      <c r="R244" s="307"/>
      <c r="S244" s="307"/>
      <c r="T244" s="307"/>
      <c r="U244" s="307"/>
      <c r="V244" s="307"/>
      <c r="W244" s="307"/>
      <c r="X244" s="307"/>
      <c r="Y244" s="307"/>
      <c r="Z244" s="307"/>
      <c r="AA244" s="307"/>
      <c r="AB244" s="307"/>
      <c r="AC244" s="307"/>
      <c r="AD244" s="307"/>
      <c r="AE244" s="307"/>
      <c r="AF244" s="307"/>
      <c r="AG244" s="307">
        <f>[1]НАПИТКИ!$I$362</f>
        <v>24</v>
      </c>
      <c r="AH244" s="307"/>
      <c r="AI244" s="307"/>
      <c r="AJ244" s="307"/>
      <c r="AK244" s="307"/>
      <c r="AL244" s="307"/>
      <c r="AM244" s="307"/>
      <c r="AN244" s="307"/>
      <c r="AO244" s="307"/>
      <c r="AP244" s="307"/>
      <c r="AQ244" s="307"/>
      <c r="AR244" s="326"/>
      <c r="AS244" s="307"/>
      <c r="AT244" s="307"/>
      <c r="AU244" s="307"/>
      <c r="AV244" s="307"/>
      <c r="AW244" s="307"/>
      <c r="AX244" s="307"/>
      <c r="AY244" s="326"/>
      <c r="AZ244" s="307"/>
      <c r="BA244" s="307"/>
      <c r="BB244" s="307"/>
      <c r="BC244" s="307">
        <f>[1]НАПИТКИ!$I$363</f>
        <v>9</v>
      </c>
      <c r="BD244" s="307"/>
      <c r="BE244" s="307"/>
      <c r="BF244" s="307"/>
      <c r="BG244" s="307">
        <f>[1]НАПИТКИ!$I$364</f>
        <v>5.2</v>
      </c>
      <c r="BH244" s="672">
        <f>[1]НАПИТКИ!$I$366</f>
        <v>0.15</v>
      </c>
      <c r="BI244" s="313"/>
      <c r="BJ244" s="680"/>
      <c r="BK244" s="686"/>
    </row>
    <row r="245" spans="1:63">
      <c r="A245" s="1362"/>
      <c r="B245" s="1373"/>
      <c r="C245" s="1331"/>
      <c r="D245" s="1115">
        <v>180</v>
      </c>
      <c r="E245" s="311"/>
      <c r="F245" s="311"/>
      <c r="G245" s="311"/>
      <c r="H245" s="311"/>
      <c r="I245" s="311"/>
      <c r="J245" s="326"/>
      <c r="K245" s="311"/>
      <c r="L245" s="311"/>
      <c r="M245" s="311"/>
      <c r="N245" s="311"/>
      <c r="O245" s="311"/>
      <c r="P245" s="311"/>
      <c r="Q245" s="989"/>
      <c r="R245" s="311"/>
      <c r="S245" s="311"/>
      <c r="T245" s="311"/>
      <c r="U245" s="311"/>
      <c r="V245" s="311"/>
      <c r="W245" s="311"/>
      <c r="X245" s="311"/>
      <c r="Y245" s="311"/>
      <c r="Z245" s="311"/>
      <c r="AA245" s="311"/>
      <c r="AB245" s="311"/>
      <c r="AC245" s="311"/>
      <c r="AD245" s="311"/>
      <c r="AE245" s="311"/>
      <c r="AF245" s="311"/>
      <c r="AG245" s="311">
        <f>[1]НАПИТКИ!$T$362</f>
        <v>28.8</v>
      </c>
      <c r="AH245" s="311"/>
      <c r="AI245" s="311"/>
      <c r="AJ245" s="311"/>
      <c r="AK245" s="311"/>
      <c r="AL245" s="311"/>
      <c r="AM245" s="311"/>
      <c r="AN245" s="311"/>
      <c r="AO245" s="311"/>
      <c r="AP245" s="311"/>
      <c r="AQ245" s="311"/>
      <c r="AR245" s="326"/>
      <c r="AS245" s="311"/>
      <c r="AT245" s="311"/>
      <c r="AU245" s="311"/>
      <c r="AV245" s="311"/>
      <c r="AW245" s="311"/>
      <c r="AX245" s="311"/>
      <c r="AY245" s="326"/>
      <c r="AZ245" s="311"/>
      <c r="BA245" s="311"/>
      <c r="BB245" s="311"/>
      <c r="BC245" s="311">
        <f>[1]НАПИТКИ!$T$363</f>
        <v>10.8</v>
      </c>
      <c r="BD245" s="311"/>
      <c r="BE245" s="311"/>
      <c r="BF245" s="311"/>
      <c r="BG245" s="311">
        <f>[1]НАПИТКИ!$T$364</f>
        <v>6.24</v>
      </c>
      <c r="BH245" s="669">
        <f>[1]НАПИТКИ!$T$366</f>
        <v>0.18</v>
      </c>
      <c r="BI245" s="310"/>
      <c r="BJ245" s="681"/>
      <c r="BK245" s="687"/>
    </row>
    <row r="246" spans="1:63" ht="15.75" customHeight="1">
      <c r="A246" s="1362"/>
      <c r="B246" s="1373"/>
      <c r="C246" s="1329" t="s">
        <v>48</v>
      </c>
      <c r="D246" s="308">
        <f>'[1]ГАСТРОНОМИЯ, ВЫПЕЧКА'!$AA$14</f>
        <v>20</v>
      </c>
      <c r="E246" s="307"/>
      <c r="F246" s="307"/>
      <c r="G246" s="307"/>
      <c r="H246" s="307"/>
      <c r="I246" s="307"/>
      <c r="J246" s="326"/>
      <c r="K246" s="307"/>
      <c r="L246" s="307"/>
      <c r="M246" s="307"/>
      <c r="N246" s="307"/>
      <c r="O246" s="307"/>
      <c r="P246" s="307"/>
      <c r="Q246" s="989"/>
      <c r="R246" s="307"/>
      <c r="S246" s="307"/>
      <c r="T246" s="307"/>
      <c r="U246" s="307"/>
      <c r="V246" s="307"/>
      <c r="W246" s="307"/>
      <c r="X246" s="307"/>
      <c r="Y246" s="307"/>
      <c r="Z246" s="307"/>
      <c r="AA246" s="307"/>
      <c r="AB246" s="307"/>
      <c r="AC246" s="307"/>
      <c r="AD246" s="307"/>
      <c r="AE246" s="307"/>
      <c r="AF246" s="307"/>
      <c r="AG246" s="307"/>
      <c r="AH246" s="307"/>
      <c r="AI246" s="307"/>
      <c r="AJ246" s="307"/>
      <c r="AK246" s="307"/>
      <c r="AL246" s="307"/>
      <c r="AM246" s="307"/>
      <c r="AN246" s="307">
        <f>'[1]ГАСТРОНОМИЯ, ВЫПЕЧКА'!$AE$17</f>
        <v>20</v>
      </c>
      <c r="AO246" s="307"/>
      <c r="AP246" s="307"/>
      <c r="AQ246" s="307"/>
      <c r="AR246" s="326"/>
      <c r="AS246" s="307"/>
      <c r="AT246" s="307"/>
      <c r="AU246" s="307"/>
      <c r="AV246" s="307"/>
      <c r="AW246" s="307"/>
      <c r="AX246" s="307"/>
      <c r="AY246" s="326"/>
      <c r="AZ246" s="307"/>
      <c r="BA246" s="307"/>
      <c r="BB246" s="307"/>
      <c r="BC246" s="307"/>
      <c r="BD246" s="307"/>
      <c r="BE246" s="307"/>
      <c r="BF246" s="307"/>
      <c r="BG246" s="307"/>
      <c r="BH246" s="307"/>
      <c r="BI246" s="313"/>
      <c r="BJ246" s="680"/>
      <c r="BK246" s="686"/>
    </row>
    <row r="247" spans="1:63" ht="15.75" customHeight="1">
      <c r="A247" s="1362"/>
      <c r="B247" s="1373"/>
      <c r="C247" s="1329"/>
      <c r="D247" s="921">
        <f>'[1]ГАСТРОНОМИЯ, ВЫПЕЧКА'!$AL$14</f>
        <v>30</v>
      </c>
      <c r="E247" s="311"/>
      <c r="F247" s="311"/>
      <c r="G247" s="311"/>
      <c r="H247" s="311"/>
      <c r="I247" s="311"/>
      <c r="J247" s="326"/>
      <c r="K247" s="311"/>
      <c r="L247" s="311"/>
      <c r="M247" s="311"/>
      <c r="N247" s="311"/>
      <c r="O247" s="311"/>
      <c r="P247" s="311"/>
      <c r="Q247" s="989"/>
      <c r="R247" s="311"/>
      <c r="S247" s="311"/>
      <c r="T247" s="311"/>
      <c r="U247" s="311"/>
      <c r="V247" s="311"/>
      <c r="W247" s="311"/>
      <c r="X247" s="311"/>
      <c r="Y247" s="311"/>
      <c r="Z247" s="311"/>
      <c r="AA247" s="311"/>
      <c r="AB247" s="311"/>
      <c r="AC247" s="311"/>
      <c r="AD247" s="311"/>
      <c r="AE247" s="311"/>
      <c r="AF247" s="311"/>
      <c r="AG247" s="311"/>
      <c r="AH247" s="311"/>
      <c r="AI247" s="311"/>
      <c r="AJ247" s="311"/>
      <c r="AK247" s="311"/>
      <c r="AL247" s="311"/>
      <c r="AM247" s="311"/>
      <c r="AN247" s="311">
        <f>'[1]ГАСТРОНОМИЯ, ВЫПЕЧКА'!$AP$17</f>
        <v>30</v>
      </c>
      <c r="AO247" s="311"/>
      <c r="AP247" s="311"/>
      <c r="AQ247" s="311"/>
      <c r="AR247" s="326"/>
      <c r="AS247" s="311"/>
      <c r="AT247" s="311"/>
      <c r="AU247" s="311"/>
      <c r="AV247" s="311"/>
      <c r="AW247" s="311"/>
      <c r="AX247" s="311"/>
      <c r="AY247" s="326"/>
      <c r="AZ247" s="311"/>
      <c r="BA247" s="311"/>
      <c r="BB247" s="311"/>
      <c r="BC247" s="311"/>
      <c r="BD247" s="311"/>
      <c r="BE247" s="311"/>
      <c r="BF247" s="311"/>
      <c r="BG247" s="311"/>
      <c r="BH247" s="311"/>
      <c r="BI247" s="310"/>
      <c r="BJ247" s="681"/>
      <c r="BK247" s="687"/>
    </row>
    <row r="248" spans="1:63" ht="15.75" customHeight="1">
      <c r="A248" s="1362"/>
      <c r="B248" s="1373"/>
      <c r="C248" s="1329" t="s">
        <v>68</v>
      </c>
      <c r="D248" s="308">
        <f>'[1]ГАСТРОНОМИЯ, ВЫПЕЧКА'!$AA$57</f>
        <v>20</v>
      </c>
      <c r="E248" s="307"/>
      <c r="F248" s="307"/>
      <c r="G248" s="307"/>
      <c r="H248" s="307"/>
      <c r="I248" s="307"/>
      <c r="J248" s="326"/>
      <c r="K248" s="307"/>
      <c r="L248" s="307"/>
      <c r="M248" s="307"/>
      <c r="N248" s="307"/>
      <c r="O248" s="307"/>
      <c r="P248" s="307"/>
      <c r="Q248" s="989"/>
      <c r="R248" s="307"/>
      <c r="S248" s="307"/>
      <c r="T248" s="307"/>
      <c r="U248" s="307"/>
      <c r="V248" s="307"/>
      <c r="W248" s="307"/>
      <c r="X248" s="307"/>
      <c r="Y248" s="307"/>
      <c r="Z248" s="307"/>
      <c r="AA248" s="307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>
        <f>'[1]ГАСТРОНОМИЯ, ВЫПЕЧКА'!$AE$60</f>
        <v>20</v>
      </c>
      <c r="AP248" s="307"/>
      <c r="AQ248" s="307"/>
      <c r="AR248" s="326"/>
      <c r="AS248" s="307"/>
      <c r="AT248" s="307"/>
      <c r="AU248" s="307"/>
      <c r="AV248" s="307"/>
      <c r="AW248" s="307"/>
      <c r="AX248" s="307"/>
      <c r="AY248" s="326"/>
      <c r="AZ248" s="307"/>
      <c r="BA248" s="307"/>
      <c r="BB248" s="307"/>
      <c r="BC248" s="307"/>
      <c r="BD248" s="307"/>
      <c r="BE248" s="307"/>
      <c r="BF248" s="307"/>
      <c r="BG248" s="307"/>
      <c r="BH248" s="307"/>
      <c r="BI248" s="313"/>
      <c r="BJ248" s="680"/>
      <c r="BK248" s="686"/>
    </row>
    <row r="249" spans="1:63" ht="15.75" customHeight="1">
      <c r="A249" s="1362"/>
      <c r="B249" s="1373"/>
      <c r="C249" s="1329"/>
      <c r="D249" s="925">
        <f>'[1]ГАСТРОНОМИЯ, ВЫПЕЧКА'!$AA$57</f>
        <v>20</v>
      </c>
      <c r="E249" s="926"/>
      <c r="F249" s="926"/>
      <c r="G249" s="926"/>
      <c r="H249" s="926"/>
      <c r="I249" s="926"/>
      <c r="J249" s="1001"/>
      <c r="K249" s="926"/>
      <c r="L249" s="926"/>
      <c r="M249" s="926"/>
      <c r="N249" s="926"/>
      <c r="O249" s="926"/>
      <c r="P249" s="926"/>
      <c r="Q249" s="989"/>
      <c r="R249" s="926"/>
      <c r="S249" s="926"/>
      <c r="T249" s="926"/>
      <c r="U249" s="926"/>
      <c r="V249" s="926"/>
      <c r="W249" s="926"/>
      <c r="X249" s="926"/>
      <c r="Y249" s="926"/>
      <c r="Z249" s="926"/>
      <c r="AA249" s="926"/>
      <c r="AB249" s="926"/>
      <c r="AC249" s="926"/>
      <c r="AD249" s="926"/>
      <c r="AE249" s="926"/>
      <c r="AF249" s="926"/>
      <c r="AG249" s="926"/>
      <c r="AH249" s="926"/>
      <c r="AI249" s="926"/>
      <c r="AJ249" s="926"/>
      <c r="AK249" s="926"/>
      <c r="AL249" s="926"/>
      <c r="AM249" s="926"/>
      <c r="AN249" s="926"/>
      <c r="AO249" s="926">
        <f>'[1]ГАСТРОНОМИЯ, ВЫПЕЧКА'!$AE$60</f>
        <v>20</v>
      </c>
      <c r="AP249" s="926"/>
      <c r="AQ249" s="926"/>
      <c r="AR249" s="1001"/>
      <c r="AS249" s="926"/>
      <c r="AT249" s="926"/>
      <c r="AU249" s="926"/>
      <c r="AV249" s="926"/>
      <c r="AW249" s="926"/>
      <c r="AX249" s="926"/>
      <c r="AY249" s="1001"/>
      <c r="AZ249" s="926"/>
      <c r="BA249" s="926"/>
      <c r="BB249" s="926"/>
      <c r="BC249" s="926"/>
      <c r="BD249" s="926"/>
      <c r="BE249" s="926"/>
      <c r="BF249" s="926"/>
      <c r="BG249" s="926"/>
      <c r="BH249" s="926"/>
      <c r="BI249" s="927"/>
      <c r="BJ249" s="927"/>
      <c r="BK249" s="928"/>
    </row>
    <row r="250" spans="1:63">
      <c r="A250" s="1362"/>
      <c r="B250" s="1349" t="s">
        <v>271</v>
      </c>
      <c r="C250" s="1332" t="s">
        <v>676</v>
      </c>
      <c r="D250" s="308">
        <f>'[1]ЯЙЦО, ТВОРОГ, ЗАПЕКАНКИ'!$E$406</f>
        <v>90</v>
      </c>
      <c r="E250" s="307">
        <f>'[1]ЯЙЦО, ТВОРОГ, ЗАПЕКАНКИ'!$I$411+'[1]ЯЙЦО, ТВОРОГ, ЗАПЕКАНКИ'!$I$415</f>
        <v>19.8</v>
      </c>
      <c r="F250" s="307"/>
      <c r="G250" s="307"/>
      <c r="H250" s="307"/>
      <c r="I250" s="307"/>
      <c r="J250" s="326">
        <f>'[1]ЯЙЦО, ТВОРОГ, ЗАПЕКАНКИ'!$I$413+'[1]ЯЙЦО, ТВОРОГ, ЗАПЕКАНКИ'!$I$417</f>
        <v>3.87</v>
      </c>
      <c r="K250" s="307"/>
      <c r="L250" s="307"/>
      <c r="M250" s="307"/>
      <c r="N250" s="307"/>
      <c r="O250" s="307"/>
      <c r="P250" s="307"/>
      <c r="Q250" s="989">
        <f>'[1]ЯЙЦО, ТВОРОГ, ЗАПЕКАНКИ'!$F$412</f>
        <v>0.14850000000000002</v>
      </c>
      <c r="R250" s="307">
        <f>'[1]ЯЙЦО, ТВОРОГ, ЗАПЕКАНКИ'!$I$409</f>
        <v>55.8</v>
      </c>
      <c r="S250" s="307"/>
      <c r="T250" s="307"/>
      <c r="U250" s="307"/>
      <c r="V250" s="307">
        <f>'[1]ЯЙЦО, ТВОРОГ, ЗАПЕКАНКИ'!$I$410</f>
        <v>19.170000000000002</v>
      </c>
      <c r="W250" s="307"/>
      <c r="X250" s="307"/>
      <c r="Y250" s="307"/>
      <c r="Z250" s="307"/>
      <c r="AA250" s="307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>
        <f>'[1]ЯЙЦО, ТВОРОГ, ЗАПЕКАНКИ'!$I$416</f>
        <v>1.17</v>
      </c>
      <c r="AR250" s="326"/>
      <c r="AS250" s="307"/>
      <c r="AT250" s="307"/>
      <c r="AU250" s="307"/>
      <c r="AV250" s="307"/>
      <c r="AW250" s="307"/>
      <c r="AX250" s="307"/>
      <c r="AY250" s="326"/>
      <c r="AZ250" s="307"/>
      <c r="BA250" s="307"/>
      <c r="BB250" s="307"/>
      <c r="BC250" s="307"/>
      <c r="BD250" s="307"/>
      <c r="BE250" s="307"/>
      <c r="BF250" s="307"/>
      <c r="BG250" s="307"/>
      <c r="BH250" s="307"/>
      <c r="BI250" s="313"/>
      <c r="BJ250" s="680"/>
      <c r="BK250" s="686"/>
    </row>
    <row r="251" spans="1:63" ht="17.25" customHeight="1">
      <c r="A251" s="1362"/>
      <c r="B251" s="1349"/>
      <c r="C251" s="1333"/>
      <c r="D251" s="675">
        <f>'[1]ЯЙЦО, ТВОРОГ, ЗАПЕКАНКИ'!$P$406</f>
        <v>100</v>
      </c>
      <c r="E251" s="314">
        <f>'[1]ЯЙЦО, ТВОРОГ, ЗАПЕКАНКИ'!$T$411+'[1]ЯЙЦО, ТВОРОГ, ЗАПЕКАНКИ'!$T$415</f>
        <v>22</v>
      </c>
      <c r="F251" s="314"/>
      <c r="G251" s="314"/>
      <c r="H251" s="314"/>
      <c r="I251" s="314"/>
      <c r="J251" s="326">
        <f>'[1]ЯЙЦО, ТВОРОГ, ЗАПЕКАНКИ'!$T$413+'[1]ЯЙЦО, ТВОРОГ, ЗАПЕКАНКИ'!$T$417</f>
        <v>4.3</v>
      </c>
      <c r="K251" s="314"/>
      <c r="L251" s="314"/>
      <c r="M251" s="314"/>
      <c r="N251" s="314"/>
      <c r="O251" s="314"/>
      <c r="P251" s="314"/>
      <c r="Q251" s="989">
        <f>'[1]ЯЙЦО, ТВОРОГ, ЗАПЕКАНКИ'!$Q$412</f>
        <v>0.16500000000000001</v>
      </c>
      <c r="R251" s="314">
        <f>'[1]ЯЙЦО, ТВОРОГ, ЗАПЕКАНКИ'!$T$409</f>
        <v>62</v>
      </c>
      <c r="S251" s="314"/>
      <c r="T251" s="314"/>
      <c r="U251" s="314"/>
      <c r="V251" s="314">
        <f>'[1]ЯЙЦО, ТВОРОГ, ЗАПЕКАНКИ'!$T$410</f>
        <v>21.3</v>
      </c>
      <c r="W251" s="314"/>
      <c r="X251" s="314"/>
      <c r="Y251" s="314"/>
      <c r="Z251" s="314"/>
      <c r="AA251" s="314"/>
      <c r="AB251" s="314"/>
      <c r="AC251" s="314"/>
      <c r="AD251" s="314"/>
      <c r="AE251" s="314"/>
      <c r="AF251" s="314"/>
      <c r="AG251" s="314"/>
      <c r="AH251" s="314"/>
      <c r="AI251" s="314"/>
      <c r="AJ251" s="314"/>
      <c r="AK251" s="314"/>
      <c r="AL251" s="314"/>
      <c r="AM251" s="314"/>
      <c r="AN251" s="314"/>
      <c r="AO251" s="314"/>
      <c r="AP251" s="314"/>
      <c r="AQ251" s="314">
        <f>'[1]ЯЙЦО, ТВОРОГ, ЗАПЕКАНКИ'!$T$416</f>
        <v>1.3</v>
      </c>
      <c r="AR251" s="326"/>
      <c r="AS251" s="314"/>
      <c r="AT251" s="314"/>
      <c r="AU251" s="314"/>
      <c r="AV251" s="314"/>
      <c r="AW251" s="314"/>
      <c r="AX251" s="314"/>
      <c r="AY251" s="326"/>
      <c r="AZ251" s="314"/>
      <c r="BA251" s="314"/>
      <c r="BB251" s="314"/>
      <c r="BC251" s="314"/>
      <c r="BD251" s="314"/>
      <c r="BE251" s="314"/>
      <c r="BF251" s="314"/>
      <c r="BG251" s="314"/>
      <c r="BH251" s="314"/>
      <c r="BI251" s="328"/>
      <c r="BJ251" s="682"/>
      <c r="BK251" s="688"/>
    </row>
    <row r="252" spans="1:63" ht="15" customHeight="1">
      <c r="A252" s="1363"/>
      <c r="B252" s="1406"/>
      <c r="C252" s="1380" t="s">
        <v>515</v>
      </c>
      <c r="D252" s="308">
        <f>'[1]ФРУКТЫ, ОВОЩИ'!$E$394</f>
        <v>50</v>
      </c>
      <c r="E252" s="307"/>
      <c r="F252" s="307"/>
      <c r="G252" s="307"/>
      <c r="H252" s="307"/>
      <c r="I252" s="307"/>
      <c r="J252" s="326"/>
      <c r="K252" s="307"/>
      <c r="L252" s="307"/>
      <c r="M252" s="307"/>
      <c r="N252" s="307"/>
      <c r="O252" s="307"/>
      <c r="P252" s="307"/>
      <c r="Q252" s="989"/>
      <c r="R252" s="307"/>
      <c r="S252" s="307"/>
      <c r="T252" s="307"/>
      <c r="U252" s="307"/>
      <c r="V252" s="307"/>
      <c r="W252" s="307"/>
      <c r="X252" s="307"/>
      <c r="Y252" s="307"/>
      <c r="Z252" s="307"/>
      <c r="AA252" s="307"/>
      <c r="AB252" s="307"/>
      <c r="AC252" s="307"/>
      <c r="AD252" s="307"/>
      <c r="AE252" s="307"/>
      <c r="AF252" s="307"/>
      <c r="AG252" s="307"/>
      <c r="AH252" s="307"/>
      <c r="AI252" s="307"/>
      <c r="AJ252" s="307"/>
      <c r="AK252" s="307"/>
      <c r="AL252" s="307"/>
      <c r="AM252" s="307">
        <f>'[1]ФРУКТЫ, ОВОЩИ'!$I$397</f>
        <v>50</v>
      </c>
      <c r="AN252" s="307"/>
      <c r="AO252" s="307"/>
      <c r="AP252" s="307"/>
      <c r="AQ252" s="307"/>
      <c r="AR252" s="307"/>
      <c r="AS252" s="307"/>
      <c r="AT252" s="307"/>
      <c r="AU252" s="307"/>
      <c r="AV252" s="307"/>
      <c r="AW252" s="307"/>
      <c r="AX252" s="307"/>
      <c r="AY252" s="307"/>
      <c r="AZ252" s="307"/>
      <c r="BA252" s="307"/>
      <c r="BB252" s="307"/>
      <c r="BC252" s="307"/>
      <c r="BD252" s="307"/>
      <c r="BE252" s="307"/>
      <c r="BF252" s="307"/>
      <c r="BG252" s="307"/>
      <c r="BH252" s="307"/>
      <c r="BI252" s="313"/>
      <c r="BJ252" s="680"/>
      <c r="BK252" s="686"/>
    </row>
    <row r="253" spans="1:63">
      <c r="A253" s="1363"/>
      <c r="B253" s="1406"/>
      <c r="C253" s="1338"/>
      <c r="D253" s="1117">
        <f>'[1]ФРУКТЫ, ОВОЩИ'!$E$394</f>
        <v>50</v>
      </c>
      <c r="E253" s="311"/>
      <c r="F253" s="311"/>
      <c r="G253" s="311"/>
      <c r="H253" s="311"/>
      <c r="I253" s="311"/>
      <c r="J253" s="326"/>
      <c r="K253" s="311"/>
      <c r="L253" s="311"/>
      <c r="M253" s="311"/>
      <c r="N253" s="311"/>
      <c r="O253" s="311"/>
      <c r="P253" s="311"/>
      <c r="Q253" s="989"/>
      <c r="R253" s="311"/>
      <c r="S253" s="311"/>
      <c r="T253" s="311"/>
      <c r="U253" s="311"/>
      <c r="V253" s="311"/>
      <c r="W253" s="311"/>
      <c r="X253" s="311"/>
      <c r="Y253" s="311"/>
      <c r="Z253" s="311"/>
      <c r="AA253" s="311"/>
      <c r="AB253" s="311"/>
      <c r="AC253" s="311"/>
      <c r="AD253" s="311"/>
      <c r="AE253" s="311"/>
      <c r="AF253" s="311"/>
      <c r="AG253" s="311"/>
      <c r="AH253" s="311"/>
      <c r="AI253" s="311"/>
      <c r="AJ253" s="311"/>
      <c r="AK253" s="311"/>
      <c r="AL253" s="311"/>
      <c r="AM253" s="314">
        <f>'[1]ФРУКТЫ, ОВОЩИ'!$I$397</f>
        <v>50</v>
      </c>
      <c r="AN253" s="311"/>
      <c r="AO253" s="311"/>
      <c r="AP253" s="311"/>
      <c r="AQ253" s="311"/>
      <c r="AR253" s="326"/>
      <c r="AS253" s="311"/>
      <c r="AT253" s="311"/>
      <c r="AU253" s="311"/>
      <c r="AV253" s="311"/>
      <c r="AW253" s="311"/>
      <c r="AX253" s="311"/>
      <c r="AY253" s="326"/>
      <c r="AZ253" s="311"/>
      <c r="BA253" s="311"/>
      <c r="BB253" s="311"/>
      <c r="BC253" s="311"/>
      <c r="BD253" s="311"/>
      <c r="BE253" s="311"/>
      <c r="BF253" s="311"/>
      <c r="BG253" s="311"/>
      <c r="BH253" s="311"/>
      <c r="BI253" s="310"/>
      <c r="BJ253" s="681"/>
      <c r="BK253" s="687"/>
    </row>
    <row r="254" spans="1:63">
      <c r="A254" s="1362"/>
      <c r="B254" s="1349"/>
      <c r="C254" s="1335" t="s">
        <v>237</v>
      </c>
      <c r="D254" s="308">
        <v>150</v>
      </c>
      <c r="E254" s="307"/>
      <c r="F254" s="307"/>
      <c r="G254" s="307"/>
      <c r="H254" s="307"/>
      <c r="I254" s="307"/>
      <c r="J254" s="326"/>
      <c r="K254" s="307"/>
      <c r="L254" s="307"/>
      <c r="M254" s="307"/>
      <c r="N254" s="307"/>
      <c r="O254" s="307"/>
      <c r="P254" s="307"/>
      <c r="Q254" s="989"/>
      <c r="R254" s="307"/>
      <c r="S254" s="307"/>
      <c r="T254" s="307"/>
      <c r="U254" s="307"/>
      <c r="V254" s="307"/>
      <c r="W254" s="307"/>
      <c r="X254" s="307"/>
      <c r="Y254" s="307"/>
      <c r="Z254" s="307"/>
      <c r="AA254" s="307"/>
      <c r="AB254" s="307"/>
      <c r="AC254" s="307"/>
      <c r="AD254" s="307"/>
      <c r="AE254" s="307"/>
      <c r="AF254" s="307"/>
      <c r="AG254" s="307"/>
      <c r="AH254" s="307">
        <f>[1]НАПИТКИ!$I$228</f>
        <v>150</v>
      </c>
      <c r="AI254" s="307"/>
      <c r="AJ254" s="307"/>
      <c r="AK254" s="307"/>
      <c r="AL254" s="307"/>
      <c r="AM254" s="307"/>
      <c r="AN254" s="307"/>
      <c r="AO254" s="307"/>
      <c r="AP254" s="307"/>
      <c r="AQ254" s="307"/>
      <c r="AR254" s="326"/>
      <c r="AS254" s="307"/>
      <c r="AT254" s="307"/>
      <c r="AU254" s="307"/>
      <c r="AV254" s="307"/>
      <c r="AW254" s="307"/>
      <c r="AX254" s="307"/>
      <c r="AY254" s="326"/>
      <c r="AZ254" s="307"/>
      <c r="BA254" s="307"/>
      <c r="BB254" s="307"/>
      <c r="BC254" s="307"/>
      <c r="BD254" s="307"/>
      <c r="BE254" s="307"/>
      <c r="BF254" s="307"/>
      <c r="BG254" s="307"/>
      <c r="BH254" s="307"/>
      <c r="BI254" s="313"/>
      <c r="BJ254" s="680"/>
      <c r="BK254" s="686"/>
    </row>
    <row r="255" spans="1:63" ht="15.75" thickBot="1">
      <c r="A255" s="1362"/>
      <c r="B255" s="1349"/>
      <c r="C255" s="1331"/>
      <c r="D255" s="1116">
        <v>150</v>
      </c>
      <c r="E255" s="311"/>
      <c r="F255" s="311"/>
      <c r="G255" s="311"/>
      <c r="H255" s="311"/>
      <c r="I255" s="311"/>
      <c r="J255" s="326"/>
      <c r="K255" s="311"/>
      <c r="L255" s="311"/>
      <c r="M255" s="311"/>
      <c r="N255" s="311"/>
      <c r="O255" s="311"/>
      <c r="P255" s="311"/>
      <c r="Q255" s="989"/>
      <c r="R255" s="311"/>
      <c r="S255" s="311"/>
      <c r="T255" s="311"/>
      <c r="U255" s="311"/>
      <c r="V255" s="311"/>
      <c r="W255" s="311"/>
      <c r="X255" s="311"/>
      <c r="Y255" s="311"/>
      <c r="Z255" s="311"/>
      <c r="AA255" s="311"/>
      <c r="AB255" s="311"/>
      <c r="AC255" s="311"/>
      <c r="AD255" s="311"/>
      <c r="AE255" s="311"/>
      <c r="AF255" s="311"/>
      <c r="AG255" s="311"/>
      <c r="AH255" s="311">
        <f>[1]НАПИТКИ!$I$228</f>
        <v>150</v>
      </c>
      <c r="AI255" s="311"/>
      <c r="AJ255" s="311"/>
      <c r="AK255" s="311"/>
      <c r="AL255" s="311"/>
      <c r="AM255" s="311"/>
      <c r="AN255" s="311"/>
      <c r="AO255" s="311"/>
      <c r="AP255" s="311"/>
      <c r="AQ255" s="311"/>
      <c r="AR255" s="326"/>
      <c r="AS255" s="311"/>
      <c r="AT255" s="311"/>
      <c r="AU255" s="311"/>
      <c r="AV255" s="311"/>
      <c r="AW255" s="311"/>
      <c r="AX255" s="311"/>
      <c r="AY255" s="326"/>
      <c r="AZ255" s="311"/>
      <c r="BA255" s="311"/>
      <c r="BB255" s="311"/>
      <c r="BC255" s="311"/>
      <c r="BD255" s="311"/>
      <c r="BE255" s="311"/>
      <c r="BF255" s="311"/>
      <c r="BG255" s="311"/>
      <c r="BH255" s="311"/>
      <c r="BI255" s="310"/>
      <c r="BJ255" s="681"/>
      <c r="BK255" s="687"/>
    </row>
    <row r="256" spans="1:63" ht="17.25" customHeight="1">
      <c r="A256" s="1361">
        <v>9</v>
      </c>
      <c r="B256" s="1343" t="s">
        <v>282</v>
      </c>
      <c r="C256" s="1342" t="s">
        <v>178</v>
      </c>
      <c r="D256" s="320">
        <f>'[1]ЯЙЦО, ТВОРОГ, ЗАПЕКАНКИ'!$E$14</f>
        <v>130</v>
      </c>
      <c r="E256" s="319">
        <f>'[1]ЯЙЦО, ТВОРОГ, ЗАПЕКАНКИ'!$I$18</f>
        <v>50.006666666666668</v>
      </c>
      <c r="F256" s="319"/>
      <c r="G256" s="319"/>
      <c r="H256" s="319"/>
      <c r="I256" s="319"/>
      <c r="J256" s="1004">
        <f>'[1]ЯЙЦО, ТВОРОГ, ЗАПЕКАНКИ'!$I$20+'[1]ЯЙЦО, ТВОРОГ, ЗАПЕКАНКИ'!$I$22</f>
        <v>9.2733333333333334</v>
      </c>
      <c r="K256" s="319"/>
      <c r="L256" s="319"/>
      <c r="M256" s="319"/>
      <c r="N256" s="319"/>
      <c r="O256" s="319"/>
      <c r="P256" s="319"/>
      <c r="Q256" s="991">
        <f>'[1]ЯЙЦО, ТВОРОГ, ЗАПЕКАНКИ'!$F$17</f>
        <v>1.6527333333333334</v>
      </c>
      <c r="R256" s="319"/>
      <c r="S256" s="319"/>
      <c r="T256" s="319"/>
      <c r="U256" s="319"/>
      <c r="V256" s="319"/>
      <c r="W256" s="319"/>
      <c r="X256" s="319"/>
      <c r="Y256" s="319"/>
      <c r="Z256" s="319"/>
      <c r="AA256" s="319"/>
      <c r="AB256" s="319"/>
      <c r="AC256" s="319"/>
      <c r="AD256" s="319"/>
      <c r="AE256" s="319"/>
      <c r="AF256" s="319"/>
      <c r="AG256" s="319"/>
      <c r="AH256" s="319"/>
      <c r="AI256" s="319"/>
      <c r="AJ256" s="319"/>
      <c r="AK256" s="319"/>
      <c r="AL256" s="319"/>
      <c r="AM256" s="319"/>
      <c r="AN256" s="319"/>
      <c r="AO256" s="319"/>
      <c r="AP256" s="319"/>
      <c r="AQ256" s="319"/>
      <c r="AR256" s="1004"/>
      <c r="AS256" s="319"/>
      <c r="AT256" s="319"/>
      <c r="AU256" s="319"/>
      <c r="AV256" s="319"/>
      <c r="AW256" s="319"/>
      <c r="AX256" s="319"/>
      <c r="AY256" s="1004"/>
      <c r="AZ256" s="319"/>
      <c r="BA256" s="319"/>
      <c r="BB256" s="319"/>
      <c r="BC256" s="319"/>
      <c r="BD256" s="319"/>
      <c r="BE256" s="319"/>
      <c r="BF256" s="319"/>
      <c r="BG256" s="319"/>
      <c r="BH256" s="319"/>
      <c r="BI256" s="325"/>
      <c r="BJ256" s="683"/>
      <c r="BK256" s="693"/>
    </row>
    <row r="257" spans="1:63" ht="16.5" customHeight="1">
      <c r="A257" s="1362"/>
      <c r="B257" s="1344"/>
      <c r="C257" s="1333"/>
      <c r="D257" s="1108">
        <f>'[1]ЯЙЦО, ТВОРОГ, ЗАПЕКАНКИ'!$P$14</f>
        <v>150</v>
      </c>
      <c r="E257" s="311">
        <f>'[1]ЯЙЦО, ТВОРОГ, ЗАПЕКАНКИ'!$T$18</f>
        <v>57.7</v>
      </c>
      <c r="F257" s="311"/>
      <c r="G257" s="311"/>
      <c r="H257" s="311"/>
      <c r="I257" s="311"/>
      <c r="J257" s="326">
        <f>'[1]ЯЙЦО, ТВОРОГ, ЗАПЕКАНКИ'!$T$20+'[1]ЯЙЦО, ТВОРОГ, ЗАПЕКАНКИ'!$T$22</f>
        <v>10.7</v>
      </c>
      <c r="K257" s="311"/>
      <c r="L257" s="311"/>
      <c r="M257" s="311"/>
      <c r="N257" s="311"/>
      <c r="O257" s="311"/>
      <c r="P257" s="311"/>
      <c r="Q257" s="989">
        <f>'[1]ЯЙЦО, ТВОРОГ, ЗАПЕКАНКИ'!$Q$17</f>
        <v>1.907</v>
      </c>
      <c r="R257" s="311"/>
      <c r="S257" s="311"/>
      <c r="T257" s="311"/>
      <c r="U257" s="311"/>
      <c r="V257" s="311"/>
      <c r="W257" s="311"/>
      <c r="X257" s="311"/>
      <c r="Y257" s="311"/>
      <c r="Z257" s="311"/>
      <c r="AA257" s="311"/>
      <c r="AB257" s="311"/>
      <c r="AC257" s="311"/>
      <c r="AD257" s="311"/>
      <c r="AE257" s="311"/>
      <c r="AF257" s="311"/>
      <c r="AG257" s="311"/>
      <c r="AH257" s="311"/>
      <c r="AI257" s="311"/>
      <c r="AJ257" s="311"/>
      <c r="AK257" s="311"/>
      <c r="AL257" s="311"/>
      <c r="AM257" s="311"/>
      <c r="AN257" s="311"/>
      <c r="AO257" s="311"/>
      <c r="AP257" s="311"/>
      <c r="AQ257" s="311"/>
      <c r="AR257" s="326"/>
      <c r="AS257" s="311"/>
      <c r="AT257" s="311"/>
      <c r="AU257" s="311"/>
      <c r="AV257" s="311"/>
      <c r="AW257" s="311"/>
      <c r="AX257" s="311"/>
      <c r="AY257" s="326"/>
      <c r="AZ257" s="311"/>
      <c r="BA257" s="311"/>
      <c r="BB257" s="311"/>
      <c r="BC257" s="311"/>
      <c r="BD257" s="311"/>
      <c r="BE257" s="311"/>
      <c r="BF257" s="311"/>
      <c r="BG257" s="311"/>
      <c r="BH257" s="311"/>
      <c r="BI257" s="310"/>
      <c r="BJ257" s="681"/>
      <c r="BK257" s="687"/>
    </row>
    <row r="258" spans="1:63">
      <c r="A258" s="1362"/>
      <c r="B258" s="1344"/>
      <c r="C258" s="1332" t="s">
        <v>515</v>
      </c>
      <c r="D258" s="308">
        <f>'[1]ФРУКТЫ, ОВОЩИ'!$E$394</f>
        <v>50</v>
      </c>
      <c r="E258" s="307"/>
      <c r="F258" s="307"/>
      <c r="G258" s="307"/>
      <c r="H258" s="307"/>
      <c r="I258" s="307"/>
      <c r="J258" s="326"/>
      <c r="K258" s="307"/>
      <c r="L258" s="307"/>
      <c r="M258" s="307"/>
      <c r="N258" s="307"/>
      <c r="O258" s="307"/>
      <c r="P258" s="307"/>
      <c r="Q258" s="989"/>
      <c r="R258" s="307"/>
      <c r="S258" s="307"/>
      <c r="T258" s="307"/>
      <c r="U258" s="307"/>
      <c r="V258" s="307"/>
      <c r="W258" s="307"/>
      <c r="X258" s="307"/>
      <c r="Y258" s="307"/>
      <c r="Z258" s="307"/>
      <c r="AA258" s="307"/>
      <c r="AB258" s="307"/>
      <c r="AC258" s="307"/>
      <c r="AD258" s="307"/>
      <c r="AE258" s="307"/>
      <c r="AF258" s="307"/>
      <c r="AG258" s="307"/>
      <c r="AH258" s="307"/>
      <c r="AI258" s="307"/>
      <c r="AJ258" s="307"/>
      <c r="AK258" s="307"/>
      <c r="AL258" s="307"/>
      <c r="AM258" s="307">
        <f>'[1]ФРУКТЫ, ОВОЩИ'!$I$397</f>
        <v>50</v>
      </c>
      <c r="AN258" s="307"/>
      <c r="AO258" s="307"/>
      <c r="AP258" s="307"/>
      <c r="AQ258" s="307"/>
      <c r="AR258" s="326"/>
      <c r="AS258" s="307"/>
      <c r="AT258" s="307"/>
      <c r="AU258" s="307"/>
      <c r="AV258" s="307"/>
      <c r="AW258" s="307"/>
      <c r="AX258" s="307"/>
      <c r="AY258" s="307"/>
      <c r="AZ258" s="307"/>
      <c r="BA258" s="307"/>
      <c r="BB258" s="307"/>
      <c r="BC258" s="307"/>
      <c r="BD258" s="307"/>
      <c r="BE258" s="307"/>
      <c r="BF258" s="307"/>
      <c r="BG258" s="307"/>
      <c r="BH258" s="307"/>
      <c r="BI258" s="313"/>
      <c r="BJ258" s="680"/>
      <c r="BK258" s="686"/>
    </row>
    <row r="259" spans="1:63">
      <c r="A259" s="1362"/>
      <c r="B259" s="1344"/>
      <c r="C259" s="1333"/>
      <c r="D259" s="1065">
        <f>'[1]ФРУКТЫ, ОВОЩИ'!$E$394</f>
        <v>50</v>
      </c>
      <c r="E259" s="311"/>
      <c r="F259" s="311"/>
      <c r="G259" s="311"/>
      <c r="H259" s="311"/>
      <c r="I259" s="311"/>
      <c r="J259" s="326"/>
      <c r="K259" s="311"/>
      <c r="L259" s="311"/>
      <c r="M259" s="311"/>
      <c r="N259" s="311"/>
      <c r="O259" s="311"/>
      <c r="P259" s="311"/>
      <c r="Q259" s="989"/>
      <c r="R259" s="311"/>
      <c r="S259" s="311"/>
      <c r="T259" s="311"/>
      <c r="U259" s="311"/>
      <c r="V259" s="311"/>
      <c r="W259" s="311"/>
      <c r="X259" s="311"/>
      <c r="Y259" s="311"/>
      <c r="Z259" s="311"/>
      <c r="AA259" s="311"/>
      <c r="AB259" s="311"/>
      <c r="AC259" s="311"/>
      <c r="AD259" s="311"/>
      <c r="AE259" s="311"/>
      <c r="AF259" s="311"/>
      <c r="AG259" s="311"/>
      <c r="AH259" s="311"/>
      <c r="AI259" s="311"/>
      <c r="AJ259" s="311"/>
      <c r="AK259" s="311"/>
      <c r="AL259" s="311"/>
      <c r="AM259" s="314">
        <f>'[1]ФРУКТЫ, ОВОЩИ'!$I$397</f>
        <v>50</v>
      </c>
      <c r="AN259" s="311"/>
      <c r="AO259" s="311"/>
      <c r="AP259" s="311"/>
      <c r="AQ259" s="311"/>
      <c r="AR259" s="326"/>
      <c r="AS259" s="311"/>
      <c r="AT259" s="311"/>
      <c r="AU259" s="311"/>
      <c r="AV259" s="311"/>
      <c r="AW259" s="311"/>
      <c r="AX259" s="311"/>
      <c r="AY259" s="326"/>
      <c r="AZ259" s="311"/>
      <c r="BA259" s="311"/>
      <c r="BB259" s="311"/>
      <c r="BC259" s="311"/>
      <c r="BD259" s="311"/>
      <c r="BE259" s="311"/>
      <c r="BF259" s="311"/>
      <c r="BG259" s="311"/>
      <c r="BH259" s="311"/>
      <c r="BI259" s="310"/>
      <c r="BJ259" s="681"/>
      <c r="BK259" s="687"/>
    </row>
    <row r="260" spans="1:63" ht="15.75" customHeight="1">
      <c r="A260" s="1362"/>
      <c r="B260" s="1344"/>
      <c r="C260" s="1334" t="s">
        <v>294</v>
      </c>
      <c r="D260" s="308">
        <v>150</v>
      </c>
      <c r="E260" s="307">
        <f>[1]НАПИТКИ!$I$141</f>
        <v>75</v>
      </c>
      <c r="F260" s="307"/>
      <c r="G260" s="307"/>
      <c r="H260" s="307"/>
      <c r="I260" s="307"/>
      <c r="J260" s="326"/>
      <c r="K260" s="307"/>
      <c r="L260" s="307"/>
      <c r="M260" s="307"/>
      <c r="N260" s="307"/>
      <c r="O260" s="307"/>
      <c r="P260" s="307"/>
      <c r="Q260" s="989"/>
      <c r="R260" s="307"/>
      <c r="S260" s="307"/>
      <c r="T260" s="307"/>
      <c r="U260" s="307"/>
      <c r="V260" s="307"/>
      <c r="W260" s="307"/>
      <c r="X260" s="307"/>
      <c r="Y260" s="307"/>
      <c r="Z260" s="307"/>
      <c r="AA260" s="307"/>
      <c r="AB260" s="307"/>
      <c r="AC260" s="307"/>
      <c r="AD260" s="307"/>
      <c r="AE260" s="307"/>
      <c r="AF260" s="307"/>
      <c r="AG260" s="307"/>
      <c r="AH260" s="307"/>
      <c r="AI260" s="307"/>
      <c r="AJ260" s="307"/>
      <c r="AK260" s="307"/>
      <c r="AL260" s="307"/>
      <c r="AM260" s="307"/>
      <c r="AN260" s="307"/>
      <c r="AO260" s="307"/>
      <c r="AP260" s="307"/>
      <c r="AQ260" s="307"/>
      <c r="AR260" s="326"/>
      <c r="AS260" s="307"/>
      <c r="AT260" s="307"/>
      <c r="AU260" s="307"/>
      <c r="AV260" s="307"/>
      <c r="AW260" s="307"/>
      <c r="AX260" s="307"/>
      <c r="AY260" s="326"/>
      <c r="AZ260" s="307"/>
      <c r="BA260" s="307"/>
      <c r="BB260" s="307"/>
      <c r="BC260" s="307">
        <f>[1]НАПИТКИ!$I$143</f>
        <v>6.5</v>
      </c>
      <c r="BD260" s="307"/>
      <c r="BE260" s="307"/>
      <c r="BF260" s="307">
        <f>[1]НАПИТКИ!$I$140</f>
        <v>1.5</v>
      </c>
      <c r="BG260" s="307"/>
      <c r="BH260" s="307"/>
      <c r="BI260" s="313"/>
      <c r="BJ260" s="680"/>
      <c r="BK260" s="686"/>
    </row>
    <row r="261" spans="1:63">
      <c r="A261" s="1362"/>
      <c r="B261" s="1344"/>
      <c r="C261" s="1334"/>
      <c r="D261" s="673">
        <v>180</v>
      </c>
      <c r="E261" s="311">
        <f>[1]НАПИТКИ!$T$141</f>
        <v>90</v>
      </c>
      <c r="F261" s="311"/>
      <c r="G261" s="311"/>
      <c r="H261" s="311"/>
      <c r="I261" s="311"/>
      <c r="J261" s="326"/>
      <c r="K261" s="311"/>
      <c r="L261" s="311"/>
      <c r="M261" s="311"/>
      <c r="N261" s="311"/>
      <c r="O261" s="311"/>
      <c r="P261" s="311"/>
      <c r="Q261" s="989"/>
      <c r="R261" s="311"/>
      <c r="S261" s="311"/>
      <c r="T261" s="311"/>
      <c r="U261" s="311"/>
      <c r="V261" s="311"/>
      <c r="W261" s="311"/>
      <c r="X261" s="311"/>
      <c r="Y261" s="311"/>
      <c r="Z261" s="311"/>
      <c r="AA261" s="311"/>
      <c r="AB261" s="311"/>
      <c r="AC261" s="311"/>
      <c r="AD261" s="311"/>
      <c r="AE261" s="311"/>
      <c r="AF261" s="311"/>
      <c r="AG261" s="311"/>
      <c r="AH261" s="311"/>
      <c r="AI261" s="311"/>
      <c r="AJ261" s="311"/>
      <c r="AK261" s="311"/>
      <c r="AL261" s="311"/>
      <c r="AM261" s="311"/>
      <c r="AN261" s="311"/>
      <c r="AO261" s="311"/>
      <c r="AP261" s="311"/>
      <c r="AQ261" s="311"/>
      <c r="AR261" s="326"/>
      <c r="AS261" s="311"/>
      <c r="AT261" s="311"/>
      <c r="AU261" s="311"/>
      <c r="AV261" s="311"/>
      <c r="AW261" s="311"/>
      <c r="AX261" s="311"/>
      <c r="AY261" s="326"/>
      <c r="AZ261" s="311"/>
      <c r="BA261" s="311"/>
      <c r="BB261" s="311"/>
      <c r="BC261" s="311">
        <f>[1]НАПИТКИ!$T$143</f>
        <v>7.8</v>
      </c>
      <c r="BD261" s="311"/>
      <c r="BE261" s="311"/>
      <c r="BF261" s="311">
        <f>[1]НАПИТКИ!$T$140</f>
        <v>1.8</v>
      </c>
      <c r="BG261" s="311"/>
      <c r="BH261" s="311"/>
      <c r="BI261" s="310"/>
      <c r="BJ261" s="681"/>
      <c r="BK261" s="687"/>
    </row>
    <row r="262" spans="1:63" ht="15.75" customHeight="1">
      <c r="A262" s="1362"/>
      <c r="B262" s="1344"/>
      <c r="C262" s="1329" t="s">
        <v>48</v>
      </c>
      <c r="D262" s="308">
        <f>'[1]ГАСТРОНОМИЯ, ВЫПЕЧКА'!$AA$14</f>
        <v>20</v>
      </c>
      <c r="E262" s="307"/>
      <c r="F262" s="307"/>
      <c r="G262" s="307"/>
      <c r="H262" s="307"/>
      <c r="I262" s="307"/>
      <c r="J262" s="326"/>
      <c r="K262" s="307"/>
      <c r="L262" s="307"/>
      <c r="M262" s="307"/>
      <c r="N262" s="307"/>
      <c r="O262" s="307"/>
      <c r="P262" s="307"/>
      <c r="Q262" s="989"/>
      <c r="R262" s="307"/>
      <c r="S262" s="307"/>
      <c r="T262" s="307"/>
      <c r="U262" s="307"/>
      <c r="V262" s="307"/>
      <c r="W262" s="307"/>
      <c r="X262" s="307"/>
      <c r="Y262" s="307"/>
      <c r="Z262" s="307"/>
      <c r="AA262" s="307"/>
      <c r="AB262" s="307"/>
      <c r="AC262" s="307"/>
      <c r="AD262" s="307"/>
      <c r="AE262" s="307"/>
      <c r="AF262" s="307"/>
      <c r="AG262" s="307"/>
      <c r="AH262" s="307"/>
      <c r="AI262" s="307"/>
      <c r="AJ262" s="307"/>
      <c r="AK262" s="307"/>
      <c r="AL262" s="307"/>
      <c r="AM262" s="307"/>
      <c r="AN262" s="307">
        <f>'[1]ГАСТРОНОМИЯ, ВЫПЕЧКА'!$AE$17</f>
        <v>20</v>
      </c>
      <c r="AO262" s="307"/>
      <c r="AP262" s="307"/>
      <c r="AQ262" s="307"/>
      <c r="AR262" s="326"/>
      <c r="AS262" s="307"/>
      <c r="AT262" s="307"/>
      <c r="AU262" s="307"/>
      <c r="AV262" s="307"/>
      <c r="AW262" s="307"/>
      <c r="AX262" s="307"/>
      <c r="AY262" s="326"/>
      <c r="AZ262" s="307"/>
      <c r="BA262" s="307"/>
      <c r="BB262" s="307"/>
      <c r="BC262" s="307"/>
      <c r="BD262" s="307"/>
      <c r="BE262" s="307"/>
      <c r="BF262" s="307"/>
      <c r="BG262" s="307"/>
      <c r="BH262" s="307"/>
      <c r="BI262" s="313"/>
      <c r="BJ262" s="680"/>
      <c r="BK262" s="686"/>
    </row>
    <row r="263" spans="1:63" ht="15.75" customHeight="1">
      <c r="A263" s="1362"/>
      <c r="B263" s="1344"/>
      <c r="C263" s="1329"/>
      <c r="D263" s="921">
        <f>'[1]ГАСТРОНОМИЯ, ВЫПЕЧКА'!$AW$14</f>
        <v>25</v>
      </c>
      <c r="E263" s="311"/>
      <c r="F263" s="311"/>
      <c r="G263" s="311"/>
      <c r="H263" s="311"/>
      <c r="I263" s="311"/>
      <c r="J263" s="326"/>
      <c r="K263" s="311"/>
      <c r="L263" s="311"/>
      <c r="M263" s="311"/>
      <c r="N263" s="311"/>
      <c r="O263" s="311"/>
      <c r="P263" s="311"/>
      <c r="Q263" s="989"/>
      <c r="R263" s="311"/>
      <c r="S263" s="311"/>
      <c r="T263" s="311"/>
      <c r="U263" s="311"/>
      <c r="V263" s="311"/>
      <c r="W263" s="311"/>
      <c r="X263" s="311"/>
      <c r="Y263" s="311"/>
      <c r="Z263" s="311"/>
      <c r="AA263" s="311"/>
      <c r="AB263" s="311"/>
      <c r="AC263" s="311"/>
      <c r="AD263" s="311"/>
      <c r="AE263" s="311"/>
      <c r="AF263" s="311"/>
      <c r="AG263" s="311"/>
      <c r="AH263" s="311"/>
      <c r="AI263" s="311"/>
      <c r="AJ263" s="311"/>
      <c r="AK263" s="311"/>
      <c r="AL263" s="311"/>
      <c r="AM263" s="311"/>
      <c r="AN263" s="311">
        <f>'[1]ГАСТРОНОМИЯ, ВЫПЕЧКА'!$BA$17</f>
        <v>25</v>
      </c>
      <c r="AO263" s="311"/>
      <c r="AP263" s="311"/>
      <c r="AQ263" s="311"/>
      <c r="AR263" s="326"/>
      <c r="AS263" s="311"/>
      <c r="AT263" s="311"/>
      <c r="AU263" s="311"/>
      <c r="AV263" s="311"/>
      <c r="AW263" s="311"/>
      <c r="AX263" s="311"/>
      <c r="AY263" s="326"/>
      <c r="AZ263" s="311"/>
      <c r="BA263" s="311"/>
      <c r="BB263" s="311"/>
      <c r="BC263" s="311"/>
      <c r="BD263" s="311"/>
      <c r="BE263" s="311"/>
      <c r="BF263" s="311"/>
      <c r="BG263" s="311"/>
      <c r="BH263" s="311"/>
      <c r="BI263" s="310"/>
      <c r="BJ263" s="681"/>
      <c r="BK263" s="687"/>
    </row>
    <row r="264" spans="1:63" ht="15.75" customHeight="1">
      <c r="A264" s="1364"/>
      <c r="B264" s="1344"/>
      <c r="C264" s="1329" t="s">
        <v>68</v>
      </c>
      <c r="D264" s="308">
        <f>'[1]ГАСТРОНОМИЯ, ВЫПЕЧКА'!$I$60</f>
        <v>10</v>
      </c>
      <c r="E264" s="307"/>
      <c r="F264" s="307"/>
      <c r="G264" s="307"/>
      <c r="H264" s="307"/>
      <c r="I264" s="307"/>
      <c r="J264" s="326"/>
      <c r="K264" s="307"/>
      <c r="L264" s="307"/>
      <c r="M264" s="307"/>
      <c r="N264" s="307"/>
      <c r="O264" s="307"/>
      <c r="P264" s="307"/>
      <c r="Q264" s="989"/>
      <c r="R264" s="307"/>
      <c r="S264" s="307"/>
      <c r="T264" s="307"/>
      <c r="U264" s="307"/>
      <c r="V264" s="307"/>
      <c r="W264" s="307"/>
      <c r="X264" s="307"/>
      <c r="Y264" s="307"/>
      <c r="Z264" s="307"/>
      <c r="AA264" s="307"/>
      <c r="AB264" s="307"/>
      <c r="AC264" s="307"/>
      <c r="AD264" s="307"/>
      <c r="AE264" s="307"/>
      <c r="AF264" s="307"/>
      <c r="AG264" s="307"/>
      <c r="AH264" s="307"/>
      <c r="AI264" s="307"/>
      <c r="AJ264" s="307"/>
      <c r="AK264" s="307"/>
      <c r="AL264" s="307"/>
      <c r="AM264" s="307"/>
      <c r="AN264" s="307"/>
      <c r="AO264" s="307">
        <f>'[1]ГАСТРОНОМИЯ, ВЫПЕЧКА'!$I$60</f>
        <v>10</v>
      </c>
      <c r="AP264" s="307"/>
      <c r="AQ264" s="307"/>
      <c r="AR264" s="326"/>
      <c r="AS264" s="307"/>
      <c r="AT264" s="307"/>
      <c r="AU264" s="307"/>
      <c r="AV264" s="307"/>
      <c r="AW264" s="307"/>
      <c r="AX264" s="307"/>
      <c r="AY264" s="326"/>
      <c r="AZ264" s="307"/>
      <c r="BA264" s="307"/>
      <c r="BB264" s="307"/>
      <c r="BC264" s="307"/>
      <c r="BD264" s="307"/>
      <c r="BE264" s="307"/>
      <c r="BF264" s="307"/>
      <c r="BG264" s="307"/>
      <c r="BH264" s="307"/>
      <c r="BI264" s="313"/>
      <c r="BJ264" s="680"/>
      <c r="BK264" s="686"/>
    </row>
    <row r="265" spans="1:63" ht="15.75" customHeight="1">
      <c r="A265" s="1364"/>
      <c r="B265" s="1345"/>
      <c r="C265" s="1329"/>
      <c r="D265" s="925">
        <f>'[1]ГАСТРОНОМИЯ, ВЫПЕЧКА'!$AA$57</f>
        <v>20</v>
      </c>
      <c r="E265" s="926"/>
      <c r="F265" s="926"/>
      <c r="G265" s="926"/>
      <c r="H265" s="926"/>
      <c r="I265" s="926"/>
      <c r="J265" s="1001"/>
      <c r="K265" s="926"/>
      <c r="L265" s="926"/>
      <c r="M265" s="926"/>
      <c r="N265" s="926"/>
      <c r="O265" s="926"/>
      <c r="P265" s="926"/>
      <c r="Q265" s="994"/>
      <c r="R265" s="926"/>
      <c r="S265" s="926"/>
      <c r="T265" s="926"/>
      <c r="U265" s="926"/>
      <c r="V265" s="926"/>
      <c r="W265" s="926"/>
      <c r="X265" s="926"/>
      <c r="Y265" s="926"/>
      <c r="Z265" s="926"/>
      <c r="AA265" s="926"/>
      <c r="AB265" s="926"/>
      <c r="AC265" s="926"/>
      <c r="AD265" s="926"/>
      <c r="AE265" s="926"/>
      <c r="AF265" s="926"/>
      <c r="AG265" s="926"/>
      <c r="AH265" s="926"/>
      <c r="AI265" s="926"/>
      <c r="AJ265" s="926"/>
      <c r="AK265" s="926"/>
      <c r="AL265" s="926"/>
      <c r="AM265" s="926"/>
      <c r="AN265" s="926"/>
      <c r="AO265" s="926">
        <f>'[1]ГАСТРОНОМИЯ, ВЫПЕЧКА'!$AE$60</f>
        <v>20</v>
      </c>
      <c r="AP265" s="926"/>
      <c r="AQ265" s="926"/>
      <c r="AR265" s="1001"/>
      <c r="AS265" s="926"/>
      <c r="AT265" s="926"/>
      <c r="AU265" s="926"/>
      <c r="AV265" s="926"/>
      <c r="AW265" s="926"/>
      <c r="AX265" s="926"/>
      <c r="AY265" s="1001"/>
      <c r="AZ265" s="926"/>
      <c r="BA265" s="926"/>
      <c r="BB265" s="926"/>
      <c r="BC265" s="926"/>
      <c r="BD265" s="926"/>
      <c r="BE265" s="926"/>
      <c r="BF265" s="926"/>
      <c r="BG265" s="926"/>
      <c r="BH265" s="926"/>
      <c r="BI265" s="927"/>
      <c r="BJ265" s="927"/>
      <c r="BK265" s="928"/>
    </row>
    <row r="266" spans="1:63" ht="15.75" customHeight="1">
      <c r="A266" s="1362"/>
      <c r="B266" s="1349" t="s">
        <v>276</v>
      </c>
      <c r="C266" s="1334" t="s">
        <v>361</v>
      </c>
      <c r="D266" s="308">
        <v>150</v>
      </c>
      <c r="E266" s="307"/>
      <c r="F266" s="307">
        <f>[1]НАПИТКИ!$I$453</f>
        <v>150</v>
      </c>
      <c r="G266" s="307"/>
      <c r="H266" s="307"/>
      <c r="I266" s="307"/>
      <c r="J266" s="326"/>
      <c r="K266" s="307"/>
      <c r="L266" s="307"/>
      <c r="M266" s="307"/>
      <c r="N266" s="307"/>
      <c r="O266" s="307"/>
      <c r="P266" s="307"/>
      <c r="Q266" s="989"/>
      <c r="R266" s="307"/>
      <c r="S266" s="307"/>
      <c r="T266" s="307"/>
      <c r="U266" s="307"/>
      <c r="V266" s="307"/>
      <c r="W266" s="307"/>
      <c r="X266" s="307"/>
      <c r="Y266" s="307"/>
      <c r="Z266" s="307"/>
      <c r="AA266" s="307"/>
      <c r="AB266" s="307"/>
      <c r="AC266" s="307"/>
      <c r="AD266" s="307"/>
      <c r="AE266" s="307"/>
      <c r="AF266" s="307"/>
      <c r="AG266" s="307"/>
      <c r="AH266" s="307"/>
      <c r="AI266" s="307"/>
      <c r="AJ266" s="307"/>
      <c r="AK266" s="307"/>
      <c r="AL266" s="307"/>
      <c r="AM266" s="307"/>
      <c r="AN266" s="307"/>
      <c r="AO266" s="307"/>
      <c r="AP266" s="307"/>
      <c r="AQ266" s="307"/>
      <c r="AR266" s="326"/>
      <c r="AS266" s="307"/>
      <c r="AT266" s="307"/>
      <c r="AU266" s="307"/>
      <c r="AV266" s="307"/>
      <c r="AW266" s="307"/>
      <c r="AX266" s="307"/>
      <c r="AY266" s="326"/>
      <c r="AZ266" s="307"/>
      <c r="BA266" s="307"/>
      <c r="BB266" s="307"/>
      <c r="BC266" s="307"/>
      <c r="BD266" s="307"/>
      <c r="BE266" s="307"/>
      <c r="BF266" s="307"/>
      <c r="BG266" s="307"/>
      <c r="BH266" s="307"/>
      <c r="BI266" s="307"/>
      <c r="BJ266" s="680"/>
      <c r="BK266" s="686"/>
    </row>
    <row r="267" spans="1:63">
      <c r="A267" s="1362"/>
      <c r="B267" s="1349"/>
      <c r="C267" s="1334"/>
      <c r="D267" s="675">
        <v>180</v>
      </c>
      <c r="E267" s="311"/>
      <c r="F267" s="311">
        <f>[1]НАПИТКИ!$T$453</f>
        <v>180</v>
      </c>
      <c r="G267" s="311"/>
      <c r="H267" s="311"/>
      <c r="I267" s="311"/>
      <c r="J267" s="326"/>
      <c r="K267" s="311"/>
      <c r="L267" s="311"/>
      <c r="M267" s="311"/>
      <c r="N267" s="311"/>
      <c r="O267" s="311"/>
      <c r="P267" s="311"/>
      <c r="Q267" s="989"/>
      <c r="R267" s="311"/>
      <c r="S267" s="311"/>
      <c r="T267" s="311"/>
      <c r="U267" s="311"/>
      <c r="V267" s="311"/>
      <c r="W267" s="311"/>
      <c r="X267" s="311"/>
      <c r="Y267" s="311"/>
      <c r="Z267" s="311"/>
      <c r="AA267" s="311"/>
      <c r="AB267" s="311"/>
      <c r="AC267" s="311"/>
      <c r="AD267" s="311"/>
      <c r="AE267" s="311"/>
      <c r="AF267" s="311"/>
      <c r="AG267" s="311"/>
      <c r="AH267" s="311"/>
      <c r="AI267" s="311"/>
      <c r="AJ267" s="311"/>
      <c r="AK267" s="311"/>
      <c r="AL267" s="311"/>
      <c r="AM267" s="311"/>
      <c r="AN267" s="311"/>
      <c r="AO267" s="311"/>
      <c r="AP267" s="311"/>
      <c r="AQ267" s="311"/>
      <c r="AR267" s="326"/>
      <c r="AS267" s="311"/>
      <c r="AT267" s="311"/>
      <c r="AU267" s="311"/>
      <c r="AV267" s="311"/>
      <c r="AW267" s="311"/>
      <c r="AX267" s="311"/>
      <c r="AY267" s="326"/>
      <c r="AZ267" s="311"/>
      <c r="BA267" s="311"/>
      <c r="BB267" s="311"/>
      <c r="BC267" s="311"/>
      <c r="BD267" s="311"/>
      <c r="BE267" s="311"/>
      <c r="BF267" s="311"/>
      <c r="BG267" s="311"/>
      <c r="BH267" s="311"/>
      <c r="BI267" s="311"/>
      <c r="BJ267" s="681"/>
      <c r="BK267" s="687"/>
    </row>
    <row r="268" spans="1:63">
      <c r="A268" s="1362"/>
      <c r="B268" s="1372" t="s">
        <v>274</v>
      </c>
      <c r="C268" s="1332" t="s">
        <v>498</v>
      </c>
      <c r="D268" s="308">
        <f>'[1]ФРУКТЫ, ОВОЩИ'!$E$268</f>
        <v>40</v>
      </c>
      <c r="E268" s="307"/>
      <c r="F268" s="307"/>
      <c r="G268" s="307"/>
      <c r="H268" s="307"/>
      <c r="I268" s="307"/>
      <c r="J268" s="326"/>
      <c r="K268" s="307"/>
      <c r="L268" s="307"/>
      <c r="M268" s="307"/>
      <c r="N268" s="307"/>
      <c r="O268" s="307"/>
      <c r="P268" s="307"/>
      <c r="Q268" s="989"/>
      <c r="R268" s="307"/>
      <c r="S268" s="307"/>
      <c r="T268" s="307"/>
      <c r="U268" s="307">
        <f>'[1]ФРУКТЫ, ОВОЩИ'!$I$272</f>
        <v>6</v>
      </c>
      <c r="V268" s="307"/>
      <c r="W268" s="307"/>
      <c r="X268" s="307"/>
      <c r="Y268" s="307"/>
      <c r="Z268" s="307"/>
      <c r="AA268" s="307"/>
      <c r="AB268" s="307"/>
      <c r="AC268" s="307"/>
      <c r="AD268" s="307"/>
      <c r="AE268" s="307"/>
      <c r="AF268" s="307"/>
      <c r="AG268" s="307"/>
      <c r="AH268" s="307"/>
      <c r="AI268" s="307"/>
      <c r="AJ268" s="307">
        <f>'[1]ФРУКТЫ, ОВОЩИ'!$I$271</f>
        <v>32</v>
      </c>
      <c r="AK268" s="307"/>
      <c r="AL268" s="307"/>
      <c r="AM268" s="307"/>
      <c r="AN268" s="307"/>
      <c r="AO268" s="307"/>
      <c r="AP268" s="307"/>
      <c r="AQ268" s="307"/>
      <c r="AR268" s="326"/>
      <c r="AS268" s="307"/>
      <c r="AT268" s="307"/>
      <c r="AU268" s="307"/>
      <c r="AV268" s="307"/>
      <c r="AW268" s="307"/>
      <c r="AX268" s="307"/>
      <c r="AY268" s="326"/>
      <c r="AZ268" s="307"/>
      <c r="BA268" s="307"/>
      <c r="BB268" s="307"/>
      <c r="BC268" s="307"/>
      <c r="BD268" s="307">
        <f>'[1]ФРУКТЫ, ОВОЩИ'!$I$273</f>
        <v>2.1</v>
      </c>
      <c r="BE268" s="307"/>
      <c r="BF268" s="307"/>
      <c r="BG268" s="307"/>
      <c r="BH268" s="307"/>
      <c r="BI268" s="313"/>
      <c r="BJ268" s="680"/>
      <c r="BK268" s="686"/>
    </row>
    <row r="269" spans="1:63">
      <c r="A269" s="1362"/>
      <c r="B269" s="1373"/>
      <c r="C269" s="1333"/>
      <c r="D269" s="1108">
        <f>'[1]ФРУКТЫ, ОВОЩИ'!$P$268</f>
        <v>60</v>
      </c>
      <c r="E269" s="311"/>
      <c r="F269" s="311"/>
      <c r="G269" s="311"/>
      <c r="H269" s="311"/>
      <c r="I269" s="311"/>
      <c r="J269" s="326"/>
      <c r="K269" s="311"/>
      <c r="L269" s="311"/>
      <c r="M269" s="311"/>
      <c r="N269" s="311"/>
      <c r="O269" s="311"/>
      <c r="P269" s="311"/>
      <c r="Q269" s="989"/>
      <c r="R269" s="311"/>
      <c r="S269" s="311"/>
      <c r="T269" s="311"/>
      <c r="U269" s="311">
        <f>'[1]ФРУКТЫ, ОВОЩИ'!$T$272</f>
        <v>9</v>
      </c>
      <c r="V269" s="311"/>
      <c r="W269" s="311"/>
      <c r="X269" s="311"/>
      <c r="Y269" s="311"/>
      <c r="Z269" s="311"/>
      <c r="AA269" s="311"/>
      <c r="AB269" s="311"/>
      <c r="AC269" s="311"/>
      <c r="AD269" s="311"/>
      <c r="AE269" s="311"/>
      <c r="AF269" s="311"/>
      <c r="AG269" s="311"/>
      <c r="AH269" s="311"/>
      <c r="AI269" s="311"/>
      <c r="AJ269" s="311">
        <f>'[1]ФРУКТЫ, ОВОЩИ'!$T$271</f>
        <v>48</v>
      </c>
      <c r="AK269" s="311"/>
      <c r="AL269" s="311"/>
      <c r="AM269" s="311"/>
      <c r="AN269" s="311"/>
      <c r="AO269" s="311"/>
      <c r="AP269" s="311"/>
      <c r="AQ269" s="311"/>
      <c r="AR269" s="326"/>
      <c r="AS269" s="311"/>
      <c r="AT269" s="311"/>
      <c r="AU269" s="311"/>
      <c r="AV269" s="311"/>
      <c r="AW269" s="311"/>
      <c r="AX269" s="311"/>
      <c r="AY269" s="326"/>
      <c r="AZ269" s="311"/>
      <c r="BA269" s="311"/>
      <c r="BB269" s="311"/>
      <c r="BC269" s="311"/>
      <c r="BD269" s="311">
        <f>'[1]ФРУКТЫ, ОВОЩИ'!$T$273</f>
        <v>3</v>
      </c>
      <c r="BE269" s="311"/>
      <c r="BF269" s="311"/>
      <c r="BG269" s="311"/>
      <c r="BH269" s="311"/>
      <c r="BI269" s="310"/>
      <c r="BJ269" s="681"/>
      <c r="BK269" s="687"/>
    </row>
    <row r="270" spans="1:63" ht="15.75" customHeight="1">
      <c r="A270" s="1362"/>
      <c r="B270" s="1373"/>
      <c r="C270" s="1332" t="s">
        <v>299</v>
      </c>
      <c r="D270" s="308">
        <f>[1]СУПЫ!$E$354</f>
        <v>180</v>
      </c>
      <c r="E270" s="307"/>
      <c r="F270" s="307"/>
      <c r="G270" s="307"/>
      <c r="H270" s="307"/>
      <c r="I270" s="307"/>
      <c r="J270" s="326">
        <f>[1]СУПЫ!$I$361</f>
        <v>1.8</v>
      </c>
      <c r="K270" s="307"/>
      <c r="L270" s="307"/>
      <c r="M270" s="307"/>
      <c r="N270" s="307"/>
      <c r="O270" s="307"/>
      <c r="P270" s="307"/>
      <c r="Q270" s="989"/>
      <c r="R270" s="307">
        <f>[1]СУПЫ!$I$358</f>
        <v>54.9</v>
      </c>
      <c r="S270" s="307"/>
      <c r="T270" s="307"/>
      <c r="U270" s="307">
        <f>[1]СУПЫ!$I$360</f>
        <v>9</v>
      </c>
      <c r="V270" s="307">
        <f>[1]СУПЫ!$I$359</f>
        <v>7.2</v>
      </c>
      <c r="W270" s="307"/>
      <c r="X270" s="307"/>
      <c r="Y270" s="307"/>
      <c r="Z270" s="307"/>
      <c r="AA270" s="307"/>
      <c r="AB270" s="307"/>
      <c r="AC270" s="307"/>
      <c r="AD270" s="307"/>
      <c r="AE270" s="307"/>
      <c r="AF270" s="307"/>
      <c r="AG270" s="307"/>
      <c r="AH270" s="307"/>
      <c r="AI270" s="307"/>
      <c r="AJ270" s="307"/>
      <c r="AK270" s="307"/>
      <c r="AL270" s="307"/>
      <c r="AM270" s="307"/>
      <c r="AN270" s="307"/>
      <c r="AO270" s="307"/>
      <c r="AP270" s="307"/>
      <c r="AQ270" s="307"/>
      <c r="AR270" s="326"/>
      <c r="AS270" s="307"/>
      <c r="AT270" s="307"/>
      <c r="AU270" s="307"/>
      <c r="AV270" s="307"/>
      <c r="AW270" s="307"/>
      <c r="AX270" s="307"/>
      <c r="AY270" s="326">
        <f>[1]СУПЫ!$I$357</f>
        <v>9</v>
      </c>
      <c r="AZ270" s="307"/>
      <c r="BA270" s="307"/>
      <c r="BB270" s="307"/>
      <c r="BC270" s="307"/>
      <c r="BD270" s="307"/>
      <c r="BE270" s="307"/>
      <c r="BF270" s="307"/>
      <c r="BG270" s="307"/>
      <c r="BH270" s="313"/>
      <c r="BI270" s="898"/>
      <c r="BJ270" s="896"/>
      <c r="BK270" s="686"/>
    </row>
    <row r="271" spans="1:63">
      <c r="A271" s="1362"/>
      <c r="B271" s="1373"/>
      <c r="C271" s="1333"/>
      <c r="D271" s="484">
        <f>[1]СУПЫ!$P$354</f>
        <v>200</v>
      </c>
      <c r="E271" s="311"/>
      <c r="F271" s="311"/>
      <c r="G271" s="311"/>
      <c r="H271" s="311"/>
      <c r="I271" s="311"/>
      <c r="J271" s="326">
        <f>[1]СУПЫ!$T$361</f>
        <v>2</v>
      </c>
      <c r="K271" s="311"/>
      <c r="L271" s="311"/>
      <c r="M271" s="311"/>
      <c r="N271" s="311"/>
      <c r="O271" s="311"/>
      <c r="P271" s="311"/>
      <c r="Q271" s="989"/>
      <c r="R271" s="311">
        <f>[1]СУПЫ!$T$358</f>
        <v>61</v>
      </c>
      <c r="S271" s="311"/>
      <c r="T271" s="311"/>
      <c r="U271" s="311">
        <f>[1]СУПЫ!$T$360</f>
        <v>10</v>
      </c>
      <c r="V271" s="311">
        <f>[1]СУПЫ!$T$359</f>
        <v>8</v>
      </c>
      <c r="W271" s="311"/>
      <c r="X271" s="311"/>
      <c r="Y271" s="311"/>
      <c r="Z271" s="311"/>
      <c r="AA271" s="311"/>
      <c r="AB271" s="311"/>
      <c r="AC271" s="311"/>
      <c r="AD271" s="311"/>
      <c r="AE271" s="311"/>
      <c r="AF271" s="311"/>
      <c r="AG271" s="311"/>
      <c r="AH271" s="311"/>
      <c r="AI271" s="311"/>
      <c r="AJ271" s="311"/>
      <c r="AK271" s="311"/>
      <c r="AL271" s="311"/>
      <c r="AM271" s="311"/>
      <c r="AN271" s="311"/>
      <c r="AO271" s="311"/>
      <c r="AP271" s="311"/>
      <c r="AQ271" s="311"/>
      <c r="AR271" s="326"/>
      <c r="AS271" s="311"/>
      <c r="AT271" s="311"/>
      <c r="AU271" s="311"/>
      <c r="AV271" s="311"/>
      <c r="AW271" s="311"/>
      <c r="AX271" s="311"/>
      <c r="AY271" s="326">
        <f>[1]СУПЫ!$T$357</f>
        <v>10</v>
      </c>
      <c r="AZ271" s="311"/>
      <c r="BA271" s="311"/>
      <c r="BB271" s="311"/>
      <c r="BC271" s="311"/>
      <c r="BD271" s="311"/>
      <c r="BE271" s="311"/>
      <c r="BF271" s="311"/>
      <c r="BG271" s="311"/>
      <c r="BH271" s="310"/>
      <c r="BI271" s="901"/>
      <c r="BJ271" s="900"/>
      <c r="BK271" s="687"/>
    </row>
    <row r="272" spans="1:63">
      <c r="A272" s="1362"/>
      <c r="B272" s="1373"/>
      <c r="C272" s="1332" t="s">
        <v>481</v>
      </c>
      <c r="D272" s="308">
        <f>'[1]МЯСО, РЫБА'!$E$317</f>
        <v>60</v>
      </c>
      <c r="E272" s="307">
        <f>'[1]МЯСО, РЫБА'!$I$324</f>
        <v>13.114285714285714</v>
      </c>
      <c r="F272" s="307"/>
      <c r="G272" s="307"/>
      <c r="H272" s="307"/>
      <c r="I272" s="307"/>
      <c r="J272" s="326">
        <f>'[1]МЯСО, РЫБА'!$I$327+'[1]МЯСО, РЫБА'!$I$329</f>
        <v>2.5714285714285712</v>
      </c>
      <c r="K272" s="307"/>
      <c r="L272" s="307"/>
      <c r="M272" s="307"/>
      <c r="N272" s="307"/>
      <c r="O272" s="307"/>
      <c r="P272" s="307">
        <f>'[1]МЯСО, РЫБА'!$I$320</f>
        <v>86.2</v>
      </c>
      <c r="Q272" s="989">
        <f>'[1]МЯСО, РЫБА'!$F$322</f>
        <v>0.22971428571428573</v>
      </c>
      <c r="R272" s="307"/>
      <c r="S272" s="307"/>
      <c r="T272" s="307"/>
      <c r="U272" s="307"/>
      <c r="V272" s="307"/>
      <c r="W272" s="307"/>
      <c r="X272" s="307"/>
      <c r="Y272" s="307"/>
      <c r="Z272" s="307"/>
      <c r="AA272" s="307"/>
      <c r="AB272" s="307"/>
      <c r="AC272" s="307"/>
      <c r="AD272" s="307"/>
      <c r="AE272" s="307"/>
      <c r="AF272" s="307"/>
      <c r="AG272" s="307"/>
      <c r="AH272" s="307"/>
      <c r="AI272" s="307"/>
      <c r="AJ272" s="307"/>
      <c r="AK272" s="307"/>
      <c r="AL272" s="307"/>
      <c r="AM272" s="307"/>
      <c r="AN272" s="307"/>
      <c r="AO272" s="307"/>
      <c r="AP272" s="307"/>
      <c r="AQ272" s="307">
        <f>'[1]МЯСО, РЫБА'!$I$326</f>
        <v>2.3142857142857145</v>
      </c>
      <c r="AR272" s="326"/>
      <c r="AS272" s="307"/>
      <c r="AT272" s="307"/>
      <c r="AU272" s="307"/>
      <c r="AV272" s="307"/>
      <c r="AW272" s="307"/>
      <c r="AX272" s="307"/>
      <c r="AY272" s="326"/>
      <c r="AZ272" s="307"/>
      <c r="BA272" s="307"/>
      <c r="BB272" s="307"/>
      <c r="BC272" s="307"/>
      <c r="BD272" s="307"/>
      <c r="BE272" s="307"/>
      <c r="BF272" s="307"/>
      <c r="BG272" s="307"/>
      <c r="BH272" s="307"/>
      <c r="BI272" s="313"/>
      <c r="BJ272" s="680"/>
      <c r="BK272" s="686"/>
    </row>
    <row r="273" spans="1:63">
      <c r="A273" s="1362"/>
      <c r="B273" s="1373"/>
      <c r="C273" s="1333"/>
      <c r="D273" s="484">
        <f>'[1]МЯСО, РЫБА'!$P$317</f>
        <v>70</v>
      </c>
      <c r="E273" s="311">
        <f>'[1]МЯСО, РЫБА'!$T$324</f>
        <v>15.3</v>
      </c>
      <c r="F273" s="311"/>
      <c r="G273" s="311"/>
      <c r="H273" s="311"/>
      <c r="I273" s="311"/>
      <c r="J273" s="326">
        <f>'[1]МЯСО, РЫБА'!$T$327+'[1]МЯСО, РЫБА'!$T$329</f>
        <v>3</v>
      </c>
      <c r="K273" s="311"/>
      <c r="L273" s="311"/>
      <c r="M273" s="311"/>
      <c r="N273" s="311"/>
      <c r="O273" s="311"/>
      <c r="P273" s="311">
        <f>'[1]МЯСО, РЫБА'!$T$320</f>
        <v>106.1</v>
      </c>
      <c r="Q273" s="989">
        <f>'[1]МЯСО, РЫБА'!$Q$322</f>
        <v>0.26800000000000002</v>
      </c>
      <c r="R273" s="314"/>
      <c r="S273" s="311"/>
      <c r="T273" s="311"/>
      <c r="U273" s="311"/>
      <c r="V273" s="311"/>
      <c r="W273" s="311"/>
      <c r="X273" s="311"/>
      <c r="Y273" s="311"/>
      <c r="Z273" s="311"/>
      <c r="AA273" s="311"/>
      <c r="AB273" s="311"/>
      <c r="AC273" s="311"/>
      <c r="AD273" s="311"/>
      <c r="AE273" s="311"/>
      <c r="AF273" s="311"/>
      <c r="AG273" s="311"/>
      <c r="AH273" s="311"/>
      <c r="AI273" s="311"/>
      <c r="AJ273" s="311"/>
      <c r="AK273" s="311"/>
      <c r="AL273" s="311"/>
      <c r="AM273" s="311"/>
      <c r="AN273" s="311"/>
      <c r="AO273" s="311"/>
      <c r="AP273" s="311"/>
      <c r="AQ273" s="311">
        <f>'[1]МЯСО, РЫБА'!$T$326</f>
        <v>2.7</v>
      </c>
      <c r="AR273" s="326"/>
      <c r="AS273" s="311"/>
      <c r="AT273" s="311"/>
      <c r="AU273" s="311"/>
      <c r="AV273" s="311"/>
      <c r="AW273" s="311"/>
      <c r="AX273" s="311"/>
      <c r="AY273" s="326"/>
      <c r="AZ273" s="311"/>
      <c r="BA273" s="311"/>
      <c r="BB273" s="311"/>
      <c r="BC273" s="311"/>
      <c r="BD273" s="311"/>
      <c r="BE273" s="311"/>
      <c r="BF273" s="311"/>
      <c r="BG273" s="311"/>
      <c r="BH273" s="311"/>
      <c r="BI273" s="310"/>
      <c r="BJ273" s="681"/>
      <c r="BK273" s="687"/>
    </row>
    <row r="274" spans="1:63" ht="15.75" customHeight="1">
      <c r="A274" s="1364"/>
      <c r="B274" s="1374"/>
      <c r="C274" s="1380" t="s">
        <v>482</v>
      </c>
      <c r="D274" s="308">
        <f>[1]ГАРНИРЫ!$E$143</f>
        <v>120</v>
      </c>
      <c r="E274" s="307"/>
      <c r="F274" s="307"/>
      <c r="G274" s="307"/>
      <c r="H274" s="307"/>
      <c r="I274" s="307"/>
      <c r="J274" s="326"/>
      <c r="K274" s="307"/>
      <c r="L274" s="307"/>
      <c r="M274" s="307"/>
      <c r="N274" s="307"/>
      <c r="O274" s="307"/>
      <c r="P274" s="307"/>
      <c r="Q274" s="989"/>
      <c r="R274" s="307"/>
      <c r="S274" s="307">
        <f>[1]ГАРНИРЫ!$I$146</f>
        <v>126</v>
      </c>
      <c r="T274" s="307"/>
      <c r="U274" s="307">
        <f>[1]ГАРНИРЫ!$I$150</f>
        <v>9.6</v>
      </c>
      <c r="V274" s="307">
        <f>[1]ГАРНИРЫ!$I$149</f>
        <v>4.8</v>
      </c>
      <c r="W274" s="307"/>
      <c r="X274" s="307"/>
      <c r="Y274" s="307"/>
      <c r="Z274" s="307"/>
      <c r="AA274" s="307"/>
      <c r="AB274" s="307"/>
      <c r="AC274" s="307"/>
      <c r="AD274" s="307"/>
      <c r="AE274" s="307"/>
      <c r="AF274" s="307"/>
      <c r="AG274" s="307"/>
      <c r="AH274" s="307"/>
      <c r="AI274" s="307">
        <f>[1]ГАРНИРЫ!$I$151</f>
        <v>3.8</v>
      </c>
      <c r="AJ274" s="307"/>
      <c r="AK274" s="307"/>
      <c r="AL274" s="307"/>
      <c r="AM274" s="307"/>
      <c r="AN274" s="307"/>
      <c r="AO274" s="307"/>
      <c r="AP274" s="307"/>
      <c r="AQ274" s="307">
        <f>[1]ГАРНИРЫ!$I$152</f>
        <v>1.4</v>
      </c>
      <c r="AR274" s="326"/>
      <c r="AS274" s="307"/>
      <c r="AT274" s="307"/>
      <c r="AU274" s="307"/>
      <c r="AV274" s="307"/>
      <c r="AW274" s="307"/>
      <c r="AX274" s="307"/>
      <c r="AY274" s="326"/>
      <c r="AZ274" s="307"/>
      <c r="BA274" s="307"/>
      <c r="BB274" s="307"/>
      <c r="BC274" s="307">
        <f>[1]ГАРНИРЫ!$I$153</f>
        <v>1.2</v>
      </c>
      <c r="BD274" s="307">
        <f>[1]ГАРНИРЫ!$I$148</f>
        <v>4.8</v>
      </c>
      <c r="BE274" s="307"/>
      <c r="BF274" s="307"/>
      <c r="BG274" s="307"/>
      <c r="BH274" s="313"/>
      <c r="BI274" s="898"/>
      <c r="BJ274" s="896"/>
      <c r="BK274" s="686"/>
    </row>
    <row r="275" spans="1:63" ht="15" customHeight="1">
      <c r="A275" s="1364"/>
      <c r="B275" s="1374"/>
      <c r="C275" s="1338"/>
      <c r="D275" s="944">
        <f>[1]ГАРНИРЫ!$P$143</f>
        <v>150</v>
      </c>
      <c r="E275" s="314"/>
      <c r="F275" s="314"/>
      <c r="G275" s="314"/>
      <c r="H275" s="314"/>
      <c r="I275" s="314"/>
      <c r="J275" s="326"/>
      <c r="K275" s="314"/>
      <c r="L275" s="314"/>
      <c r="M275" s="314"/>
      <c r="N275" s="314"/>
      <c r="O275" s="314"/>
      <c r="P275" s="314"/>
      <c r="Q275" s="989"/>
      <c r="R275" s="314"/>
      <c r="S275" s="314">
        <f>[1]ГАРНИРЫ!$T$146</f>
        <v>157.5</v>
      </c>
      <c r="T275" s="314"/>
      <c r="U275" s="314">
        <f>[1]ГАРНИРЫ!$T$150</f>
        <v>12</v>
      </c>
      <c r="V275" s="314">
        <f>[1]ГАРНИРЫ!$T$149</f>
        <v>6</v>
      </c>
      <c r="W275" s="314"/>
      <c r="X275" s="314"/>
      <c r="Y275" s="314"/>
      <c r="Z275" s="314"/>
      <c r="AA275" s="314"/>
      <c r="AB275" s="314"/>
      <c r="AC275" s="314"/>
      <c r="AD275" s="314"/>
      <c r="AE275" s="314"/>
      <c r="AF275" s="314"/>
      <c r="AG275" s="314"/>
      <c r="AH275" s="314"/>
      <c r="AI275" s="314">
        <f>[1]ГАРНИРЫ!$T$151</f>
        <v>4.75</v>
      </c>
      <c r="AJ275" s="314"/>
      <c r="AK275" s="314"/>
      <c r="AL275" s="314"/>
      <c r="AM275" s="314"/>
      <c r="AN275" s="314"/>
      <c r="AO275" s="314"/>
      <c r="AP275" s="314"/>
      <c r="AQ275" s="314">
        <f>[1]ГАРНИРЫ!$T$152</f>
        <v>1.75</v>
      </c>
      <c r="AR275" s="326"/>
      <c r="AS275" s="314"/>
      <c r="AT275" s="314"/>
      <c r="AU275" s="314"/>
      <c r="AV275" s="314"/>
      <c r="AW275" s="314"/>
      <c r="AX275" s="314"/>
      <c r="AY275" s="326"/>
      <c r="AZ275" s="314"/>
      <c r="BA275" s="314"/>
      <c r="BB275" s="314"/>
      <c r="BC275" s="314">
        <f>[1]ГАРНИРЫ!$T$153</f>
        <v>1.5</v>
      </c>
      <c r="BD275" s="314">
        <f>[1]ГАРНИРЫ!$T$148</f>
        <v>6</v>
      </c>
      <c r="BE275" s="314"/>
      <c r="BF275" s="314"/>
      <c r="BG275" s="314"/>
      <c r="BH275" s="328"/>
      <c r="BI275" s="899"/>
      <c r="BJ275" s="897"/>
      <c r="BK275" s="688"/>
    </row>
    <row r="276" spans="1:63" ht="15.75" customHeight="1">
      <c r="A276" s="1362"/>
      <c r="B276" s="1373"/>
      <c r="C276" s="1334" t="s">
        <v>286</v>
      </c>
      <c r="D276" s="308">
        <v>150</v>
      </c>
      <c r="E276" s="307"/>
      <c r="F276" s="307"/>
      <c r="G276" s="307"/>
      <c r="H276" s="307"/>
      <c r="I276" s="307"/>
      <c r="J276" s="326"/>
      <c r="K276" s="307"/>
      <c r="L276" s="307"/>
      <c r="M276" s="307"/>
      <c r="N276" s="307"/>
      <c r="O276" s="307"/>
      <c r="P276" s="307"/>
      <c r="Q276" s="989"/>
      <c r="R276" s="307"/>
      <c r="S276" s="307"/>
      <c r="T276" s="307"/>
      <c r="U276" s="307"/>
      <c r="V276" s="307"/>
      <c r="W276" s="307"/>
      <c r="X276" s="307"/>
      <c r="Y276" s="307"/>
      <c r="Z276" s="307"/>
      <c r="AA276" s="307"/>
      <c r="AB276" s="307"/>
      <c r="AC276" s="307"/>
      <c r="AD276" s="307"/>
      <c r="AE276" s="307"/>
      <c r="AF276" s="307">
        <f>[1]НАПИТКИ!$I$183</f>
        <v>15</v>
      </c>
      <c r="AG276" s="307"/>
      <c r="AH276" s="307"/>
      <c r="AI276" s="307"/>
      <c r="AJ276" s="307"/>
      <c r="AK276" s="307"/>
      <c r="AL276" s="307"/>
      <c r="AM276" s="307"/>
      <c r="AN276" s="307"/>
      <c r="AO276" s="307"/>
      <c r="AP276" s="307"/>
      <c r="AQ276" s="307"/>
      <c r="AR276" s="326"/>
      <c r="AS276" s="307"/>
      <c r="AT276" s="307"/>
      <c r="AU276" s="307"/>
      <c r="AV276" s="307"/>
      <c r="AW276" s="307"/>
      <c r="AX276" s="307"/>
      <c r="AY276" s="326"/>
      <c r="AZ276" s="307"/>
      <c r="BA276" s="307"/>
      <c r="BB276" s="307"/>
      <c r="BC276" s="307">
        <f>[1]НАПИТКИ!$I$184</f>
        <v>6.5</v>
      </c>
      <c r="BD276" s="307"/>
      <c r="BE276" s="307"/>
      <c r="BF276" s="307"/>
      <c r="BG276" s="307"/>
      <c r="BH276" s="307"/>
      <c r="BI276" s="307"/>
      <c r="BJ276" s="680"/>
      <c r="BK276" s="686"/>
    </row>
    <row r="277" spans="1:63">
      <c r="A277" s="1362"/>
      <c r="B277" s="1373"/>
      <c r="C277" s="1334"/>
      <c r="D277" s="675">
        <v>180</v>
      </c>
      <c r="E277" s="311"/>
      <c r="F277" s="311"/>
      <c r="G277" s="311"/>
      <c r="H277" s="311"/>
      <c r="I277" s="311"/>
      <c r="J277" s="326"/>
      <c r="K277" s="311"/>
      <c r="L277" s="311"/>
      <c r="M277" s="311"/>
      <c r="N277" s="311"/>
      <c r="O277" s="311"/>
      <c r="P277" s="311"/>
      <c r="Q277" s="989"/>
      <c r="R277" s="311"/>
      <c r="S277" s="311"/>
      <c r="T277" s="311"/>
      <c r="U277" s="311"/>
      <c r="V277" s="311"/>
      <c r="W277" s="311"/>
      <c r="X277" s="311"/>
      <c r="Y277" s="311"/>
      <c r="Z277" s="311"/>
      <c r="AA277" s="311"/>
      <c r="AB277" s="311"/>
      <c r="AC277" s="311"/>
      <c r="AD277" s="311"/>
      <c r="AE277" s="311"/>
      <c r="AF277" s="311">
        <f>[1]НАПИТКИ!$T$183</f>
        <v>18</v>
      </c>
      <c r="AG277" s="311"/>
      <c r="AH277" s="311"/>
      <c r="AI277" s="311"/>
      <c r="AJ277" s="311"/>
      <c r="AK277" s="311"/>
      <c r="AL277" s="311"/>
      <c r="AM277" s="311"/>
      <c r="AN277" s="311"/>
      <c r="AO277" s="311"/>
      <c r="AP277" s="311"/>
      <c r="AQ277" s="311"/>
      <c r="AR277" s="326"/>
      <c r="AS277" s="311"/>
      <c r="AT277" s="311"/>
      <c r="AU277" s="311"/>
      <c r="AV277" s="311"/>
      <c r="AW277" s="311"/>
      <c r="AX277" s="311"/>
      <c r="AY277" s="326"/>
      <c r="AZ277" s="311"/>
      <c r="BA277" s="311"/>
      <c r="BB277" s="311"/>
      <c r="BC277" s="311">
        <f>[1]НАПИТКИ!$T$184</f>
        <v>7.8</v>
      </c>
      <c r="BD277" s="311"/>
      <c r="BE277" s="311"/>
      <c r="BF277" s="311"/>
      <c r="BG277" s="311"/>
      <c r="BH277" s="311"/>
      <c r="BI277" s="311"/>
      <c r="BJ277" s="681"/>
      <c r="BK277" s="687"/>
    </row>
    <row r="278" spans="1:63" ht="15.75" customHeight="1">
      <c r="A278" s="1362"/>
      <c r="B278" s="1373"/>
      <c r="C278" s="1329" t="s">
        <v>48</v>
      </c>
      <c r="D278" s="308">
        <f>'[1]ГАСТРОНОМИЯ, ВЫПЕЧКА'!$AA$14</f>
        <v>20</v>
      </c>
      <c r="E278" s="307"/>
      <c r="F278" s="307"/>
      <c r="G278" s="307"/>
      <c r="H278" s="307"/>
      <c r="I278" s="307"/>
      <c r="J278" s="326"/>
      <c r="K278" s="307"/>
      <c r="L278" s="307"/>
      <c r="M278" s="307"/>
      <c r="N278" s="307"/>
      <c r="O278" s="307"/>
      <c r="P278" s="307"/>
      <c r="Q278" s="989"/>
      <c r="R278" s="307"/>
      <c r="S278" s="307"/>
      <c r="T278" s="307"/>
      <c r="U278" s="307"/>
      <c r="V278" s="307"/>
      <c r="W278" s="307"/>
      <c r="X278" s="307"/>
      <c r="Y278" s="307"/>
      <c r="Z278" s="307"/>
      <c r="AA278" s="307"/>
      <c r="AB278" s="307"/>
      <c r="AC278" s="307"/>
      <c r="AD278" s="307"/>
      <c r="AE278" s="307"/>
      <c r="AF278" s="307"/>
      <c r="AG278" s="307"/>
      <c r="AH278" s="307"/>
      <c r="AI278" s="307"/>
      <c r="AJ278" s="307"/>
      <c r="AK278" s="307"/>
      <c r="AL278" s="307"/>
      <c r="AM278" s="307"/>
      <c r="AN278" s="307">
        <f>'[1]ГАСТРОНОМИЯ, ВЫПЕЧКА'!$AE$17</f>
        <v>20</v>
      </c>
      <c r="AO278" s="307"/>
      <c r="AP278" s="307"/>
      <c r="AQ278" s="307"/>
      <c r="AR278" s="326"/>
      <c r="AS278" s="307"/>
      <c r="AT278" s="307"/>
      <c r="AU278" s="307"/>
      <c r="AV278" s="307"/>
      <c r="AW278" s="307"/>
      <c r="AX278" s="307"/>
      <c r="AY278" s="326"/>
      <c r="AZ278" s="307"/>
      <c r="BA278" s="307"/>
      <c r="BB278" s="307"/>
      <c r="BC278" s="307"/>
      <c r="BD278" s="307"/>
      <c r="BE278" s="307"/>
      <c r="BF278" s="307"/>
      <c r="BG278" s="307"/>
      <c r="BH278" s="307"/>
      <c r="BI278" s="313"/>
      <c r="BJ278" s="680"/>
      <c r="BK278" s="686"/>
    </row>
    <row r="279" spans="1:63" ht="15.75" customHeight="1">
      <c r="A279" s="1362"/>
      <c r="B279" s="1373"/>
      <c r="C279" s="1329"/>
      <c r="D279" s="921">
        <f>'[1]ГАСТРОНОМИЯ, ВЫПЕЧКА'!$AL$14</f>
        <v>30</v>
      </c>
      <c r="E279" s="311"/>
      <c r="F279" s="311"/>
      <c r="G279" s="311"/>
      <c r="H279" s="311"/>
      <c r="I279" s="311"/>
      <c r="J279" s="326"/>
      <c r="K279" s="311"/>
      <c r="L279" s="311"/>
      <c r="M279" s="311"/>
      <c r="N279" s="311"/>
      <c r="O279" s="311"/>
      <c r="P279" s="311"/>
      <c r="Q279" s="989"/>
      <c r="R279" s="311"/>
      <c r="S279" s="311"/>
      <c r="T279" s="311"/>
      <c r="U279" s="311"/>
      <c r="V279" s="311"/>
      <c r="W279" s="311"/>
      <c r="X279" s="311"/>
      <c r="Y279" s="311"/>
      <c r="Z279" s="311"/>
      <c r="AA279" s="311"/>
      <c r="AB279" s="311"/>
      <c r="AC279" s="311"/>
      <c r="AD279" s="311"/>
      <c r="AE279" s="311"/>
      <c r="AF279" s="311"/>
      <c r="AG279" s="311"/>
      <c r="AH279" s="311"/>
      <c r="AI279" s="311"/>
      <c r="AJ279" s="311"/>
      <c r="AK279" s="311"/>
      <c r="AL279" s="311"/>
      <c r="AM279" s="311"/>
      <c r="AN279" s="311">
        <f>'[1]ГАСТРОНОМИЯ, ВЫПЕЧКА'!$AP$17</f>
        <v>30</v>
      </c>
      <c r="AO279" s="311"/>
      <c r="AP279" s="311"/>
      <c r="AQ279" s="311"/>
      <c r="AR279" s="326"/>
      <c r="AS279" s="311"/>
      <c r="AT279" s="311"/>
      <c r="AU279" s="311"/>
      <c r="AV279" s="311"/>
      <c r="AW279" s="311"/>
      <c r="AX279" s="311"/>
      <c r="AY279" s="326"/>
      <c r="AZ279" s="311"/>
      <c r="BA279" s="311"/>
      <c r="BB279" s="311"/>
      <c r="BC279" s="311"/>
      <c r="BD279" s="311"/>
      <c r="BE279" s="311"/>
      <c r="BF279" s="311"/>
      <c r="BG279" s="311"/>
      <c r="BH279" s="311"/>
      <c r="BI279" s="310"/>
      <c r="BJ279" s="681"/>
      <c r="BK279" s="687"/>
    </row>
    <row r="280" spans="1:63" ht="15.75" customHeight="1">
      <c r="A280" s="1362"/>
      <c r="B280" s="1373"/>
      <c r="C280" s="1329" t="s">
        <v>68</v>
      </c>
      <c r="D280" s="308">
        <f>'[1]ГАСТРОНОМИЯ, ВЫПЕЧКА'!$AA$57</f>
        <v>20</v>
      </c>
      <c r="E280" s="307"/>
      <c r="F280" s="307"/>
      <c r="G280" s="307"/>
      <c r="H280" s="307"/>
      <c r="I280" s="307"/>
      <c r="J280" s="326"/>
      <c r="K280" s="307"/>
      <c r="L280" s="307"/>
      <c r="M280" s="307"/>
      <c r="N280" s="307"/>
      <c r="O280" s="307"/>
      <c r="P280" s="307"/>
      <c r="Q280" s="989"/>
      <c r="R280" s="307"/>
      <c r="S280" s="307"/>
      <c r="T280" s="307"/>
      <c r="U280" s="307"/>
      <c r="V280" s="307"/>
      <c r="W280" s="307"/>
      <c r="X280" s="307"/>
      <c r="Y280" s="307"/>
      <c r="Z280" s="307"/>
      <c r="AA280" s="307"/>
      <c r="AB280" s="307"/>
      <c r="AC280" s="307"/>
      <c r="AD280" s="307"/>
      <c r="AE280" s="307"/>
      <c r="AF280" s="307"/>
      <c r="AG280" s="307"/>
      <c r="AH280" s="307"/>
      <c r="AI280" s="307"/>
      <c r="AJ280" s="307"/>
      <c r="AK280" s="307"/>
      <c r="AL280" s="307"/>
      <c r="AM280" s="307"/>
      <c r="AN280" s="307"/>
      <c r="AO280" s="307">
        <f>'[1]ГАСТРОНОМИЯ, ВЫПЕЧКА'!$AE$60</f>
        <v>20</v>
      </c>
      <c r="AP280" s="307"/>
      <c r="AQ280" s="307"/>
      <c r="AR280" s="326"/>
      <c r="AS280" s="307"/>
      <c r="AT280" s="307"/>
      <c r="AU280" s="307"/>
      <c r="AV280" s="307"/>
      <c r="AW280" s="307"/>
      <c r="AX280" s="307"/>
      <c r="AY280" s="326"/>
      <c r="AZ280" s="307"/>
      <c r="BA280" s="307"/>
      <c r="BB280" s="307"/>
      <c r="BC280" s="307"/>
      <c r="BD280" s="307"/>
      <c r="BE280" s="307"/>
      <c r="BF280" s="307"/>
      <c r="BG280" s="307"/>
      <c r="BH280" s="307"/>
      <c r="BI280" s="313"/>
      <c r="BJ280" s="680"/>
      <c r="BK280" s="686"/>
    </row>
    <row r="281" spans="1:63" ht="22.5" customHeight="1">
      <c r="A281" s="1362"/>
      <c r="B281" s="1375"/>
      <c r="C281" s="1329"/>
      <c r="D281" s="925">
        <f>'[1]ГАСТРОНОМИЯ, ВЫПЕЧКА'!$AA$57</f>
        <v>20</v>
      </c>
      <c r="E281" s="926"/>
      <c r="F281" s="926"/>
      <c r="G281" s="926"/>
      <c r="H281" s="926"/>
      <c r="I281" s="926"/>
      <c r="J281" s="1001"/>
      <c r="K281" s="926"/>
      <c r="L281" s="926"/>
      <c r="M281" s="926"/>
      <c r="N281" s="926"/>
      <c r="O281" s="926"/>
      <c r="P281" s="926"/>
      <c r="Q281" s="989"/>
      <c r="R281" s="926"/>
      <c r="S281" s="926"/>
      <c r="T281" s="926"/>
      <c r="U281" s="926"/>
      <c r="V281" s="926"/>
      <c r="W281" s="926"/>
      <c r="X281" s="926"/>
      <c r="Y281" s="926"/>
      <c r="Z281" s="926"/>
      <c r="AA281" s="926"/>
      <c r="AB281" s="926"/>
      <c r="AC281" s="926"/>
      <c r="AD281" s="926"/>
      <c r="AE281" s="926"/>
      <c r="AF281" s="926"/>
      <c r="AG281" s="926"/>
      <c r="AH281" s="926"/>
      <c r="AI281" s="926"/>
      <c r="AJ281" s="926"/>
      <c r="AK281" s="926"/>
      <c r="AL281" s="926"/>
      <c r="AM281" s="926"/>
      <c r="AN281" s="926"/>
      <c r="AO281" s="926">
        <f>'[1]ГАСТРОНОМИЯ, ВЫПЕЧКА'!$AE$60</f>
        <v>20</v>
      </c>
      <c r="AP281" s="926"/>
      <c r="AQ281" s="926"/>
      <c r="AR281" s="1001"/>
      <c r="AS281" s="926"/>
      <c r="AT281" s="926"/>
      <c r="AU281" s="926"/>
      <c r="AV281" s="926"/>
      <c r="AW281" s="926"/>
      <c r="AX281" s="926"/>
      <c r="AY281" s="1001"/>
      <c r="AZ281" s="926"/>
      <c r="BA281" s="926"/>
      <c r="BB281" s="926"/>
      <c r="BC281" s="926"/>
      <c r="BD281" s="926"/>
      <c r="BE281" s="926"/>
      <c r="BF281" s="926"/>
      <c r="BG281" s="926"/>
      <c r="BH281" s="926"/>
      <c r="BI281" s="927"/>
      <c r="BJ281" s="927"/>
      <c r="BK281" s="928"/>
    </row>
    <row r="282" spans="1:63" ht="13.5" customHeight="1">
      <c r="A282" s="1365"/>
      <c r="B282" s="1372" t="s">
        <v>271</v>
      </c>
      <c r="C282" s="1408" t="s">
        <v>665</v>
      </c>
      <c r="D282" s="490">
        <v>100</v>
      </c>
      <c r="E282" s="492"/>
      <c r="F282" s="381"/>
      <c r="G282" s="307">
        <f>'[1]ЯЙЦО, ТВОРОГ, ЗАПЕКАНКИ'!$I$371</f>
        <v>25</v>
      </c>
      <c r="H282" s="381"/>
      <c r="I282" s="381"/>
      <c r="J282" s="326">
        <f>'[1]ЯЙЦО, ТВОРОГ, ЗАПЕКАНКИ'!$I$370</f>
        <v>7.5</v>
      </c>
      <c r="K282" s="381"/>
      <c r="L282" s="381"/>
      <c r="M282" s="381"/>
      <c r="N282" s="381"/>
      <c r="O282" s="381"/>
      <c r="P282" s="381"/>
      <c r="Q282" s="990">
        <f>'[1]ЯЙЦО, ТВОРОГ, ЗАПЕКАНКИ'!$F$369</f>
        <v>0.34499999999999997</v>
      </c>
      <c r="R282" s="381"/>
      <c r="S282" s="381"/>
      <c r="T282" s="381"/>
      <c r="U282" s="381"/>
      <c r="V282" s="307">
        <f>'[1]ЯЙЦО, ТВОРОГ, ЗАПЕКАНКИ'!$I$368</f>
        <v>82</v>
      </c>
      <c r="W282" s="381"/>
      <c r="X282" s="381"/>
      <c r="Y282" s="381"/>
      <c r="Z282" s="381"/>
      <c r="AA282" s="381"/>
      <c r="AB282" s="381"/>
      <c r="AC282" s="381"/>
      <c r="AD282" s="381"/>
      <c r="AE282" s="381"/>
      <c r="AF282" s="381"/>
      <c r="AG282" s="381"/>
      <c r="AH282" s="381"/>
      <c r="AI282" s="381"/>
      <c r="AJ282" s="381"/>
      <c r="AK282" s="381"/>
      <c r="AL282" s="381"/>
      <c r="AM282" s="381"/>
      <c r="AN282" s="381"/>
      <c r="AO282" s="381"/>
      <c r="AP282" s="381"/>
      <c r="AQ282" s="492"/>
      <c r="AR282" s="1002"/>
      <c r="AS282" s="381"/>
      <c r="AT282" s="381"/>
      <c r="AU282" s="381"/>
      <c r="AV282" s="381"/>
      <c r="AW282" s="381"/>
      <c r="AX282" s="381"/>
      <c r="AY282" s="1002"/>
      <c r="AZ282" s="381"/>
      <c r="BA282" s="381"/>
      <c r="BB282" s="492"/>
      <c r="BC282" s="492">
        <f>'[1]ЯЙЦО, ТВОРОГ, ЗАПЕКАНКИ'!$I$372</f>
        <v>4.2</v>
      </c>
      <c r="BD282" s="492"/>
      <c r="BE282" s="381"/>
      <c r="BF282" s="381"/>
      <c r="BG282" s="381"/>
      <c r="BH282" s="381"/>
      <c r="BI282" s="382"/>
      <c r="BJ282" s="684"/>
      <c r="BK282" s="689"/>
    </row>
    <row r="283" spans="1:63" ht="13.5" customHeight="1">
      <c r="A283" s="1365"/>
      <c r="B283" s="1373"/>
      <c r="C283" s="1408"/>
      <c r="D283" s="1120">
        <v>110</v>
      </c>
      <c r="E283" s="493"/>
      <c r="F283" s="383"/>
      <c r="G283" s="311">
        <f>'[1]ЯЙЦО, ТВОРОГ, ЗАПЕКАНКИ'!$T$371</f>
        <v>27.5</v>
      </c>
      <c r="H283" s="383"/>
      <c r="I283" s="383"/>
      <c r="J283" s="326">
        <f>'[1]ЯЙЦО, ТВОРОГ, ЗАПЕКАНКИ'!$T$370</f>
        <v>8.25</v>
      </c>
      <c r="K283" s="383"/>
      <c r="L283" s="383"/>
      <c r="M283" s="383"/>
      <c r="N283" s="383"/>
      <c r="O283" s="383"/>
      <c r="P283" s="383"/>
      <c r="Q283" s="990">
        <f>'[1]ЯЙЦО, ТВОРОГ, ЗАПЕКАНКИ'!$Q$369</f>
        <v>0.37949999999999995</v>
      </c>
      <c r="R283" s="383"/>
      <c r="S283" s="383"/>
      <c r="T283" s="383"/>
      <c r="U283" s="383"/>
      <c r="V283" s="311">
        <f>'[1]ЯЙЦО, ТВОРОГ, ЗАПЕКАНКИ'!$T$368</f>
        <v>90.2</v>
      </c>
      <c r="W283" s="383"/>
      <c r="X283" s="383"/>
      <c r="Y283" s="383"/>
      <c r="Z283" s="383"/>
      <c r="AA283" s="383"/>
      <c r="AB283" s="383"/>
      <c r="AC283" s="383"/>
      <c r="AD283" s="383"/>
      <c r="AE283" s="383"/>
      <c r="AF283" s="383"/>
      <c r="AG283" s="383"/>
      <c r="AH283" s="383"/>
      <c r="AI283" s="383"/>
      <c r="AJ283" s="383"/>
      <c r="AK283" s="383"/>
      <c r="AL283" s="383"/>
      <c r="AM283" s="383"/>
      <c r="AN283" s="383"/>
      <c r="AO283" s="383"/>
      <c r="AP283" s="383"/>
      <c r="AQ283" s="493"/>
      <c r="AR283" s="1002"/>
      <c r="AS283" s="383"/>
      <c r="AT283" s="383"/>
      <c r="AU283" s="383"/>
      <c r="AV283" s="383"/>
      <c r="AW283" s="383"/>
      <c r="AX283" s="383"/>
      <c r="AY283" s="1002"/>
      <c r="AZ283" s="383"/>
      <c r="BA283" s="383"/>
      <c r="BB283" s="493"/>
      <c r="BC283" s="493">
        <f>'[1]ЯЙЦО, ТВОРОГ, ЗАПЕКАНКИ'!$T$372</f>
        <v>4.62</v>
      </c>
      <c r="BD283" s="493"/>
      <c r="BE283" s="383"/>
      <c r="BF283" s="383"/>
      <c r="BG283" s="383"/>
      <c r="BH283" s="383"/>
      <c r="BI283" s="384"/>
      <c r="BJ283" s="685"/>
      <c r="BK283" s="690"/>
    </row>
    <row r="284" spans="1:63" ht="15.75" customHeight="1">
      <c r="A284" s="1362"/>
      <c r="B284" s="1373"/>
      <c r="C284" s="1330" t="s">
        <v>265</v>
      </c>
      <c r="D284" s="308">
        <v>20</v>
      </c>
      <c r="E284" s="307"/>
      <c r="F284" s="307"/>
      <c r="G284" s="307"/>
      <c r="H284" s="307"/>
      <c r="I284" s="307">
        <f>[1]СОУСА!$I$61</f>
        <v>20</v>
      </c>
      <c r="J284" s="326"/>
      <c r="K284" s="307"/>
      <c r="L284" s="307"/>
      <c r="M284" s="307"/>
      <c r="N284" s="307"/>
      <c r="O284" s="307"/>
      <c r="P284" s="307"/>
      <c r="Q284" s="989"/>
      <c r="R284" s="307"/>
      <c r="S284" s="307"/>
      <c r="T284" s="307"/>
      <c r="U284" s="307"/>
      <c r="V284" s="307"/>
      <c r="W284" s="307"/>
      <c r="X284" s="307"/>
      <c r="Y284" s="307"/>
      <c r="Z284" s="307"/>
      <c r="AA284" s="307"/>
      <c r="AB284" s="307"/>
      <c r="AC284" s="307"/>
      <c r="AD284" s="307"/>
      <c r="AE284" s="307"/>
      <c r="AF284" s="307"/>
      <c r="AG284" s="307"/>
      <c r="AH284" s="307"/>
      <c r="AI284" s="307"/>
      <c r="AJ284" s="307"/>
      <c r="AK284" s="307"/>
      <c r="AL284" s="307"/>
      <c r="AM284" s="307"/>
      <c r="AN284" s="307"/>
      <c r="AO284" s="307"/>
      <c r="AP284" s="307"/>
      <c r="AQ284" s="307"/>
      <c r="AR284" s="326"/>
      <c r="AS284" s="307"/>
      <c r="AT284" s="307"/>
      <c r="AU284" s="307"/>
      <c r="AV284" s="307"/>
      <c r="AW284" s="307"/>
      <c r="AX284" s="307"/>
      <c r="AY284" s="326"/>
      <c r="AZ284" s="307"/>
      <c r="BA284" s="307"/>
      <c r="BB284" s="307"/>
      <c r="BC284" s="307"/>
      <c r="BD284" s="307"/>
      <c r="BE284" s="307"/>
      <c r="BF284" s="307"/>
      <c r="BG284" s="307"/>
      <c r="BH284" s="307"/>
      <c r="BI284" s="313"/>
      <c r="BJ284" s="680"/>
      <c r="BK284" s="686"/>
    </row>
    <row r="285" spans="1:63">
      <c r="A285" s="1362"/>
      <c r="B285" s="1373"/>
      <c r="C285" s="1331"/>
      <c r="D285" s="1118">
        <v>25</v>
      </c>
      <c r="E285" s="311"/>
      <c r="F285" s="311"/>
      <c r="G285" s="311"/>
      <c r="H285" s="311"/>
      <c r="I285" s="311">
        <f>[1]СОУСА!$T$61</f>
        <v>25</v>
      </c>
      <c r="J285" s="326"/>
      <c r="K285" s="311"/>
      <c r="L285" s="311"/>
      <c r="M285" s="311"/>
      <c r="N285" s="311"/>
      <c r="O285" s="311"/>
      <c r="P285" s="311"/>
      <c r="Q285" s="989"/>
      <c r="R285" s="311"/>
      <c r="S285" s="311"/>
      <c r="T285" s="311"/>
      <c r="U285" s="311"/>
      <c r="V285" s="311"/>
      <c r="W285" s="311"/>
      <c r="X285" s="311"/>
      <c r="Y285" s="311"/>
      <c r="Z285" s="311"/>
      <c r="AA285" s="311"/>
      <c r="AB285" s="311"/>
      <c r="AC285" s="311"/>
      <c r="AD285" s="311"/>
      <c r="AE285" s="311"/>
      <c r="AF285" s="311"/>
      <c r="AG285" s="311"/>
      <c r="AH285" s="311"/>
      <c r="AI285" s="311"/>
      <c r="AJ285" s="311"/>
      <c r="AK285" s="311"/>
      <c r="AL285" s="311"/>
      <c r="AM285" s="311"/>
      <c r="AN285" s="311"/>
      <c r="AO285" s="311"/>
      <c r="AP285" s="311"/>
      <c r="AQ285" s="311"/>
      <c r="AR285" s="326"/>
      <c r="AS285" s="311"/>
      <c r="AT285" s="311"/>
      <c r="AU285" s="311"/>
      <c r="AV285" s="311"/>
      <c r="AW285" s="311"/>
      <c r="AX285" s="311"/>
      <c r="AY285" s="326"/>
      <c r="AZ285" s="311"/>
      <c r="BA285" s="311"/>
      <c r="BB285" s="311"/>
      <c r="BC285" s="311"/>
      <c r="BD285" s="311"/>
      <c r="BE285" s="311"/>
      <c r="BF285" s="311"/>
      <c r="BG285" s="311"/>
      <c r="BH285" s="311"/>
      <c r="BI285" s="310"/>
      <c r="BJ285" s="681"/>
      <c r="BK285" s="687"/>
    </row>
    <row r="286" spans="1:63" ht="15.75" customHeight="1">
      <c r="A286" s="1362"/>
      <c r="B286" s="1373"/>
      <c r="C286" s="1335" t="s">
        <v>323</v>
      </c>
      <c r="D286" s="308">
        <v>180</v>
      </c>
      <c r="E286" s="307">
        <f>[1]НАПИТКИ!$T$407</f>
        <v>180</v>
      </c>
      <c r="F286" s="307"/>
      <c r="G286" s="307"/>
      <c r="H286" s="307"/>
      <c r="I286" s="307"/>
      <c r="J286" s="326"/>
      <c r="K286" s="307"/>
      <c r="L286" s="307"/>
      <c r="M286" s="307"/>
      <c r="N286" s="307"/>
      <c r="O286" s="307"/>
      <c r="P286" s="307"/>
      <c r="Q286" s="989"/>
      <c r="R286" s="307"/>
      <c r="S286" s="307"/>
      <c r="T286" s="307"/>
      <c r="U286" s="307"/>
      <c r="V286" s="307"/>
      <c r="W286" s="307"/>
      <c r="X286" s="307"/>
      <c r="Y286" s="307"/>
      <c r="Z286" s="307"/>
      <c r="AA286" s="307"/>
      <c r="AB286" s="307"/>
      <c r="AC286" s="307"/>
      <c r="AD286" s="307"/>
      <c r="AE286" s="307"/>
      <c r="AF286" s="307"/>
      <c r="AG286" s="307"/>
      <c r="AH286" s="307"/>
      <c r="AI286" s="307"/>
      <c r="AJ286" s="307"/>
      <c r="AK286" s="307"/>
      <c r="AL286" s="307"/>
      <c r="AM286" s="307"/>
      <c r="AN286" s="307"/>
      <c r="AO286" s="307"/>
      <c r="AP286" s="307"/>
      <c r="AQ286" s="307"/>
      <c r="AR286" s="326"/>
      <c r="AS286" s="307"/>
      <c r="AT286" s="307"/>
      <c r="AU286" s="307"/>
      <c r="AV286" s="307"/>
      <c r="AW286" s="307"/>
      <c r="AX286" s="307"/>
      <c r="AY286" s="326"/>
      <c r="AZ286" s="307"/>
      <c r="BA286" s="307"/>
      <c r="BB286" s="307"/>
      <c r="BC286" s="307"/>
      <c r="BD286" s="307"/>
      <c r="BE286" s="307"/>
      <c r="BF286" s="307"/>
      <c r="BG286" s="307"/>
      <c r="BH286" s="307"/>
      <c r="BI286" s="313"/>
      <c r="BJ286" s="680"/>
      <c r="BK286" s="686"/>
    </row>
    <row r="287" spans="1:63" ht="15.75" customHeight="1" thickBot="1">
      <c r="A287" s="1366"/>
      <c r="B287" s="1373"/>
      <c r="C287" s="1331"/>
      <c r="D287" s="1122">
        <v>180</v>
      </c>
      <c r="E287" s="311">
        <f>[1]НАПИТКИ!$T$407</f>
        <v>180</v>
      </c>
      <c r="F287" s="311"/>
      <c r="G287" s="311"/>
      <c r="H287" s="311"/>
      <c r="I287" s="311"/>
      <c r="J287" s="326"/>
      <c r="K287" s="311"/>
      <c r="L287" s="311"/>
      <c r="M287" s="311"/>
      <c r="N287" s="311"/>
      <c r="O287" s="311"/>
      <c r="P287" s="311"/>
      <c r="Q287" s="989"/>
      <c r="R287" s="311"/>
      <c r="S287" s="311"/>
      <c r="T287" s="311"/>
      <c r="U287" s="311"/>
      <c r="V287" s="311"/>
      <c r="W287" s="311"/>
      <c r="X287" s="311"/>
      <c r="Y287" s="311"/>
      <c r="Z287" s="311"/>
      <c r="AA287" s="311"/>
      <c r="AB287" s="311"/>
      <c r="AC287" s="311"/>
      <c r="AD287" s="311"/>
      <c r="AE287" s="311"/>
      <c r="AF287" s="311"/>
      <c r="AG287" s="311"/>
      <c r="AH287" s="311"/>
      <c r="AI287" s="311"/>
      <c r="AJ287" s="311"/>
      <c r="AK287" s="311"/>
      <c r="AL287" s="311"/>
      <c r="AM287" s="311"/>
      <c r="AN287" s="311"/>
      <c r="AO287" s="311"/>
      <c r="AP287" s="311"/>
      <c r="AQ287" s="311"/>
      <c r="AR287" s="326"/>
      <c r="AS287" s="311"/>
      <c r="AT287" s="311"/>
      <c r="AU287" s="311"/>
      <c r="AV287" s="311"/>
      <c r="AW287" s="311"/>
      <c r="AX287" s="311"/>
      <c r="AY287" s="326"/>
      <c r="AZ287" s="311"/>
      <c r="BA287" s="311"/>
      <c r="BB287" s="311"/>
      <c r="BC287" s="311"/>
      <c r="BD287" s="311"/>
      <c r="BE287" s="311"/>
      <c r="BF287" s="311"/>
      <c r="BG287" s="311"/>
      <c r="BH287" s="311"/>
      <c r="BI287" s="310"/>
      <c r="BJ287" s="681"/>
      <c r="BK287" s="694"/>
    </row>
    <row r="288" spans="1:63" ht="15.75" customHeight="1">
      <c r="A288" s="1410">
        <v>10</v>
      </c>
      <c r="B288" s="1343" t="s">
        <v>282</v>
      </c>
      <c r="C288" s="1398" t="s">
        <v>281</v>
      </c>
      <c r="D288" s="320">
        <f>'[1]КАШИ, СУПЫ МОЛ'!$E$143</f>
        <v>130</v>
      </c>
      <c r="E288" s="319">
        <f>'[1]КАШИ, СУПЫ МОЛ'!$I$147</f>
        <v>69.355000000000004</v>
      </c>
      <c r="F288" s="319"/>
      <c r="G288" s="319"/>
      <c r="H288" s="319"/>
      <c r="I288" s="319"/>
      <c r="J288" s="1004">
        <f>'[1]КАШИ, СУПЫ МОЛ'!$I$150</f>
        <v>2.6</v>
      </c>
      <c r="K288" s="319"/>
      <c r="L288" s="319"/>
      <c r="M288" s="319"/>
      <c r="N288" s="319"/>
      <c r="O288" s="319"/>
      <c r="P288" s="319"/>
      <c r="Q288" s="991"/>
      <c r="R288" s="319"/>
      <c r="S288" s="319"/>
      <c r="T288" s="319"/>
      <c r="U288" s="319"/>
      <c r="V288" s="319"/>
      <c r="W288" s="319"/>
      <c r="X288" s="319"/>
      <c r="Y288" s="319"/>
      <c r="Z288" s="319"/>
      <c r="AA288" s="319"/>
      <c r="AB288" s="319"/>
      <c r="AC288" s="319"/>
      <c r="AD288" s="319"/>
      <c r="AE288" s="319"/>
      <c r="AF288" s="319"/>
      <c r="AG288" s="319"/>
      <c r="AH288" s="319"/>
      <c r="AI288" s="319"/>
      <c r="AJ288" s="319"/>
      <c r="AK288" s="319"/>
      <c r="AL288" s="319"/>
      <c r="AM288" s="319"/>
      <c r="AN288" s="319"/>
      <c r="AO288" s="319"/>
      <c r="AP288" s="319"/>
      <c r="AQ288" s="319"/>
      <c r="AR288" s="1004"/>
      <c r="AS288" s="319"/>
      <c r="AT288" s="319"/>
      <c r="AU288" s="319"/>
      <c r="AV288" s="319"/>
      <c r="AW288" s="319"/>
      <c r="AX288" s="319">
        <f>'[1]КАШИ, СУПЫ МОЛ'!$I$146</f>
        <v>19.5</v>
      </c>
      <c r="AY288" s="1004"/>
      <c r="AZ288" s="319"/>
      <c r="BA288" s="319"/>
      <c r="BB288" s="319"/>
      <c r="BC288" s="319">
        <f>'[1]КАШИ, СУПЫ МОЛ'!$I$149</f>
        <v>2.6</v>
      </c>
      <c r="BD288" s="319"/>
      <c r="BE288" s="319"/>
      <c r="BF288" s="319"/>
      <c r="BG288" s="319"/>
      <c r="BH288" s="319"/>
      <c r="BI288" s="319"/>
      <c r="BJ288" s="683"/>
      <c r="BK288" s="693"/>
    </row>
    <row r="289" spans="1:63" ht="14.25" customHeight="1">
      <c r="A289" s="1411"/>
      <c r="B289" s="1344"/>
      <c r="C289" s="1329"/>
      <c r="D289" s="921">
        <f>'[1]КАШИ, СУПЫ МОЛ'!$P$143</f>
        <v>200</v>
      </c>
      <c r="E289" s="311">
        <f>'[1]КАШИ, СУПЫ МОЛ'!$T$147</f>
        <v>106.7</v>
      </c>
      <c r="F289" s="311"/>
      <c r="G289" s="311"/>
      <c r="H289" s="311"/>
      <c r="I289" s="311"/>
      <c r="J289" s="326">
        <f>'[1]КАШИ, СУПЫ МОЛ'!$T$150</f>
        <v>4</v>
      </c>
      <c r="K289" s="311"/>
      <c r="L289" s="311"/>
      <c r="M289" s="311"/>
      <c r="N289" s="311"/>
      <c r="O289" s="311"/>
      <c r="P289" s="311"/>
      <c r="Q289" s="989"/>
      <c r="R289" s="311"/>
      <c r="S289" s="311"/>
      <c r="T289" s="311"/>
      <c r="U289" s="311"/>
      <c r="V289" s="311"/>
      <c r="W289" s="311"/>
      <c r="X289" s="311"/>
      <c r="Y289" s="311"/>
      <c r="Z289" s="311"/>
      <c r="AA289" s="311"/>
      <c r="AB289" s="311"/>
      <c r="AC289" s="311"/>
      <c r="AD289" s="311"/>
      <c r="AE289" s="311"/>
      <c r="AF289" s="311"/>
      <c r="AG289" s="311"/>
      <c r="AH289" s="311"/>
      <c r="AI289" s="311"/>
      <c r="AJ289" s="311"/>
      <c r="AK289" s="311"/>
      <c r="AL289" s="311"/>
      <c r="AM289" s="311"/>
      <c r="AN289" s="311"/>
      <c r="AO289" s="311"/>
      <c r="AP289" s="311"/>
      <c r="AQ289" s="311"/>
      <c r="AR289" s="326"/>
      <c r="AS289" s="311"/>
      <c r="AT289" s="311"/>
      <c r="AU289" s="311"/>
      <c r="AV289" s="311"/>
      <c r="AW289" s="311"/>
      <c r="AX289" s="311">
        <f>'[1]КАШИ, СУПЫ МОЛ'!$T$146</f>
        <v>30</v>
      </c>
      <c r="AY289" s="326"/>
      <c r="AZ289" s="311"/>
      <c r="BA289" s="311"/>
      <c r="BB289" s="311"/>
      <c r="BC289" s="311">
        <f>'[1]КАШИ, СУПЫ МОЛ'!$T$149</f>
        <v>4</v>
      </c>
      <c r="BD289" s="311"/>
      <c r="BE289" s="311"/>
      <c r="BF289" s="311"/>
      <c r="BG289" s="311"/>
      <c r="BH289" s="311"/>
      <c r="BI289" s="311"/>
      <c r="BJ289" s="681"/>
      <c r="BK289" s="687"/>
    </row>
    <row r="290" spans="1:63" ht="15.75" customHeight="1">
      <c r="A290" s="1411"/>
      <c r="B290" s="1344"/>
      <c r="C290" s="1378" t="s">
        <v>300</v>
      </c>
      <c r="D290" s="308">
        <v>150</v>
      </c>
      <c r="E290" s="307"/>
      <c r="F290" s="307"/>
      <c r="G290" s="307"/>
      <c r="H290" s="307"/>
      <c r="I290" s="307"/>
      <c r="J290" s="326"/>
      <c r="K290" s="307"/>
      <c r="L290" s="307"/>
      <c r="M290" s="307"/>
      <c r="N290" s="307"/>
      <c r="O290" s="307"/>
      <c r="P290" s="307"/>
      <c r="Q290" s="989"/>
      <c r="R290" s="307"/>
      <c r="S290" s="307"/>
      <c r="T290" s="307"/>
      <c r="U290" s="307"/>
      <c r="V290" s="307"/>
      <c r="W290" s="307"/>
      <c r="X290" s="307"/>
      <c r="Y290" s="307"/>
      <c r="Z290" s="307"/>
      <c r="AA290" s="307"/>
      <c r="AB290" s="307"/>
      <c r="AC290" s="307">
        <f>[1]НАПИТКИ!$I$61</f>
        <v>5.3</v>
      </c>
      <c r="AD290" s="307"/>
      <c r="AE290" s="307"/>
      <c r="AF290" s="307"/>
      <c r="AG290" s="307"/>
      <c r="AH290" s="307"/>
      <c r="AI290" s="307"/>
      <c r="AJ290" s="307"/>
      <c r="AK290" s="307"/>
      <c r="AL290" s="307"/>
      <c r="AM290" s="307"/>
      <c r="AN290" s="307"/>
      <c r="AO290" s="307"/>
      <c r="AP290" s="307"/>
      <c r="AQ290" s="307"/>
      <c r="AR290" s="326"/>
      <c r="AS290" s="307"/>
      <c r="AT290" s="307"/>
      <c r="AU290" s="307"/>
      <c r="AV290" s="307"/>
      <c r="AW290" s="307"/>
      <c r="AX290" s="307"/>
      <c r="AY290" s="326"/>
      <c r="AZ290" s="307"/>
      <c r="BA290" s="307">
        <f>[1]НАПИТКИ!$I$57</f>
        <v>0.75</v>
      </c>
      <c r="BB290" s="307"/>
      <c r="BC290" s="307">
        <f>[1]НАПИТКИ!$I$60</f>
        <v>6.5</v>
      </c>
      <c r="BD290" s="307"/>
      <c r="BE290" s="307"/>
      <c r="BF290" s="307"/>
      <c r="BG290" s="307"/>
      <c r="BH290" s="307"/>
      <c r="BI290" s="313"/>
      <c r="BJ290" s="680"/>
      <c r="BK290" s="686"/>
    </row>
    <row r="291" spans="1:63" ht="15.75" customHeight="1">
      <c r="A291" s="1411"/>
      <c r="B291" s="1344"/>
      <c r="C291" s="1378"/>
      <c r="D291" s="722">
        <v>180</v>
      </c>
      <c r="E291" s="314"/>
      <c r="F291" s="314"/>
      <c r="G291" s="314"/>
      <c r="H291" s="314"/>
      <c r="I291" s="314"/>
      <c r="J291" s="326"/>
      <c r="K291" s="314"/>
      <c r="L291" s="314"/>
      <c r="M291" s="314"/>
      <c r="N291" s="314"/>
      <c r="O291" s="314"/>
      <c r="P291" s="314"/>
      <c r="Q291" s="989"/>
      <c r="R291" s="314"/>
      <c r="S291" s="314"/>
      <c r="T291" s="314"/>
      <c r="U291" s="314"/>
      <c r="V291" s="314"/>
      <c r="W291" s="314"/>
      <c r="X291" s="314"/>
      <c r="Y291" s="314"/>
      <c r="Z291" s="314"/>
      <c r="AA291" s="314"/>
      <c r="AB291" s="314"/>
      <c r="AC291" s="314">
        <f>[1]НАПИТКИ!$T$61</f>
        <v>6.36</v>
      </c>
      <c r="AD291" s="314"/>
      <c r="AE291" s="314"/>
      <c r="AF291" s="314"/>
      <c r="AG291" s="314"/>
      <c r="AH291" s="314"/>
      <c r="AI291" s="314"/>
      <c r="AJ291" s="314"/>
      <c r="AK291" s="314"/>
      <c r="AL291" s="314"/>
      <c r="AM291" s="314"/>
      <c r="AN291" s="314"/>
      <c r="AO291" s="314"/>
      <c r="AP291" s="314"/>
      <c r="AQ291" s="314"/>
      <c r="AR291" s="326"/>
      <c r="AS291" s="314"/>
      <c r="AT291" s="314"/>
      <c r="AU291" s="314"/>
      <c r="AV291" s="314"/>
      <c r="AW291" s="314"/>
      <c r="AX291" s="314"/>
      <c r="AY291" s="326"/>
      <c r="AZ291" s="314"/>
      <c r="BA291" s="314">
        <f>[1]НАПИТКИ!$T$57</f>
        <v>0.9</v>
      </c>
      <c r="BB291" s="314"/>
      <c r="BC291" s="314">
        <f>[1]НАПИТКИ!$T$60</f>
        <v>7.8</v>
      </c>
      <c r="BD291" s="314"/>
      <c r="BE291" s="314"/>
      <c r="BF291" s="314"/>
      <c r="BG291" s="314"/>
      <c r="BH291" s="314"/>
      <c r="BI291" s="328"/>
      <c r="BJ291" s="682"/>
      <c r="BK291" s="688"/>
    </row>
    <row r="292" spans="1:63">
      <c r="A292" s="1411"/>
      <c r="B292" s="1344"/>
      <c r="C292" s="1334" t="s">
        <v>382</v>
      </c>
      <c r="D292" s="330" t="s">
        <v>383</v>
      </c>
      <c r="E292" s="307"/>
      <c r="F292" s="307"/>
      <c r="G292" s="307"/>
      <c r="H292" s="307"/>
      <c r="I292" s="307"/>
      <c r="J292" s="326"/>
      <c r="K292" s="307">
        <f>'[1]ГАСТРОНОМИЯ, ВЫПЕЧКА'!$AE$279</f>
        <v>15</v>
      </c>
      <c r="L292" s="307"/>
      <c r="M292" s="307"/>
      <c r="N292" s="307"/>
      <c r="O292" s="307"/>
      <c r="P292" s="307"/>
      <c r="Q292" s="989"/>
      <c r="R292" s="307"/>
      <c r="S292" s="307"/>
      <c r="T292" s="307"/>
      <c r="U292" s="307"/>
      <c r="V292" s="307"/>
      <c r="W292" s="307"/>
      <c r="X292" s="307"/>
      <c r="Y292" s="307"/>
      <c r="Z292" s="307"/>
      <c r="AA292" s="307"/>
      <c r="AB292" s="307"/>
      <c r="AC292" s="307"/>
      <c r="AD292" s="307"/>
      <c r="AE292" s="307"/>
      <c r="AF292" s="307"/>
      <c r="AG292" s="307"/>
      <c r="AH292" s="307"/>
      <c r="AI292" s="307"/>
      <c r="AJ292" s="307"/>
      <c r="AK292" s="307"/>
      <c r="AL292" s="307"/>
      <c r="AM292" s="307"/>
      <c r="AN292" s="307"/>
      <c r="AO292" s="307"/>
      <c r="AP292" s="307"/>
      <c r="AQ292" s="307"/>
      <c r="AR292" s="326"/>
      <c r="AS292" s="307"/>
      <c r="AT292" s="307"/>
      <c r="AU292" s="307"/>
      <c r="AV292" s="307"/>
      <c r="AW292" s="307"/>
      <c r="AX292" s="307"/>
      <c r="AY292" s="326"/>
      <c r="AZ292" s="307"/>
      <c r="BA292" s="307"/>
      <c r="BB292" s="307"/>
      <c r="BC292" s="307"/>
      <c r="BD292" s="307"/>
      <c r="BE292" s="307"/>
      <c r="BF292" s="307"/>
      <c r="BG292" s="307"/>
      <c r="BH292" s="307"/>
      <c r="BI292" s="313"/>
      <c r="BJ292" s="680"/>
      <c r="BK292" s="958"/>
    </row>
    <row r="293" spans="1:63">
      <c r="A293" s="1411"/>
      <c r="B293" s="1344"/>
      <c r="C293" s="1334"/>
      <c r="D293" s="329" t="s">
        <v>383</v>
      </c>
      <c r="E293" s="311"/>
      <c r="F293" s="311"/>
      <c r="G293" s="311"/>
      <c r="H293" s="311"/>
      <c r="I293" s="311"/>
      <c r="J293" s="326"/>
      <c r="K293" s="311">
        <f>'[1]ГАСТРОНОМИЯ, ВЫПЕЧКА'!$AE$279</f>
        <v>15</v>
      </c>
      <c r="L293" s="311"/>
      <c r="M293" s="311"/>
      <c r="N293" s="311"/>
      <c r="O293" s="311"/>
      <c r="P293" s="311"/>
      <c r="Q293" s="989"/>
      <c r="R293" s="311"/>
      <c r="S293" s="311"/>
      <c r="T293" s="311"/>
      <c r="U293" s="311"/>
      <c r="V293" s="311"/>
      <c r="W293" s="311"/>
      <c r="X293" s="311"/>
      <c r="Y293" s="311"/>
      <c r="Z293" s="311"/>
      <c r="AA293" s="311"/>
      <c r="AB293" s="311"/>
      <c r="AC293" s="311"/>
      <c r="AD293" s="311"/>
      <c r="AE293" s="311"/>
      <c r="AF293" s="311"/>
      <c r="AG293" s="311"/>
      <c r="AH293" s="311"/>
      <c r="AI293" s="311"/>
      <c r="AJ293" s="311"/>
      <c r="AK293" s="311"/>
      <c r="AL293" s="311"/>
      <c r="AM293" s="311"/>
      <c r="AN293" s="311"/>
      <c r="AO293" s="311"/>
      <c r="AP293" s="311"/>
      <c r="AQ293" s="311"/>
      <c r="AR293" s="326"/>
      <c r="AS293" s="311"/>
      <c r="AT293" s="311"/>
      <c r="AU293" s="311"/>
      <c r="AV293" s="311"/>
      <c r="AW293" s="311"/>
      <c r="AX293" s="311"/>
      <c r="AY293" s="326"/>
      <c r="AZ293" s="311"/>
      <c r="BA293" s="311"/>
      <c r="BB293" s="311"/>
      <c r="BC293" s="311"/>
      <c r="BD293" s="311"/>
      <c r="BE293" s="311"/>
      <c r="BF293" s="311"/>
      <c r="BG293" s="311"/>
      <c r="BH293" s="311"/>
      <c r="BI293" s="310"/>
      <c r="BJ293" s="681"/>
      <c r="BK293" s="687"/>
    </row>
    <row r="294" spans="1:63" ht="15.75" customHeight="1">
      <c r="A294" s="1411"/>
      <c r="B294" s="1344"/>
      <c r="C294" s="1329" t="s">
        <v>48</v>
      </c>
      <c r="D294" s="308">
        <f>'[1]ГАСТРОНОМИЯ, ВЫПЕЧКА'!$AA$14</f>
        <v>20</v>
      </c>
      <c r="E294" s="307"/>
      <c r="F294" s="307"/>
      <c r="G294" s="307"/>
      <c r="H294" s="307"/>
      <c r="I294" s="307"/>
      <c r="J294" s="326"/>
      <c r="K294" s="307"/>
      <c r="L294" s="307"/>
      <c r="M294" s="307"/>
      <c r="N294" s="307"/>
      <c r="O294" s="307"/>
      <c r="P294" s="307"/>
      <c r="Q294" s="989"/>
      <c r="R294" s="307"/>
      <c r="S294" s="307"/>
      <c r="T294" s="307"/>
      <c r="U294" s="307"/>
      <c r="V294" s="307"/>
      <c r="W294" s="307"/>
      <c r="X294" s="307"/>
      <c r="Y294" s="307"/>
      <c r="Z294" s="307"/>
      <c r="AA294" s="307"/>
      <c r="AB294" s="307"/>
      <c r="AC294" s="307"/>
      <c r="AD294" s="307"/>
      <c r="AE294" s="307"/>
      <c r="AF294" s="307"/>
      <c r="AG294" s="307"/>
      <c r="AH294" s="307"/>
      <c r="AI294" s="307"/>
      <c r="AJ294" s="307"/>
      <c r="AK294" s="307"/>
      <c r="AL294" s="307"/>
      <c r="AM294" s="307"/>
      <c r="AN294" s="307">
        <f>'[1]ГАСТРОНОМИЯ, ВЫПЕЧКА'!$AE$17</f>
        <v>20</v>
      </c>
      <c r="AO294" s="307"/>
      <c r="AP294" s="307"/>
      <c r="AQ294" s="307"/>
      <c r="AR294" s="326"/>
      <c r="AS294" s="307"/>
      <c r="AT294" s="307"/>
      <c r="AU294" s="307"/>
      <c r="AV294" s="307"/>
      <c r="AW294" s="307"/>
      <c r="AX294" s="307"/>
      <c r="AY294" s="326"/>
      <c r="AZ294" s="307"/>
      <c r="BA294" s="307"/>
      <c r="BB294" s="307"/>
      <c r="BC294" s="307"/>
      <c r="BD294" s="307"/>
      <c r="BE294" s="307"/>
      <c r="BF294" s="307"/>
      <c r="BG294" s="307"/>
      <c r="BH294" s="307"/>
      <c r="BI294" s="313"/>
      <c r="BJ294" s="680"/>
      <c r="BK294" s="686"/>
    </row>
    <row r="295" spans="1:63" ht="15.75" customHeight="1">
      <c r="A295" s="1411"/>
      <c r="B295" s="1344"/>
      <c r="C295" s="1329"/>
      <c r="D295" s="921">
        <f>'[1]ГАСТРОНОМИЯ, ВЫПЕЧКА'!$AW$14</f>
        <v>25</v>
      </c>
      <c r="E295" s="311"/>
      <c r="F295" s="311"/>
      <c r="G295" s="311"/>
      <c r="H295" s="311"/>
      <c r="I295" s="311"/>
      <c r="J295" s="326"/>
      <c r="K295" s="311"/>
      <c r="L295" s="311"/>
      <c r="M295" s="311"/>
      <c r="N295" s="311"/>
      <c r="O295" s="311"/>
      <c r="P295" s="311"/>
      <c r="Q295" s="989"/>
      <c r="R295" s="311"/>
      <c r="S295" s="311"/>
      <c r="T295" s="311"/>
      <c r="U295" s="311"/>
      <c r="V295" s="311"/>
      <c r="W295" s="311"/>
      <c r="X295" s="311"/>
      <c r="Y295" s="311"/>
      <c r="Z295" s="311"/>
      <c r="AA295" s="311"/>
      <c r="AB295" s="311"/>
      <c r="AC295" s="311"/>
      <c r="AD295" s="311"/>
      <c r="AE295" s="311"/>
      <c r="AF295" s="311"/>
      <c r="AG295" s="311"/>
      <c r="AH295" s="311"/>
      <c r="AI295" s="311"/>
      <c r="AJ295" s="311"/>
      <c r="AK295" s="311"/>
      <c r="AL295" s="311"/>
      <c r="AM295" s="311"/>
      <c r="AN295" s="311">
        <f>'[1]ГАСТРОНОМИЯ, ВЫПЕЧКА'!$BA$17</f>
        <v>25</v>
      </c>
      <c r="AO295" s="311"/>
      <c r="AP295" s="311"/>
      <c r="AQ295" s="311"/>
      <c r="AR295" s="326"/>
      <c r="AS295" s="311"/>
      <c r="AT295" s="311"/>
      <c r="AU295" s="311"/>
      <c r="AV295" s="311"/>
      <c r="AW295" s="311"/>
      <c r="AX295" s="311"/>
      <c r="AY295" s="326"/>
      <c r="AZ295" s="311"/>
      <c r="BA295" s="311"/>
      <c r="BB295" s="311"/>
      <c r="BC295" s="311"/>
      <c r="BD295" s="311"/>
      <c r="BE295" s="311"/>
      <c r="BF295" s="311"/>
      <c r="BG295" s="311"/>
      <c r="BH295" s="311"/>
      <c r="BI295" s="310"/>
      <c r="BJ295" s="681"/>
      <c r="BK295" s="687"/>
    </row>
    <row r="296" spans="1:63" ht="15.75" customHeight="1">
      <c r="A296" s="1412"/>
      <c r="B296" s="1344"/>
      <c r="C296" s="1329" t="s">
        <v>68</v>
      </c>
      <c r="D296" s="308">
        <f>'[1]ГАСТРОНОМИЯ, ВЫПЕЧКА'!$I$60</f>
        <v>10</v>
      </c>
      <c r="E296" s="307"/>
      <c r="F296" s="307"/>
      <c r="G296" s="307"/>
      <c r="H296" s="307"/>
      <c r="I296" s="307"/>
      <c r="J296" s="326"/>
      <c r="K296" s="307"/>
      <c r="L296" s="307"/>
      <c r="M296" s="307"/>
      <c r="N296" s="307"/>
      <c r="O296" s="307"/>
      <c r="P296" s="307"/>
      <c r="Q296" s="989"/>
      <c r="R296" s="307"/>
      <c r="S296" s="307"/>
      <c r="T296" s="307"/>
      <c r="U296" s="307"/>
      <c r="V296" s="307"/>
      <c r="W296" s="307"/>
      <c r="X296" s="307"/>
      <c r="Y296" s="307"/>
      <c r="Z296" s="307"/>
      <c r="AA296" s="307"/>
      <c r="AB296" s="307"/>
      <c r="AC296" s="307"/>
      <c r="AD296" s="307"/>
      <c r="AE296" s="307"/>
      <c r="AF296" s="307"/>
      <c r="AG296" s="307"/>
      <c r="AH296" s="307"/>
      <c r="AI296" s="307"/>
      <c r="AJ296" s="307"/>
      <c r="AK296" s="307"/>
      <c r="AL296" s="307"/>
      <c r="AM296" s="307"/>
      <c r="AN296" s="307"/>
      <c r="AO296" s="307">
        <f>'[1]ГАСТРОНОМИЯ, ВЫПЕЧКА'!$I$60</f>
        <v>10</v>
      </c>
      <c r="AP296" s="307"/>
      <c r="AQ296" s="307"/>
      <c r="AR296" s="326"/>
      <c r="AS296" s="307"/>
      <c r="AT296" s="307"/>
      <c r="AU296" s="307"/>
      <c r="AV296" s="307"/>
      <c r="AW296" s="307"/>
      <c r="AX296" s="307"/>
      <c r="AY296" s="326"/>
      <c r="AZ296" s="307"/>
      <c r="BA296" s="307"/>
      <c r="BB296" s="307"/>
      <c r="BC296" s="307"/>
      <c r="BD296" s="307"/>
      <c r="BE296" s="307"/>
      <c r="BF296" s="307"/>
      <c r="BG296" s="307"/>
      <c r="BH296" s="307"/>
      <c r="BI296" s="313"/>
      <c r="BJ296" s="680"/>
      <c r="BK296" s="686"/>
    </row>
    <row r="297" spans="1:63" ht="15.75" customHeight="1">
      <c r="A297" s="1412"/>
      <c r="B297" s="1345"/>
      <c r="C297" s="1329"/>
      <c r="D297" s="925">
        <f>'[1]ГАСТРОНОМИЯ, ВЫПЕЧКА'!$AA$57</f>
        <v>20</v>
      </c>
      <c r="E297" s="926"/>
      <c r="F297" s="926"/>
      <c r="G297" s="926"/>
      <c r="H297" s="926"/>
      <c r="I297" s="926"/>
      <c r="J297" s="1001"/>
      <c r="K297" s="926"/>
      <c r="L297" s="926"/>
      <c r="M297" s="926"/>
      <c r="N297" s="926"/>
      <c r="O297" s="926"/>
      <c r="P297" s="926"/>
      <c r="Q297" s="994"/>
      <c r="R297" s="926"/>
      <c r="S297" s="926"/>
      <c r="T297" s="926"/>
      <c r="U297" s="926"/>
      <c r="V297" s="926"/>
      <c r="W297" s="926"/>
      <c r="X297" s="926"/>
      <c r="Y297" s="926"/>
      <c r="Z297" s="926"/>
      <c r="AA297" s="926"/>
      <c r="AB297" s="926"/>
      <c r="AC297" s="926"/>
      <c r="AD297" s="926"/>
      <c r="AE297" s="926"/>
      <c r="AF297" s="926"/>
      <c r="AG297" s="926"/>
      <c r="AH297" s="926"/>
      <c r="AI297" s="926"/>
      <c r="AJ297" s="926"/>
      <c r="AK297" s="926"/>
      <c r="AL297" s="926"/>
      <c r="AM297" s="926"/>
      <c r="AN297" s="926"/>
      <c r="AO297" s="926">
        <f>'[1]ГАСТРОНОМИЯ, ВЫПЕЧКА'!$AE$60</f>
        <v>20</v>
      </c>
      <c r="AP297" s="926"/>
      <c r="AQ297" s="926"/>
      <c r="AR297" s="1001"/>
      <c r="AS297" s="926"/>
      <c r="AT297" s="926"/>
      <c r="AU297" s="926"/>
      <c r="AV297" s="926"/>
      <c r="AW297" s="926"/>
      <c r="AX297" s="926"/>
      <c r="AY297" s="1001"/>
      <c r="AZ297" s="926"/>
      <c r="BA297" s="926"/>
      <c r="BB297" s="926"/>
      <c r="BC297" s="926"/>
      <c r="BD297" s="926"/>
      <c r="BE297" s="926"/>
      <c r="BF297" s="926"/>
      <c r="BG297" s="926"/>
      <c r="BH297" s="926"/>
      <c r="BI297" s="927"/>
      <c r="BJ297" s="927"/>
      <c r="BK297" s="928"/>
    </row>
    <row r="298" spans="1:63" ht="15.75" customHeight="1">
      <c r="A298" s="1411"/>
      <c r="B298" s="1349" t="s">
        <v>276</v>
      </c>
      <c r="C298" s="1329" t="s">
        <v>321</v>
      </c>
      <c r="D298" s="308">
        <f>'[1]ФРУКТЫ, ОВОЩИ'!$P$14</f>
        <v>95</v>
      </c>
      <c r="E298" s="307"/>
      <c r="F298" s="307"/>
      <c r="G298" s="307"/>
      <c r="H298" s="307"/>
      <c r="I298" s="307"/>
      <c r="J298" s="326"/>
      <c r="K298" s="307"/>
      <c r="L298" s="307"/>
      <c r="M298" s="307"/>
      <c r="N298" s="307"/>
      <c r="O298" s="307"/>
      <c r="P298" s="307"/>
      <c r="Q298" s="989"/>
      <c r="R298" s="307"/>
      <c r="S298" s="307"/>
      <c r="T298" s="307"/>
      <c r="U298" s="307"/>
      <c r="V298" s="307"/>
      <c r="W298" s="307"/>
      <c r="X298" s="307"/>
      <c r="Y298" s="307"/>
      <c r="Z298" s="307"/>
      <c r="AA298" s="307"/>
      <c r="AB298" s="307">
        <f>'[1]ФРУКТЫ, ОВОЩИ'!$T$18</f>
        <v>95</v>
      </c>
      <c r="AC298" s="307"/>
      <c r="AD298" s="307"/>
      <c r="AE298" s="307"/>
      <c r="AF298" s="307"/>
      <c r="AG298" s="307"/>
      <c r="AH298" s="307"/>
      <c r="AI298" s="307"/>
      <c r="AJ298" s="307"/>
      <c r="AK298" s="307"/>
      <c r="AL298" s="307"/>
      <c r="AM298" s="307"/>
      <c r="AN298" s="307"/>
      <c r="AO298" s="307"/>
      <c r="AP298" s="307"/>
      <c r="AQ298" s="307"/>
      <c r="AR298" s="326"/>
      <c r="AS298" s="307"/>
      <c r="AT298" s="307"/>
      <c r="AU298" s="307"/>
      <c r="AV298" s="307"/>
      <c r="AW298" s="307"/>
      <c r="AX298" s="307"/>
      <c r="AY298" s="326"/>
      <c r="AZ298" s="307"/>
      <c r="BA298" s="307"/>
      <c r="BB298" s="307"/>
      <c r="BC298" s="307"/>
      <c r="BD298" s="307"/>
      <c r="BE298" s="307"/>
      <c r="BF298" s="307"/>
      <c r="BG298" s="307"/>
      <c r="BH298" s="307"/>
      <c r="BI298" s="313"/>
      <c r="BJ298" s="680"/>
      <c r="BK298" s="686"/>
    </row>
    <row r="299" spans="1:63" ht="15.75" customHeight="1">
      <c r="A299" s="1411"/>
      <c r="B299" s="1349"/>
      <c r="C299" s="1329"/>
      <c r="D299" s="943">
        <v>100</v>
      </c>
      <c r="E299" s="311"/>
      <c r="F299" s="311"/>
      <c r="G299" s="311"/>
      <c r="H299" s="311"/>
      <c r="I299" s="311"/>
      <c r="J299" s="326"/>
      <c r="K299" s="311"/>
      <c r="L299" s="311"/>
      <c r="M299" s="311"/>
      <c r="N299" s="311"/>
      <c r="O299" s="311"/>
      <c r="P299" s="311"/>
      <c r="Q299" s="989"/>
      <c r="R299" s="311"/>
      <c r="S299" s="311"/>
      <c r="T299" s="311"/>
      <c r="U299" s="311"/>
      <c r="V299" s="311"/>
      <c r="W299" s="311"/>
      <c r="X299" s="311"/>
      <c r="Y299" s="311"/>
      <c r="Z299" s="311"/>
      <c r="AA299" s="311"/>
      <c r="AB299" s="311">
        <f>'[1]ФРУКТЫ, ОВОЩИ'!$I$18</f>
        <v>100</v>
      </c>
      <c r="AC299" s="311"/>
      <c r="AD299" s="311"/>
      <c r="AE299" s="311"/>
      <c r="AF299" s="311"/>
      <c r="AG299" s="311"/>
      <c r="AH299" s="311"/>
      <c r="AI299" s="311"/>
      <c r="AJ299" s="311"/>
      <c r="AK299" s="311"/>
      <c r="AL299" s="311"/>
      <c r="AM299" s="311"/>
      <c r="AN299" s="311"/>
      <c r="AO299" s="311"/>
      <c r="AP299" s="311"/>
      <c r="AQ299" s="311"/>
      <c r="AR299" s="326"/>
      <c r="AS299" s="311"/>
      <c r="AT299" s="311"/>
      <c r="AU299" s="311"/>
      <c r="AV299" s="311"/>
      <c r="AW299" s="311"/>
      <c r="AX299" s="311"/>
      <c r="AY299" s="326"/>
      <c r="AZ299" s="311"/>
      <c r="BA299" s="311"/>
      <c r="BB299" s="311"/>
      <c r="BC299" s="311"/>
      <c r="BD299" s="311"/>
      <c r="BE299" s="311"/>
      <c r="BF299" s="311"/>
      <c r="BG299" s="311"/>
      <c r="BH299" s="311"/>
      <c r="BI299" s="310"/>
      <c r="BJ299" s="681"/>
      <c r="BK299" s="687"/>
    </row>
    <row r="300" spans="1:63">
      <c r="A300" s="1411"/>
      <c r="B300" s="1372" t="s">
        <v>274</v>
      </c>
      <c r="C300" s="1332" t="s">
        <v>291</v>
      </c>
      <c r="D300" s="308">
        <f>'[1]ФРУКТЫ, ОВОЩИ'!$E$142</f>
        <v>40</v>
      </c>
      <c r="E300" s="307"/>
      <c r="F300" s="307"/>
      <c r="G300" s="307"/>
      <c r="H300" s="307"/>
      <c r="I300" s="307"/>
      <c r="J300" s="326"/>
      <c r="K300" s="307"/>
      <c r="L300" s="307"/>
      <c r="M300" s="307"/>
      <c r="N300" s="307"/>
      <c r="O300" s="307"/>
      <c r="P300" s="307"/>
      <c r="Q300" s="989"/>
      <c r="R300" s="307"/>
      <c r="S300" s="307"/>
      <c r="T300" s="591">
        <f>'[1]ФРУКТЫ, ОВОЩИ'!$I$187</f>
        <v>32.4</v>
      </c>
      <c r="U300" s="307">
        <f>'[1]ФРУКТЫ, ОВОЩИ'!$I$188</f>
        <v>4</v>
      </c>
      <c r="V300" s="307"/>
      <c r="W300" s="307"/>
      <c r="X300" s="307"/>
      <c r="Y300" s="307"/>
      <c r="Z300" s="307"/>
      <c r="AA300" s="307"/>
      <c r="AB300" s="307"/>
      <c r="AC300" s="307"/>
      <c r="AD300" s="307"/>
      <c r="AE300" s="307"/>
      <c r="AF300" s="307"/>
      <c r="AG300" s="307"/>
      <c r="AH300" s="307"/>
      <c r="AI300" s="307"/>
      <c r="AJ300" s="307"/>
      <c r="AK300" s="307"/>
      <c r="AL300" s="307"/>
      <c r="AM300" s="307"/>
      <c r="AN300" s="307"/>
      <c r="AO300" s="307"/>
      <c r="AP300" s="307"/>
      <c r="AQ300" s="307"/>
      <c r="AR300" s="326"/>
      <c r="AS300" s="307"/>
      <c r="AT300" s="307"/>
      <c r="AU300" s="307"/>
      <c r="AV300" s="307"/>
      <c r="AW300" s="307"/>
      <c r="AX300" s="307"/>
      <c r="AY300" s="326"/>
      <c r="AZ300" s="307"/>
      <c r="BA300" s="307"/>
      <c r="BB300" s="307"/>
      <c r="BC300" s="307"/>
      <c r="BD300" s="307">
        <f>'[1]ФРУКТЫ, ОВОЩИ'!$I$189</f>
        <v>3.4</v>
      </c>
      <c r="BE300" s="307"/>
      <c r="BF300" s="307"/>
      <c r="BG300" s="307"/>
      <c r="BH300" s="672"/>
      <c r="BI300" s="313"/>
      <c r="BJ300" s="680"/>
      <c r="BK300" s="686"/>
    </row>
    <row r="301" spans="1:63">
      <c r="A301" s="1411"/>
      <c r="B301" s="1373"/>
      <c r="C301" s="1333"/>
      <c r="D301" s="1053">
        <f>'[1]ФРУКТЫ, ОВОЩИ'!$P$142</f>
        <v>60</v>
      </c>
      <c r="E301" s="311"/>
      <c r="F301" s="311"/>
      <c r="G301" s="311"/>
      <c r="H301" s="311"/>
      <c r="I301" s="311"/>
      <c r="J301" s="326"/>
      <c r="K301" s="311"/>
      <c r="L301" s="311"/>
      <c r="M301" s="311"/>
      <c r="N301" s="311"/>
      <c r="O301" s="311"/>
      <c r="P301" s="311"/>
      <c r="Q301" s="989"/>
      <c r="R301" s="311"/>
      <c r="S301" s="311"/>
      <c r="T301" s="592">
        <f>'[1]ФРУКТЫ, ОВОЩИ'!$T$187</f>
        <v>48.6</v>
      </c>
      <c r="U301" s="311">
        <f>'[1]ФРУКТЫ, ОВОЩИ'!$T$188</f>
        <v>6</v>
      </c>
      <c r="V301" s="311"/>
      <c r="W301" s="311"/>
      <c r="X301" s="311"/>
      <c r="Y301" s="311"/>
      <c r="Z301" s="311"/>
      <c r="AA301" s="311"/>
      <c r="AB301" s="311"/>
      <c r="AC301" s="311"/>
      <c r="AD301" s="311"/>
      <c r="AE301" s="311"/>
      <c r="AF301" s="311"/>
      <c r="AG301" s="311"/>
      <c r="AH301" s="311"/>
      <c r="AI301" s="311"/>
      <c r="AJ301" s="311"/>
      <c r="AK301" s="311"/>
      <c r="AL301" s="311"/>
      <c r="AM301" s="311"/>
      <c r="AN301" s="311"/>
      <c r="AO301" s="311"/>
      <c r="AP301" s="311"/>
      <c r="AQ301" s="311"/>
      <c r="AR301" s="326"/>
      <c r="AS301" s="311"/>
      <c r="AT301" s="311"/>
      <c r="AU301" s="311"/>
      <c r="AV301" s="311"/>
      <c r="AW301" s="311"/>
      <c r="AX301" s="311"/>
      <c r="AY301" s="326"/>
      <c r="AZ301" s="311"/>
      <c r="BA301" s="311"/>
      <c r="BB301" s="311"/>
      <c r="BC301" s="311"/>
      <c r="BD301" s="311">
        <f>'[1]ФРУКТЫ, ОВОЩИ'!$T$189</f>
        <v>5</v>
      </c>
      <c r="BE301" s="311"/>
      <c r="BF301" s="311"/>
      <c r="BG301" s="311"/>
      <c r="BH301" s="669"/>
      <c r="BI301" s="310"/>
      <c r="BJ301" s="681"/>
      <c r="BK301" s="687"/>
    </row>
    <row r="302" spans="1:63" ht="15.75" customHeight="1">
      <c r="A302" s="1411"/>
      <c r="B302" s="1373"/>
      <c r="C302" s="1329" t="s">
        <v>522</v>
      </c>
      <c r="D302" s="308">
        <f>[1]СУПЫ!$E$397</f>
        <v>180</v>
      </c>
      <c r="E302" s="307"/>
      <c r="F302" s="307"/>
      <c r="G302" s="307"/>
      <c r="H302" s="307"/>
      <c r="I302" s="307"/>
      <c r="J302" s="326"/>
      <c r="K302" s="307"/>
      <c r="L302" s="307"/>
      <c r="M302" s="307"/>
      <c r="N302" s="307"/>
      <c r="O302" s="307">
        <f>[1]СУПЫ!$I$400</f>
        <v>38.700000000000003</v>
      </c>
      <c r="P302" s="307"/>
      <c r="Q302" s="989"/>
      <c r="R302" s="307">
        <f>[1]СУПЫ!$I$402</f>
        <v>81</v>
      </c>
      <c r="S302" s="307"/>
      <c r="T302" s="307"/>
      <c r="U302" s="307">
        <f>[1]СУПЫ!$I$404</f>
        <v>7.29</v>
      </c>
      <c r="V302" s="307">
        <f>[1]СУПЫ!$I$403</f>
        <v>7.2</v>
      </c>
      <c r="W302" s="307"/>
      <c r="X302" s="307"/>
      <c r="Y302" s="307"/>
      <c r="Z302" s="307"/>
      <c r="AA302" s="307"/>
      <c r="AB302" s="307"/>
      <c r="AC302" s="307"/>
      <c r="AD302" s="307"/>
      <c r="AE302" s="307"/>
      <c r="AF302" s="307"/>
      <c r="AG302" s="307"/>
      <c r="AH302" s="307"/>
      <c r="AI302" s="307"/>
      <c r="AJ302" s="307"/>
      <c r="AK302" s="307"/>
      <c r="AL302" s="307"/>
      <c r="AM302" s="307"/>
      <c r="AN302" s="307"/>
      <c r="AO302" s="307"/>
      <c r="AP302" s="307"/>
      <c r="AQ302" s="307"/>
      <c r="AR302" s="326"/>
      <c r="AS302" s="307"/>
      <c r="AT302" s="307"/>
      <c r="AU302" s="307"/>
      <c r="AV302" s="307"/>
      <c r="AW302" s="307"/>
      <c r="AX302" s="307"/>
      <c r="AY302" s="326"/>
      <c r="AZ302" s="307"/>
      <c r="BA302" s="307"/>
      <c r="BB302" s="307"/>
      <c r="BC302" s="307"/>
      <c r="BD302" s="307">
        <f>[1]СУПЫ!$I$405</f>
        <v>2.16</v>
      </c>
      <c r="BE302" s="307"/>
      <c r="BF302" s="307"/>
      <c r="BG302" s="307"/>
      <c r="BH302" s="307"/>
      <c r="BI302" s="313"/>
      <c r="BJ302" s="680"/>
      <c r="BK302" s="686"/>
    </row>
    <row r="303" spans="1:63">
      <c r="A303" s="1411"/>
      <c r="B303" s="1373"/>
      <c r="C303" s="1329"/>
      <c r="D303" s="369">
        <f>[1]СУПЫ!$P$397</f>
        <v>200</v>
      </c>
      <c r="E303" s="311"/>
      <c r="F303" s="311"/>
      <c r="G303" s="311"/>
      <c r="H303" s="311"/>
      <c r="I303" s="311"/>
      <c r="J303" s="326"/>
      <c r="K303" s="311"/>
      <c r="L303" s="311"/>
      <c r="M303" s="311"/>
      <c r="N303" s="311"/>
      <c r="O303" s="311">
        <f>[1]СУПЫ!$T$400</f>
        <v>43</v>
      </c>
      <c r="P303" s="311"/>
      <c r="Q303" s="989"/>
      <c r="R303" s="311">
        <f>[1]СУПЫ!$T$402</f>
        <v>90</v>
      </c>
      <c r="S303" s="311"/>
      <c r="T303" s="311"/>
      <c r="U303" s="311">
        <f>[1]СУПЫ!$T$404</f>
        <v>8.1</v>
      </c>
      <c r="V303" s="311">
        <f>[1]СУПЫ!$T$403</f>
        <v>8</v>
      </c>
      <c r="W303" s="311"/>
      <c r="X303" s="311"/>
      <c r="Y303" s="311"/>
      <c r="Z303" s="311"/>
      <c r="AA303" s="311"/>
      <c r="AB303" s="311"/>
      <c r="AC303" s="311"/>
      <c r="AD303" s="311"/>
      <c r="AE303" s="311"/>
      <c r="AF303" s="311"/>
      <c r="AG303" s="311"/>
      <c r="AH303" s="311"/>
      <c r="AI303" s="311"/>
      <c r="AJ303" s="311"/>
      <c r="AK303" s="311"/>
      <c r="AL303" s="311"/>
      <c r="AM303" s="311"/>
      <c r="AN303" s="311"/>
      <c r="AO303" s="311"/>
      <c r="AP303" s="311"/>
      <c r="AQ303" s="311"/>
      <c r="AR303" s="326"/>
      <c r="AS303" s="311"/>
      <c r="AT303" s="311"/>
      <c r="AU303" s="311"/>
      <c r="AV303" s="311"/>
      <c r="AW303" s="311"/>
      <c r="AX303" s="311"/>
      <c r="AY303" s="326"/>
      <c r="AZ303" s="311"/>
      <c r="BA303" s="311"/>
      <c r="BB303" s="311"/>
      <c r="BC303" s="311"/>
      <c r="BD303" s="311">
        <f>[1]СУПЫ!$T$405</f>
        <v>2.4</v>
      </c>
      <c r="BE303" s="311"/>
      <c r="BF303" s="311"/>
      <c r="BG303" s="311"/>
      <c r="BH303" s="311"/>
      <c r="BI303" s="310"/>
      <c r="BJ303" s="681"/>
      <c r="BK303" s="687"/>
    </row>
    <row r="304" spans="1:63" ht="15" customHeight="1">
      <c r="A304" s="1411"/>
      <c r="B304" s="1373"/>
      <c r="C304" s="1332" t="s">
        <v>510</v>
      </c>
      <c r="D304" s="308" t="str">
        <f>'[1]МЯСО, РЫБА'!$E$364</f>
        <v>60/40</v>
      </c>
      <c r="E304" s="307"/>
      <c r="F304" s="307"/>
      <c r="G304" s="307"/>
      <c r="H304" s="307">
        <f>'[1]МЯСО, РЫБА'!$I$374</f>
        <v>15</v>
      </c>
      <c r="I304" s="307"/>
      <c r="J304" s="326">
        <f>'[1]МЯСО, РЫБА'!$I$372</f>
        <v>1</v>
      </c>
      <c r="K304" s="307"/>
      <c r="L304" s="307"/>
      <c r="M304" s="307"/>
      <c r="N304" s="307">
        <f>'[1]МЯСО, РЫБА'!$I$367</f>
        <v>88.3</v>
      </c>
      <c r="O304" s="307"/>
      <c r="P304" s="307"/>
      <c r="Q304" s="989"/>
      <c r="R304" s="307"/>
      <c r="S304" s="307"/>
      <c r="T304" s="307"/>
      <c r="U304" s="307"/>
      <c r="V304" s="307"/>
      <c r="W304" s="307"/>
      <c r="X304" s="307"/>
      <c r="Y304" s="307"/>
      <c r="Z304" s="307"/>
      <c r="AA304" s="307"/>
      <c r="AB304" s="307"/>
      <c r="AC304" s="307"/>
      <c r="AD304" s="307"/>
      <c r="AE304" s="307"/>
      <c r="AF304" s="307"/>
      <c r="AG304" s="307"/>
      <c r="AH304" s="307"/>
      <c r="AI304" s="307"/>
      <c r="AJ304" s="307"/>
      <c r="AK304" s="307"/>
      <c r="AL304" s="307"/>
      <c r="AM304" s="307"/>
      <c r="AN304" s="307"/>
      <c r="AO304" s="307"/>
      <c r="AP304" s="307"/>
      <c r="AQ304" s="307">
        <f>'[1]МЯСО, РЫБА'!$I$371</f>
        <v>1</v>
      </c>
      <c r="AR304" s="326"/>
      <c r="AS304" s="307"/>
      <c r="AT304" s="307"/>
      <c r="AU304" s="307"/>
      <c r="AV304" s="307"/>
      <c r="AW304" s="307"/>
      <c r="AX304" s="307"/>
      <c r="AY304" s="326"/>
      <c r="AZ304" s="307"/>
      <c r="BA304" s="307"/>
      <c r="BB304" s="307"/>
      <c r="BC304" s="307"/>
      <c r="BD304" s="307">
        <f>'[1]МЯСО, РЫБА'!$I$368</f>
        <v>5.8</v>
      </c>
      <c r="BE304" s="307"/>
      <c r="BF304" s="307"/>
      <c r="BG304" s="307"/>
      <c r="BH304" s="307"/>
      <c r="BI304" s="313"/>
      <c r="BJ304" s="680"/>
      <c r="BK304" s="686"/>
    </row>
    <row r="305" spans="1:63">
      <c r="A305" s="1411"/>
      <c r="B305" s="1373"/>
      <c r="C305" s="1333"/>
      <c r="D305" s="1108" t="str">
        <f>'[1]МЯСО, РЫБА'!$P$364</f>
        <v>80/50</v>
      </c>
      <c r="E305" s="311"/>
      <c r="F305" s="311"/>
      <c r="G305" s="311"/>
      <c r="H305" s="311">
        <f>'[1]МЯСО, РЫБА'!$T$374</f>
        <v>18.75</v>
      </c>
      <c r="I305" s="311"/>
      <c r="J305" s="326">
        <f>'[1]МЯСО, РЫБА'!$T$372</f>
        <v>1.25</v>
      </c>
      <c r="K305" s="311"/>
      <c r="L305" s="311"/>
      <c r="M305" s="311"/>
      <c r="N305" s="311">
        <f>'[1]МЯСО, РЫБА'!$T$367</f>
        <v>117.73333333333333</v>
      </c>
      <c r="O305" s="311"/>
      <c r="P305" s="311"/>
      <c r="Q305" s="989"/>
      <c r="R305" s="311"/>
      <c r="S305" s="311"/>
      <c r="T305" s="311"/>
      <c r="U305" s="311"/>
      <c r="V305" s="311"/>
      <c r="W305" s="311"/>
      <c r="X305" s="311"/>
      <c r="Y305" s="311"/>
      <c r="Z305" s="311"/>
      <c r="AA305" s="311"/>
      <c r="AB305" s="311"/>
      <c r="AC305" s="311"/>
      <c r="AD305" s="311"/>
      <c r="AE305" s="311"/>
      <c r="AF305" s="311"/>
      <c r="AG305" s="311"/>
      <c r="AH305" s="311"/>
      <c r="AI305" s="311"/>
      <c r="AJ305" s="311"/>
      <c r="AK305" s="311"/>
      <c r="AL305" s="311"/>
      <c r="AM305" s="311"/>
      <c r="AN305" s="311"/>
      <c r="AO305" s="311"/>
      <c r="AP305" s="311"/>
      <c r="AQ305" s="311">
        <f>'[1]МЯСО, РЫБА'!$T$371</f>
        <v>1.25</v>
      </c>
      <c r="AR305" s="326"/>
      <c r="AS305" s="311"/>
      <c r="AT305" s="311"/>
      <c r="AU305" s="311"/>
      <c r="AV305" s="311"/>
      <c r="AW305" s="311"/>
      <c r="AX305" s="311"/>
      <c r="AY305" s="326"/>
      <c r="AZ305" s="311"/>
      <c r="BA305" s="311"/>
      <c r="BB305" s="311"/>
      <c r="BC305" s="311"/>
      <c r="BD305" s="311">
        <f>'[1]МЯСО, РЫБА'!$T$368</f>
        <v>7.7333333333333334</v>
      </c>
      <c r="BE305" s="311"/>
      <c r="BF305" s="311"/>
      <c r="BG305" s="311"/>
      <c r="BH305" s="311"/>
      <c r="BI305" s="310"/>
      <c r="BJ305" s="681"/>
      <c r="BK305" s="687"/>
    </row>
    <row r="306" spans="1:63" ht="15.75" customHeight="1">
      <c r="A306" s="1411"/>
      <c r="B306" s="1373"/>
      <c r="C306" s="1329" t="s">
        <v>287</v>
      </c>
      <c r="D306" s="308">
        <f>[1]ГАРНИРЫ!$E$100</f>
        <v>120</v>
      </c>
      <c r="E306" s="307">
        <f>[1]ГАРНИРЫ!$I$104</f>
        <v>18</v>
      </c>
      <c r="F306" s="307"/>
      <c r="G306" s="307"/>
      <c r="H306" s="307"/>
      <c r="I306" s="307"/>
      <c r="J306" s="326">
        <f>[1]ГАРНИРЫ!$I$105</f>
        <v>4</v>
      </c>
      <c r="K306" s="307"/>
      <c r="L306" s="307"/>
      <c r="M306" s="307"/>
      <c r="N306" s="307"/>
      <c r="O306" s="307"/>
      <c r="P306" s="307"/>
      <c r="Q306" s="989"/>
      <c r="R306" s="307">
        <f>[1]ГАРНИРЫ!$I$103</f>
        <v>102.4</v>
      </c>
      <c r="S306" s="307"/>
      <c r="T306" s="307"/>
      <c r="U306" s="307"/>
      <c r="V306" s="307"/>
      <c r="W306" s="307"/>
      <c r="X306" s="307"/>
      <c r="Y306" s="307"/>
      <c r="Z306" s="307"/>
      <c r="AA306" s="307"/>
      <c r="AB306" s="307"/>
      <c r="AC306" s="307"/>
      <c r="AD306" s="307"/>
      <c r="AE306" s="307"/>
      <c r="AF306" s="307"/>
      <c r="AG306" s="307"/>
      <c r="AH306" s="307"/>
      <c r="AI306" s="307"/>
      <c r="AJ306" s="307"/>
      <c r="AK306" s="307"/>
      <c r="AL306" s="307"/>
      <c r="AM306" s="307"/>
      <c r="AN306" s="307"/>
      <c r="AO306" s="307"/>
      <c r="AP306" s="307"/>
      <c r="AQ306" s="307"/>
      <c r="AR306" s="326"/>
      <c r="AS306" s="307"/>
      <c r="AT306" s="307"/>
      <c r="AU306" s="307"/>
      <c r="AV306" s="307"/>
      <c r="AW306" s="307"/>
      <c r="AX306" s="307"/>
      <c r="AY306" s="326"/>
      <c r="AZ306" s="307"/>
      <c r="BA306" s="307"/>
      <c r="BB306" s="307"/>
      <c r="BC306" s="307"/>
      <c r="BD306" s="307"/>
      <c r="BE306" s="307"/>
      <c r="BF306" s="307"/>
      <c r="BG306" s="307"/>
      <c r="BH306" s="307"/>
      <c r="BI306" s="307"/>
      <c r="BJ306" s="680"/>
      <c r="BK306" s="686"/>
    </row>
    <row r="307" spans="1:63" ht="15" customHeight="1">
      <c r="A307" s="1411"/>
      <c r="B307" s="1373"/>
      <c r="C307" s="1329"/>
      <c r="D307" s="1108">
        <f>[1]ГАРНИРЫ!$P$100</f>
        <v>150</v>
      </c>
      <c r="E307" s="311">
        <f>[1]ГАРНИРЫ!$T$104</f>
        <v>22.5</v>
      </c>
      <c r="F307" s="311"/>
      <c r="G307" s="311"/>
      <c r="H307" s="311"/>
      <c r="I307" s="311"/>
      <c r="J307" s="326">
        <f>[1]ГАРНИРЫ!$T$105</f>
        <v>5</v>
      </c>
      <c r="K307" s="311"/>
      <c r="L307" s="311"/>
      <c r="M307" s="311"/>
      <c r="N307" s="311"/>
      <c r="O307" s="311"/>
      <c r="P307" s="311"/>
      <c r="Q307" s="989"/>
      <c r="R307" s="311">
        <f>[1]ГАРНИРЫ!$T$103</f>
        <v>128</v>
      </c>
      <c r="S307" s="311"/>
      <c r="T307" s="311"/>
      <c r="U307" s="311"/>
      <c r="V307" s="311"/>
      <c r="W307" s="311"/>
      <c r="X307" s="311"/>
      <c r="Y307" s="311"/>
      <c r="Z307" s="311"/>
      <c r="AA307" s="311"/>
      <c r="AB307" s="311"/>
      <c r="AC307" s="311"/>
      <c r="AD307" s="311"/>
      <c r="AE307" s="311"/>
      <c r="AF307" s="311"/>
      <c r="AG307" s="311"/>
      <c r="AH307" s="311"/>
      <c r="AI307" s="311"/>
      <c r="AJ307" s="311"/>
      <c r="AK307" s="311"/>
      <c r="AL307" s="311"/>
      <c r="AM307" s="311"/>
      <c r="AN307" s="311"/>
      <c r="AO307" s="311"/>
      <c r="AP307" s="311"/>
      <c r="AQ307" s="311"/>
      <c r="AR307" s="326"/>
      <c r="AS307" s="311"/>
      <c r="AT307" s="311"/>
      <c r="AU307" s="311"/>
      <c r="AV307" s="311"/>
      <c r="AW307" s="311"/>
      <c r="AX307" s="311"/>
      <c r="AY307" s="326"/>
      <c r="AZ307" s="311"/>
      <c r="BA307" s="311"/>
      <c r="BB307" s="311"/>
      <c r="BC307" s="311"/>
      <c r="BD307" s="311"/>
      <c r="BE307" s="311"/>
      <c r="BF307" s="311"/>
      <c r="BG307" s="311"/>
      <c r="BH307" s="311"/>
      <c r="BI307" s="311"/>
      <c r="BJ307" s="681"/>
      <c r="BK307" s="687"/>
    </row>
    <row r="308" spans="1:63" ht="15.75" customHeight="1">
      <c r="A308" s="1411"/>
      <c r="B308" s="1373"/>
      <c r="C308" s="1335" t="s">
        <v>516</v>
      </c>
      <c r="D308" s="308">
        <v>150</v>
      </c>
      <c r="E308" s="307"/>
      <c r="F308" s="307"/>
      <c r="G308" s="307"/>
      <c r="H308" s="307"/>
      <c r="I308" s="307"/>
      <c r="J308" s="326"/>
      <c r="K308" s="307"/>
      <c r="L308" s="307"/>
      <c r="M308" s="307"/>
      <c r="N308" s="307"/>
      <c r="O308" s="307"/>
      <c r="P308" s="307"/>
      <c r="Q308" s="989"/>
      <c r="R308" s="307"/>
      <c r="S308" s="307"/>
      <c r="T308" s="307"/>
      <c r="U308" s="307"/>
      <c r="V308" s="307"/>
      <c r="W308" s="307"/>
      <c r="X308" s="307"/>
      <c r="Y308" s="307"/>
      <c r="Z308" s="307"/>
      <c r="AA308" s="307">
        <f>[1]НАПИТКИ!$I$272</f>
        <v>30</v>
      </c>
      <c r="AB308" s="307"/>
      <c r="AC308" s="307"/>
      <c r="AD308" s="307"/>
      <c r="AE308" s="307"/>
      <c r="AF308" s="307"/>
      <c r="AG308" s="307"/>
      <c r="AH308" s="307"/>
      <c r="AI308" s="307"/>
      <c r="AJ308" s="307"/>
      <c r="AK308" s="307"/>
      <c r="AL308" s="307"/>
      <c r="AM308" s="307"/>
      <c r="AN308" s="307"/>
      <c r="AO308" s="307"/>
      <c r="AP308" s="307"/>
      <c r="AQ308" s="307"/>
      <c r="AR308" s="326"/>
      <c r="AS308" s="307"/>
      <c r="AT308" s="307"/>
      <c r="AU308" s="307"/>
      <c r="AV308" s="307"/>
      <c r="AW308" s="307"/>
      <c r="AX308" s="307"/>
      <c r="AY308" s="326"/>
      <c r="AZ308" s="307"/>
      <c r="BA308" s="307"/>
      <c r="BB308" s="307"/>
      <c r="BC308" s="307">
        <f>[1]НАПИТКИ!$I$274</f>
        <v>6.5</v>
      </c>
      <c r="BD308" s="307"/>
      <c r="BE308" s="307"/>
      <c r="BF308" s="307"/>
      <c r="BG308" s="307"/>
      <c r="BH308" s="307"/>
      <c r="BI308" s="313"/>
      <c r="BJ308" s="680"/>
      <c r="BK308" s="686"/>
    </row>
    <row r="309" spans="1:63" ht="17.25" customHeight="1">
      <c r="A309" s="1411"/>
      <c r="B309" s="1373"/>
      <c r="C309" s="1331"/>
      <c r="D309" s="673">
        <v>180</v>
      </c>
      <c r="E309" s="311"/>
      <c r="F309" s="311"/>
      <c r="G309" s="311"/>
      <c r="H309" s="311"/>
      <c r="I309" s="311"/>
      <c r="J309" s="326"/>
      <c r="K309" s="311"/>
      <c r="L309" s="311"/>
      <c r="M309" s="311"/>
      <c r="N309" s="311"/>
      <c r="O309" s="311"/>
      <c r="P309" s="311"/>
      <c r="Q309" s="989"/>
      <c r="R309" s="311"/>
      <c r="S309" s="311"/>
      <c r="T309" s="311"/>
      <c r="U309" s="311"/>
      <c r="V309" s="311"/>
      <c r="W309" s="311"/>
      <c r="X309" s="311"/>
      <c r="Y309" s="311"/>
      <c r="Z309" s="311"/>
      <c r="AA309" s="311">
        <f>[1]НАПИТКИ!$T$272</f>
        <v>36</v>
      </c>
      <c r="AB309" s="311"/>
      <c r="AC309" s="311"/>
      <c r="AD309" s="311"/>
      <c r="AE309" s="311"/>
      <c r="AF309" s="311"/>
      <c r="AG309" s="311"/>
      <c r="AH309" s="311"/>
      <c r="AI309" s="311"/>
      <c r="AJ309" s="311"/>
      <c r="AK309" s="311"/>
      <c r="AL309" s="311"/>
      <c r="AM309" s="311"/>
      <c r="AN309" s="311"/>
      <c r="AO309" s="311"/>
      <c r="AP309" s="311"/>
      <c r="AQ309" s="311"/>
      <c r="AR309" s="326"/>
      <c r="AS309" s="311"/>
      <c r="AT309" s="311"/>
      <c r="AU309" s="311"/>
      <c r="AV309" s="311"/>
      <c r="AW309" s="311"/>
      <c r="AX309" s="311"/>
      <c r="AY309" s="326"/>
      <c r="AZ309" s="311"/>
      <c r="BA309" s="311"/>
      <c r="BB309" s="311"/>
      <c r="BC309" s="311">
        <f>[1]НАПИТКИ!$T$274</f>
        <v>7.8</v>
      </c>
      <c r="BD309" s="311"/>
      <c r="BE309" s="311"/>
      <c r="BF309" s="311"/>
      <c r="BG309" s="311"/>
      <c r="BH309" s="311"/>
      <c r="BI309" s="310"/>
      <c r="BJ309" s="681"/>
      <c r="BK309" s="687"/>
    </row>
    <row r="310" spans="1:63" ht="15.75" customHeight="1">
      <c r="A310" s="1411"/>
      <c r="B310" s="1373"/>
      <c r="C310" s="1329" t="s">
        <v>48</v>
      </c>
      <c r="D310" s="308">
        <f>'[1]ГАСТРОНОМИЯ, ВЫПЕЧКА'!$AA$14</f>
        <v>20</v>
      </c>
      <c r="E310" s="307"/>
      <c r="F310" s="307"/>
      <c r="G310" s="307"/>
      <c r="H310" s="307"/>
      <c r="I310" s="307"/>
      <c r="J310" s="326"/>
      <c r="K310" s="307"/>
      <c r="L310" s="307"/>
      <c r="M310" s="307"/>
      <c r="N310" s="307"/>
      <c r="O310" s="307"/>
      <c r="P310" s="307"/>
      <c r="Q310" s="989"/>
      <c r="R310" s="307"/>
      <c r="S310" s="307"/>
      <c r="T310" s="307"/>
      <c r="U310" s="307"/>
      <c r="V310" s="307"/>
      <c r="W310" s="307"/>
      <c r="X310" s="307"/>
      <c r="Y310" s="307"/>
      <c r="Z310" s="307"/>
      <c r="AA310" s="307"/>
      <c r="AB310" s="307"/>
      <c r="AC310" s="307"/>
      <c r="AD310" s="307"/>
      <c r="AE310" s="307"/>
      <c r="AF310" s="307"/>
      <c r="AG310" s="307"/>
      <c r="AH310" s="307"/>
      <c r="AI310" s="307"/>
      <c r="AJ310" s="307"/>
      <c r="AK310" s="307"/>
      <c r="AL310" s="307"/>
      <c r="AM310" s="307"/>
      <c r="AN310" s="307">
        <f>'[1]ГАСТРОНОМИЯ, ВЫПЕЧКА'!$AE$17</f>
        <v>20</v>
      </c>
      <c r="AO310" s="307"/>
      <c r="AP310" s="307"/>
      <c r="AQ310" s="307"/>
      <c r="AR310" s="326"/>
      <c r="AS310" s="307"/>
      <c r="AT310" s="307"/>
      <c r="AU310" s="307"/>
      <c r="AV310" s="307"/>
      <c r="AW310" s="307"/>
      <c r="AX310" s="307"/>
      <c r="AY310" s="326"/>
      <c r="AZ310" s="307"/>
      <c r="BA310" s="307"/>
      <c r="BB310" s="307"/>
      <c r="BC310" s="307"/>
      <c r="BD310" s="307"/>
      <c r="BE310" s="307"/>
      <c r="BF310" s="307"/>
      <c r="BG310" s="307"/>
      <c r="BH310" s="307"/>
      <c r="BI310" s="313"/>
      <c r="BJ310" s="680"/>
      <c r="BK310" s="686"/>
    </row>
    <row r="311" spans="1:63" ht="15.75" customHeight="1">
      <c r="A311" s="1411"/>
      <c r="B311" s="1373"/>
      <c r="C311" s="1329"/>
      <c r="D311" s="921">
        <f>'[1]ГАСТРОНОМИЯ, ВЫПЕЧКА'!$AL$14</f>
        <v>30</v>
      </c>
      <c r="E311" s="311"/>
      <c r="F311" s="311"/>
      <c r="G311" s="311"/>
      <c r="H311" s="311"/>
      <c r="I311" s="311"/>
      <c r="J311" s="326"/>
      <c r="K311" s="311"/>
      <c r="L311" s="311"/>
      <c r="M311" s="311"/>
      <c r="N311" s="311"/>
      <c r="O311" s="311"/>
      <c r="P311" s="311"/>
      <c r="Q311" s="989"/>
      <c r="R311" s="311"/>
      <c r="S311" s="311"/>
      <c r="T311" s="311"/>
      <c r="U311" s="311"/>
      <c r="V311" s="311"/>
      <c r="W311" s="311"/>
      <c r="X311" s="311"/>
      <c r="Y311" s="311"/>
      <c r="Z311" s="311"/>
      <c r="AA311" s="311"/>
      <c r="AB311" s="311"/>
      <c r="AC311" s="311"/>
      <c r="AD311" s="311"/>
      <c r="AE311" s="311"/>
      <c r="AF311" s="311"/>
      <c r="AG311" s="311"/>
      <c r="AH311" s="311"/>
      <c r="AI311" s="311"/>
      <c r="AJ311" s="311"/>
      <c r="AK311" s="311"/>
      <c r="AL311" s="311"/>
      <c r="AM311" s="311"/>
      <c r="AN311" s="311">
        <f>'[1]ГАСТРОНОМИЯ, ВЫПЕЧКА'!$AP$17</f>
        <v>30</v>
      </c>
      <c r="AO311" s="311"/>
      <c r="AP311" s="311"/>
      <c r="AQ311" s="311"/>
      <c r="AR311" s="326"/>
      <c r="AS311" s="311"/>
      <c r="AT311" s="311"/>
      <c r="AU311" s="311"/>
      <c r="AV311" s="311"/>
      <c r="AW311" s="311"/>
      <c r="AX311" s="311"/>
      <c r="AY311" s="326"/>
      <c r="AZ311" s="311"/>
      <c r="BA311" s="311"/>
      <c r="BB311" s="311"/>
      <c r="BC311" s="311"/>
      <c r="BD311" s="311"/>
      <c r="BE311" s="311"/>
      <c r="BF311" s="311"/>
      <c r="BG311" s="311"/>
      <c r="BH311" s="311"/>
      <c r="BI311" s="310"/>
      <c r="BJ311" s="681"/>
      <c r="BK311" s="687"/>
    </row>
    <row r="312" spans="1:63" ht="15.75" customHeight="1">
      <c r="A312" s="1411"/>
      <c r="B312" s="1373"/>
      <c r="C312" s="1329" t="s">
        <v>68</v>
      </c>
      <c r="D312" s="308">
        <f>'[1]ГАСТРОНОМИЯ, ВЫПЕЧКА'!$AA$57</f>
        <v>20</v>
      </c>
      <c r="E312" s="307"/>
      <c r="F312" s="307"/>
      <c r="G312" s="307"/>
      <c r="H312" s="307"/>
      <c r="I312" s="307"/>
      <c r="J312" s="326"/>
      <c r="K312" s="307"/>
      <c r="L312" s="307"/>
      <c r="M312" s="307"/>
      <c r="N312" s="307"/>
      <c r="O312" s="307"/>
      <c r="P312" s="307"/>
      <c r="Q312" s="989"/>
      <c r="R312" s="307"/>
      <c r="S312" s="307"/>
      <c r="T312" s="307"/>
      <c r="U312" s="307"/>
      <c r="V312" s="307"/>
      <c r="W312" s="307"/>
      <c r="X312" s="307"/>
      <c r="Y312" s="307"/>
      <c r="Z312" s="307"/>
      <c r="AA312" s="307"/>
      <c r="AB312" s="307"/>
      <c r="AC312" s="307"/>
      <c r="AD312" s="307"/>
      <c r="AE312" s="307"/>
      <c r="AF312" s="307"/>
      <c r="AG312" s="307"/>
      <c r="AH312" s="307"/>
      <c r="AI312" s="307"/>
      <c r="AJ312" s="307"/>
      <c r="AK312" s="307"/>
      <c r="AL312" s="307"/>
      <c r="AM312" s="307"/>
      <c r="AN312" s="307"/>
      <c r="AO312" s="307">
        <f>'[1]ГАСТРОНОМИЯ, ВЫПЕЧКА'!$AE$60</f>
        <v>20</v>
      </c>
      <c r="AP312" s="307"/>
      <c r="AQ312" s="307"/>
      <c r="AR312" s="326"/>
      <c r="AS312" s="307"/>
      <c r="AT312" s="307"/>
      <c r="AU312" s="307"/>
      <c r="AV312" s="307"/>
      <c r="AW312" s="307"/>
      <c r="AX312" s="307"/>
      <c r="AY312" s="326"/>
      <c r="AZ312" s="307"/>
      <c r="BA312" s="307"/>
      <c r="BB312" s="307"/>
      <c r="BC312" s="307"/>
      <c r="BD312" s="307"/>
      <c r="BE312" s="307"/>
      <c r="BF312" s="307"/>
      <c r="BG312" s="307"/>
      <c r="BH312" s="307"/>
      <c r="BI312" s="313"/>
      <c r="BJ312" s="680"/>
      <c r="BK312" s="686"/>
    </row>
    <row r="313" spans="1:63" ht="15.75" customHeight="1">
      <c r="A313" s="1411"/>
      <c r="B313" s="1375"/>
      <c r="C313" s="1329"/>
      <c r="D313" s="925">
        <f>'[1]ГАСТРОНОМИЯ, ВЫПЕЧКА'!$AA$57</f>
        <v>20</v>
      </c>
      <c r="E313" s="926"/>
      <c r="F313" s="926"/>
      <c r="G313" s="926"/>
      <c r="H313" s="926"/>
      <c r="I313" s="926"/>
      <c r="J313" s="1001"/>
      <c r="K313" s="926"/>
      <c r="L313" s="926"/>
      <c r="M313" s="926"/>
      <c r="N313" s="926"/>
      <c r="O313" s="926"/>
      <c r="P313" s="926"/>
      <c r="Q313" s="989"/>
      <c r="R313" s="926"/>
      <c r="S313" s="926"/>
      <c r="T313" s="926"/>
      <c r="U313" s="926"/>
      <c r="V313" s="926"/>
      <c r="W313" s="926"/>
      <c r="X313" s="926"/>
      <c r="Y313" s="926"/>
      <c r="Z313" s="926"/>
      <c r="AA313" s="926"/>
      <c r="AB313" s="926"/>
      <c r="AC313" s="926"/>
      <c r="AD313" s="926"/>
      <c r="AE313" s="926"/>
      <c r="AF313" s="926"/>
      <c r="AG313" s="926"/>
      <c r="AH313" s="926"/>
      <c r="AI313" s="926"/>
      <c r="AJ313" s="926"/>
      <c r="AK313" s="926"/>
      <c r="AL313" s="926"/>
      <c r="AM313" s="926"/>
      <c r="AN313" s="926"/>
      <c r="AO313" s="926">
        <f>'[1]ГАСТРОНОМИЯ, ВЫПЕЧКА'!$AE$60</f>
        <v>20</v>
      </c>
      <c r="AP313" s="926"/>
      <c r="AQ313" s="926"/>
      <c r="AR313" s="1001"/>
      <c r="AS313" s="926"/>
      <c r="AT313" s="926"/>
      <c r="AU313" s="926"/>
      <c r="AV313" s="926"/>
      <c r="AW313" s="926"/>
      <c r="AX313" s="926"/>
      <c r="AY313" s="1001"/>
      <c r="AZ313" s="926"/>
      <c r="BA313" s="926"/>
      <c r="BB313" s="926"/>
      <c r="BC313" s="926"/>
      <c r="BD313" s="926"/>
      <c r="BE313" s="926"/>
      <c r="BF313" s="926"/>
      <c r="BG313" s="926"/>
      <c r="BH313" s="926"/>
      <c r="BI313" s="927"/>
      <c r="BJ313" s="927"/>
      <c r="BK313" s="928"/>
    </row>
    <row r="314" spans="1:63" ht="15.75" customHeight="1">
      <c r="A314" s="1411"/>
      <c r="B314" s="1372" t="s">
        <v>271</v>
      </c>
      <c r="C314" s="1335" t="s">
        <v>319</v>
      </c>
      <c r="D314" s="308">
        <v>60</v>
      </c>
      <c r="E314" s="307">
        <f>'[1]ГАСТРОНОМИЯ, ВЫПЕЧКА'!$I$153</f>
        <v>7.4</v>
      </c>
      <c r="F314" s="307"/>
      <c r="G314" s="307"/>
      <c r="H314" s="307"/>
      <c r="I314" s="307"/>
      <c r="J314" s="326">
        <f>'[1]ГАСТРОНОМИЯ, ВЫПЕЧКА'!$I$149</f>
        <v>3</v>
      </c>
      <c r="K314" s="307"/>
      <c r="L314" s="307"/>
      <c r="M314" s="307"/>
      <c r="N314" s="307"/>
      <c r="O314" s="307"/>
      <c r="P314" s="307"/>
      <c r="Q314" s="989">
        <f>'[1]ГАСТРОНОМИЯ, ВЫПЕЧКА'!$F$150+'[1]ГАСТРОНОМИЯ, ВЫПЕЧКА'!$F$158</f>
        <v>8.8999999999999996E-2</v>
      </c>
      <c r="R314" s="307"/>
      <c r="S314" s="307"/>
      <c r="T314" s="307"/>
      <c r="U314" s="307"/>
      <c r="V314" s="307"/>
      <c r="W314" s="307"/>
      <c r="X314" s="307"/>
      <c r="Y314" s="307"/>
      <c r="Z314" s="307"/>
      <c r="AA314" s="307"/>
      <c r="AB314" s="307"/>
      <c r="AC314" s="307"/>
      <c r="AD314" s="307"/>
      <c r="AE314" s="307"/>
      <c r="AF314" s="307"/>
      <c r="AG314" s="307">
        <f>'[1]ГАСТРОНОМИЯ, ВЫПЕЧКА'!$I$155</f>
        <v>20</v>
      </c>
      <c r="AH314" s="307"/>
      <c r="AI314" s="307"/>
      <c r="AJ314" s="307"/>
      <c r="AK314" s="307"/>
      <c r="AL314" s="307"/>
      <c r="AM314" s="307"/>
      <c r="AN314" s="307"/>
      <c r="AO314" s="307"/>
      <c r="AP314" s="307"/>
      <c r="AQ314" s="307">
        <f>'[1]ГАСТРОНОМИЯ, ВЫПЕЧКА'!$I$147+'[1]ГАСТРОНОМИЯ, ВЫПЕЧКА'!$I$154</f>
        <v>28.4</v>
      </c>
      <c r="AR314" s="326"/>
      <c r="AS314" s="307"/>
      <c r="AT314" s="307"/>
      <c r="AU314" s="307"/>
      <c r="AV314" s="307"/>
      <c r="AW314" s="307"/>
      <c r="AX314" s="307"/>
      <c r="AY314" s="326"/>
      <c r="AZ314" s="307"/>
      <c r="BA314" s="307"/>
      <c r="BB314" s="307"/>
      <c r="BC314" s="307">
        <f>'[1]ГАСТРОНОМИЯ, ВЫПЕЧКА'!$I$148</f>
        <v>2</v>
      </c>
      <c r="BD314" s="307">
        <f>'[1]ГАСТРОНОМИЯ, ВЫПЕЧКА'!$I$157</f>
        <v>0.9</v>
      </c>
      <c r="BE314" s="307"/>
      <c r="BF314" s="307"/>
      <c r="BG314" s="307"/>
      <c r="BH314" s="307"/>
      <c r="BI314" s="313"/>
      <c r="BJ314" s="697">
        <f>'[1]ГАСТРОНОМИЯ, ВЫПЕЧКА'!$I$152</f>
        <v>0.25</v>
      </c>
      <c r="BK314" s="686"/>
    </row>
    <row r="315" spans="1:63" ht="16.5" customHeight="1">
      <c r="A315" s="1411"/>
      <c r="B315" s="1373"/>
      <c r="C315" s="1331"/>
      <c r="D315" s="675">
        <v>60</v>
      </c>
      <c r="E315" s="314">
        <f>'[1]ГАСТРОНОМИЯ, ВЫПЕЧКА'!$I$153</f>
        <v>7.4</v>
      </c>
      <c r="F315" s="314"/>
      <c r="G315" s="314"/>
      <c r="H315" s="314"/>
      <c r="I315" s="314"/>
      <c r="J315" s="326">
        <f>'[1]ГАСТРОНОМИЯ, ВЫПЕЧКА'!$I$149</f>
        <v>3</v>
      </c>
      <c r="K315" s="314"/>
      <c r="L315" s="314"/>
      <c r="M315" s="314"/>
      <c r="N315" s="314"/>
      <c r="O315" s="314"/>
      <c r="P315" s="314"/>
      <c r="Q315" s="989">
        <f>'[1]ГАСТРОНОМИЯ, ВЫПЕЧКА'!$F$150+'[1]ГАСТРОНОМИЯ, ВЫПЕЧКА'!$F$158</f>
        <v>8.8999999999999996E-2</v>
      </c>
      <c r="R315" s="314"/>
      <c r="S315" s="314"/>
      <c r="T315" s="314"/>
      <c r="U315" s="314"/>
      <c r="V315" s="314"/>
      <c r="W315" s="314"/>
      <c r="X315" s="314"/>
      <c r="Y315" s="314"/>
      <c r="Z315" s="314"/>
      <c r="AA315" s="314"/>
      <c r="AB315" s="314"/>
      <c r="AC315" s="314"/>
      <c r="AD315" s="314"/>
      <c r="AE315" s="314"/>
      <c r="AF315" s="314"/>
      <c r="AG315" s="314">
        <f>'[1]ГАСТРОНОМИЯ, ВЫПЕЧКА'!$I$155</f>
        <v>20</v>
      </c>
      <c r="AH315" s="314"/>
      <c r="AI315" s="314"/>
      <c r="AJ315" s="314"/>
      <c r="AK315" s="314"/>
      <c r="AL315" s="314"/>
      <c r="AM315" s="314"/>
      <c r="AN315" s="314"/>
      <c r="AO315" s="314"/>
      <c r="AP315" s="314"/>
      <c r="AQ315" s="314">
        <f>'[1]ГАСТРОНОМИЯ, ВЫПЕЧКА'!$I$147+'[1]ГАСТРОНОМИЯ, ВЫПЕЧКА'!$I$154</f>
        <v>28.4</v>
      </c>
      <c r="AR315" s="326"/>
      <c r="AS315" s="314"/>
      <c r="AT315" s="314"/>
      <c r="AU315" s="314"/>
      <c r="AV315" s="314"/>
      <c r="AW315" s="314"/>
      <c r="AX315" s="314"/>
      <c r="AY315" s="326"/>
      <c r="AZ315" s="314"/>
      <c r="BA315" s="314"/>
      <c r="BB315" s="314"/>
      <c r="BC315" s="314">
        <f>'[1]ГАСТРОНОМИЯ, ВЫПЕЧКА'!$I$148</f>
        <v>2</v>
      </c>
      <c r="BD315" s="314">
        <f>'[1]ГАСТРОНОМИЯ, ВЫПЕЧКА'!$I$157</f>
        <v>0.9</v>
      </c>
      <c r="BE315" s="314"/>
      <c r="BF315" s="314"/>
      <c r="BG315" s="314"/>
      <c r="BH315" s="314"/>
      <c r="BI315" s="328"/>
      <c r="BJ315" s="698">
        <f>'[1]ГАСТРОНОМИЯ, ВЫПЕЧКА'!$I$152</f>
        <v>0.25</v>
      </c>
      <c r="BK315" s="688"/>
    </row>
    <row r="316" spans="1:63" ht="15.75" customHeight="1">
      <c r="A316" s="1411"/>
      <c r="B316" s="1373"/>
      <c r="C316" s="1334" t="s">
        <v>362</v>
      </c>
      <c r="D316" s="308">
        <v>150</v>
      </c>
      <c r="E316" s="307"/>
      <c r="F316" s="307">
        <f>[1]НАПИТКИ!$I$452</f>
        <v>150</v>
      </c>
      <c r="G316" s="307"/>
      <c r="H316" s="307"/>
      <c r="I316" s="307"/>
      <c r="J316" s="326"/>
      <c r="K316" s="307"/>
      <c r="L316" s="307"/>
      <c r="M316" s="307"/>
      <c r="N316" s="307"/>
      <c r="O316" s="307"/>
      <c r="P316" s="307"/>
      <c r="Q316" s="989"/>
      <c r="R316" s="307"/>
      <c r="S316" s="307"/>
      <c r="T316" s="307"/>
      <c r="U316" s="307"/>
      <c r="V316" s="307"/>
      <c r="W316" s="307"/>
      <c r="X316" s="307"/>
      <c r="Y316" s="307"/>
      <c r="Z316" s="307"/>
      <c r="AA316" s="307"/>
      <c r="AB316" s="307"/>
      <c r="AC316" s="307"/>
      <c r="AD316" s="307"/>
      <c r="AE316" s="307"/>
      <c r="AF316" s="307"/>
      <c r="AG316" s="307"/>
      <c r="AH316" s="307"/>
      <c r="AI316" s="307"/>
      <c r="AJ316" s="307"/>
      <c r="AK316" s="307"/>
      <c r="AL316" s="307"/>
      <c r="AM316" s="307"/>
      <c r="AN316" s="307"/>
      <c r="AO316" s="307"/>
      <c r="AP316" s="307"/>
      <c r="AQ316" s="307"/>
      <c r="AR316" s="326"/>
      <c r="AS316" s="307"/>
      <c r="AT316" s="307"/>
      <c r="AU316" s="307"/>
      <c r="AV316" s="307"/>
      <c r="AW316" s="307"/>
      <c r="AX316" s="307"/>
      <c r="AY316" s="326"/>
      <c r="AZ316" s="307"/>
      <c r="BA316" s="307"/>
      <c r="BB316" s="307"/>
      <c r="BC316" s="307"/>
      <c r="BD316" s="307"/>
      <c r="BE316" s="307"/>
      <c r="BF316" s="307"/>
      <c r="BG316" s="307"/>
      <c r="BH316" s="307"/>
      <c r="BI316" s="307"/>
      <c r="BJ316" s="680"/>
      <c r="BK316" s="686"/>
    </row>
    <row r="317" spans="1:63" ht="15.75" thickBot="1">
      <c r="A317" s="1411"/>
      <c r="B317" s="1370"/>
      <c r="C317" s="1336"/>
      <c r="D317" s="677">
        <v>180</v>
      </c>
      <c r="E317" s="322"/>
      <c r="F317" s="322">
        <f>[1]НАПИТКИ!$T$452</f>
        <v>180</v>
      </c>
      <c r="G317" s="322"/>
      <c r="H317" s="322"/>
      <c r="I317" s="322"/>
      <c r="J317" s="1003"/>
      <c r="K317" s="322"/>
      <c r="L317" s="322"/>
      <c r="M317" s="322"/>
      <c r="N317" s="322"/>
      <c r="O317" s="322"/>
      <c r="P317" s="322"/>
      <c r="Q317" s="995"/>
      <c r="R317" s="322"/>
      <c r="S317" s="322"/>
      <c r="T317" s="322"/>
      <c r="U317" s="322"/>
      <c r="V317" s="322"/>
      <c r="W317" s="322"/>
      <c r="X317" s="322"/>
      <c r="Y317" s="322"/>
      <c r="Z317" s="322"/>
      <c r="AA317" s="322"/>
      <c r="AB317" s="322"/>
      <c r="AC317" s="322"/>
      <c r="AD317" s="322"/>
      <c r="AE317" s="322"/>
      <c r="AF317" s="322"/>
      <c r="AG317" s="322"/>
      <c r="AH317" s="322"/>
      <c r="AI317" s="322"/>
      <c r="AJ317" s="322"/>
      <c r="AK317" s="322"/>
      <c r="AL317" s="322"/>
      <c r="AM317" s="322"/>
      <c r="AN317" s="322"/>
      <c r="AO317" s="322"/>
      <c r="AP317" s="322"/>
      <c r="AQ317" s="322"/>
      <c r="AR317" s="1003"/>
      <c r="AS317" s="322"/>
      <c r="AT317" s="322"/>
      <c r="AU317" s="322"/>
      <c r="AV317" s="322"/>
      <c r="AW317" s="322"/>
      <c r="AX317" s="322"/>
      <c r="AY317" s="1003"/>
      <c r="AZ317" s="322"/>
      <c r="BA317" s="322"/>
      <c r="BB317" s="322"/>
      <c r="BC317" s="322"/>
      <c r="BD317" s="322"/>
      <c r="BE317" s="322"/>
      <c r="BF317" s="322"/>
      <c r="BG317" s="322"/>
      <c r="BH317" s="322"/>
      <c r="BI317" s="322"/>
      <c r="BJ317" s="332"/>
      <c r="BK317" s="694"/>
    </row>
    <row r="318" spans="1:63" s="300" customFormat="1" ht="15.75" customHeight="1">
      <c r="A318" s="303"/>
      <c r="B318" s="303"/>
      <c r="C318" s="1397"/>
      <c r="D318" s="301"/>
      <c r="E318" s="301"/>
      <c r="F318" s="301"/>
      <c r="G318" s="301"/>
      <c r="H318" s="301"/>
      <c r="I318" s="301"/>
      <c r="J318" s="1009"/>
      <c r="K318" s="301"/>
      <c r="L318" s="301"/>
      <c r="M318" s="301"/>
      <c r="N318" s="301"/>
      <c r="O318" s="302"/>
      <c r="P318" s="301"/>
      <c r="Q318" s="996"/>
      <c r="R318" s="301"/>
      <c r="S318" s="301"/>
      <c r="T318" s="301"/>
      <c r="U318" s="301"/>
      <c r="V318" s="301"/>
      <c r="W318" s="301"/>
      <c r="X318" s="301"/>
      <c r="Y318" s="301"/>
      <c r="Z318" s="301"/>
      <c r="AA318" s="301"/>
      <c r="AB318" s="301"/>
      <c r="AC318" s="301"/>
      <c r="AD318" s="301"/>
      <c r="AE318" s="301"/>
      <c r="AF318" s="301"/>
      <c r="AG318" s="301"/>
      <c r="AH318" s="301"/>
      <c r="AI318" s="301"/>
      <c r="AJ318" s="301"/>
      <c r="AK318" s="301"/>
      <c r="AL318" s="301"/>
      <c r="AM318" s="301"/>
      <c r="AN318" s="301"/>
      <c r="AO318" s="301"/>
      <c r="AP318" s="301"/>
      <c r="AQ318" s="301"/>
      <c r="AR318" s="1009"/>
      <c r="AS318" s="301"/>
      <c r="AT318" s="301"/>
      <c r="AU318" s="301"/>
      <c r="AV318" s="301"/>
      <c r="AW318" s="301"/>
      <c r="AX318" s="301"/>
      <c r="AY318" s="1009"/>
      <c r="AZ318" s="301"/>
      <c r="BA318" s="301"/>
      <c r="BB318" s="301"/>
      <c r="BC318" s="301"/>
      <c r="BD318" s="301"/>
      <c r="BE318" s="301"/>
      <c r="BF318" s="301"/>
      <c r="BG318" s="301"/>
      <c r="BH318" s="301"/>
      <c r="BI318" s="301"/>
      <c r="BJ318" s="678"/>
      <c r="BK318" s="696"/>
    </row>
    <row r="319" spans="1:63" s="285" customFormat="1" ht="15.75" thickBot="1">
      <c r="A319" s="288"/>
      <c r="B319" s="288"/>
      <c r="C319" s="1396"/>
      <c r="D319" s="286"/>
      <c r="E319" s="286"/>
      <c r="F319" s="286"/>
      <c r="G319" s="286"/>
      <c r="H319" s="286"/>
      <c r="I319" s="286"/>
      <c r="J319" s="1010"/>
      <c r="K319" s="286"/>
      <c r="L319" s="286"/>
      <c r="M319" s="286"/>
      <c r="N319" s="286"/>
      <c r="O319" s="287"/>
      <c r="P319" s="286"/>
      <c r="Q319" s="997"/>
      <c r="R319" s="286"/>
      <c r="S319" s="286"/>
      <c r="T319" s="286"/>
      <c r="U319" s="286"/>
      <c r="V319" s="286"/>
      <c r="W319" s="286"/>
      <c r="X319" s="286"/>
      <c r="Y319" s="286"/>
      <c r="Z319" s="286"/>
      <c r="AA319" s="286"/>
      <c r="AB319" s="286"/>
      <c r="AC319" s="286"/>
      <c r="AD319" s="286"/>
      <c r="AE319" s="286"/>
      <c r="AF319" s="286"/>
      <c r="AG319" s="286"/>
      <c r="AH319" s="286"/>
      <c r="AI319" s="286"/>
      <c r="AJ319" s="286"/>
      <c r="AK319" s="286"/>
      <c r="AL319" s="286"/>
      <c r="AM319" s="286"/>
      <c r="AN319" s="286"/>
      <c r="AO319" s="286"/>
      <c r="AP319" s="286"/>
      <c r="AQ319" s="286"/>
      <c r="AR319" s="1010"/>
      <c r="AS319" s="286"/>
      <c r="AT319" s="286"/>
      <c r="AU319" s="286"/>
      <c r="AV319" s="286"/>
      <c r="AW319" s="286"/>
      <c r="AX319" s="286"/>
      <c r="AY319" s="1010"/>
      <c r="AZ319" s="286"/>
      <c r="BA319" s="286"/>
      <c r="BB319" s="286"/>
      <c r="BC319" s="286"/>
      <c r="BD319" s="286"/>
      <c r="BE319" s="286"/>
      <c r="BF319" s="286"/>
      <c r="BG319" s="286"/>
      <c r="BH319" s="286"/>
      <c r="BI319" s="286"/>
      <c r="BJ319" s="679"/>
      <c r="BK319" s="691"/>
    </row>
    <row r="320" spans="1:63" s="285" customFormat="1" ht="15.75" customHeight="1">
      <c r="A320" s="288"/>
      <c r="B320" s="288"/>
      <c r="C320" s="1402" t="s">
        <v>269</v>
      </c>
      <c r="D320" s="299" t="s">
        <v>207</v>
      </c>
      <c r="E320" s="298">
        <f t="shared" ref="E320:AJ320" si="0">SUM(E3+E5+E7+E9+E11+E13+E15+E17+E19+E21+E23+E25+E27+E29+E31+E33+E35+E37+E39+E41+E43+E45+E47+E49+E51+E53+E54+E56+E58+E60+E62+E64+E66+E68+E70+E72+E74+E76+E78+E80+E82+E84+E86+E88+E90+E92+E94+E96+E98+E100+E102+E104+E106+E108+E110+E112+E114+E116+E118+E120+E122+E124+E126+E128+E130+E132+E134+E136+E138+E140+E142+E144+E146+E148+E150+E152+E154+E156+E158+E160+E162+E164+E166+E168+E170+E172+E174+E176+E178+E180+E182+E184+E186+E188+E190+E192+E194+E196+E198+E200+E202+E204+E206+E208+E210+E212+E214+E216+E218+E220+E222+E224+E226+E228+E230+E232+E234+E236+E238+E240+E242+E244+E246+E248+E250+E252+E254+E256+E258+E260+E262+E264+E266+E268+E270+E272+E274+E276+E278+E280+E282+E284+E286+E288+E290+E292+E294+E296+E298+E300+E302+E304+E306+E308+E310+E312+E314+E316)</f>
        <v>1795.8426190476191</v>
      </c>
      <c r="F320" s="298">
        <f t="shared" si="0"/>
        <v>900</v>
      </c>
      <c r="G320" s="298">
        <f t="shared" si="0"/>
        <v>424.3</v>
      </c>
      <c r="H320" s="298">
        <f t="shared" si="0"/>
        <v>71.36</v>
      </c>
      <c r="I320" s="298">
        <f t="shared" si="0"/>
        <v>100</v>
      </c>
      <c r="J320" s="298">
        <f t="shared" si="0"/>
        <v>137.79476190476191</v>
      </c>
      <c r="K320" s="298">
        <f t="shared" si="0"/>
        <v>45</v>
      </c>
      <c r="L320" s="298">
        <f t="shared" si="0"/>
        <v>183.4</v>
      </c>
      <c r="M320" s="298">
        <f t="shared" si="0"/>
        <v>44.599999999999994</v>
      </c>
      <c r="N320" s="298">
        <f t="shared" si="0"/>
        <v>176.6</v>
      </c>
      <c r="O320" s="298">
        <f t="shared" si="0"/>
        <v>126.97500000000001</v>
      </c>
      <c r="P320" s="298">
        <f t="shared" si="0"/>
        <v>227.7</v>
      </c>
      <c r="Q320" s="298">
        <f t="shared" si="0"/>
        <v>6.372530952380953</v>
      </c>
      <c r="R320" s="298">
        <f t="shared" si="0"/>
        <v>929.80999999999983</v>
      </c>
      <c r="S320" s="298">
        <f t="shared" si="0"/>
        <v>288.88</v>
      </c>
      <c r="T320" s="298">
        <f t="shared" si="0"/>
        <v>64.8</v>
      </c>
      <c r="U320" s="298">
        <f t="shared" si="0"/>
        <v>194.32159999999999</v>
      </c>
      <c r="V320" s="298">
        <f t="shared" si="0"/>
        <v>296.61799999999999</v>
      </c>
      <c r="W320" s="298">
        <f t="shared" si="0"/>
        <v>163.68</v>
      </c>
      <c r="X320" s="298">
        <f t="shared" si="0"/>
        <v>0</v>
      </c>
      <c r="Y320" s="298">
        <f t="shared" si="0"/>
        <v>0</v>
      </c>
      <c r="Z320" s="298">
        <f t="shared" si="0"/>
        <v>0</v>
      </c>
      <c r="AA320" s="298">
        <f t="shared" si="0"/>
        <v>482.8</v>
      </c>
      <c r="AB320" s="298">
        <f t="shared" si="0"/>
        <v>190</v>
      </c>
      <c r="AC320" s="298">
        <f t="shared" si="0"/>
        <v>15.899999999999999</v>
      </c>
      <c r="AD320" s="298">
        <f t="shared" si="0"/>
        <v>37.200000000000003</v>
      </c>
      <c r="AE320" s="298">
        <f t="shared" si="0"/>
        <v>9.4</v>
      </c>
      <c r="AF320" s="298">
        <f t="shared" si="0"/>
        <v>30</v>
      </c>
      <c r="AG320" s="298">
        <f t="shared" si="0"/>
        <v>88</v>
      </c>
      <c r="AH320" s="298">
        <f t="shared" si="0"/>
        <v>750</v>
      </c>
      <c r="AI320" s="298">
        <f t="shared" si="0"/>
        <v>45.699999999999989</v>
      </c>
      <c r="AJ320" s="298">
        <f t="shared" si="0"/>
        <v>154.80000000000001</v>
      </c>
      <c r="AK320" s="298">
        <f t="shared" ref="AK320:BK320" si="1">SUM(AK3+AK5+AK7+AK9+AK11+AK13+AK15+AK17+AK19+AK21+AK23+AK25+AK27+AK29+AK31+AK33+AK35+AK37+AK39+AK41+AK43+AK45+AK47+AK49+AK51+AK53+AK54+AK56+AK58+AK60+AK62+AK64+AK66+AK68+AK70+AK72+AK74+AK76+AK78+AK80+AK82+AK84+AK86+AK88+AK90+AK92+AK94+AK96+AK98+AK100+AK102+AK104+AK106+AK108+AK110+AK112+AK114+AK116+AK118+AK120+AK122+AK124+AK126+AK128+AK130+AK132+AK134+AK136+AK138+AK140+AK142+AK144+AK146+AK148+AK150+AK152+AK154+AK156+AK158+AK160+AK162+AK164+AK166+AK168+AK170+AK172+AK174+AK176+AK178+AK180+AK182+AK184+AK186+AK188+AK190+AK192+AK194+AK196+AK198+AK200+AK202+AK204+AK206+AK208+AK210+AK212+AK214+AK216+AK218+AK220+AK222+AK224+AK226+AK228+AK230+AK232+AK234+AK236+AK238+AK240+AK242+AK244+AK246+AK248+AK250+AK252+AK254+AK256+AK258+AK260+AK262+AK264+AK266+AK268+AK270+AK272+AK274+AK276+AK278+AK280+AK282+AK284+AK286+AK288+AK290+AK292+AK294+AK296+AK298+AK300+AK302+AK304+AK306+AK308+AK310+AK312+AK314+AK316)</f>
        <v>0</v>
      </c>
      <c r="AL320" s="298">
        <f t="shared" si="1"/>
        <v>52.9</v>
      </c>
      <c r="AM320" s="298">
        <f t="shared" si="1"/>
        <v>100</v>
      </c>
      <c r="AN320" s="298">
        <f t="shared" si="1"/>
        <v>447.90000000000003</v>
      </c>
      <c r="AO320" s="298">
        <f t="shared" si="1"/>
        <v>300</v>
      </c>
      <c r="AP320" s="298">
        <f t="shared" si="1"/>
        <v>16.580000000000002</v>
      </c>
      <c r="AQ320" s="298">
        <f t="shared" si="1"/>
        <v>200.35428571428571</v>
      </c>
      <c r="AR320" s="298">
        <f>SUM(AR3+AR5+AR7+AR9+AR11+AR13+AR15+AR17+AR19+AR21+AR23+AR25+AR27+AR29+AR31+AR33+AR35+AR37+AR39+AR41+AR43+AR45+AR47+AR49+AR51+AR53+AR54+AR56+AR58+AR60+AR62+AR64+AR66+AR68+AR70+AR72+AR74+AR76+AR78+AR80+AR82+AR84+AR86+AR88+AR90+AR92+AR94+AR96+AR98+AR100+AR102+AR104+AR106+AR108+AR110+AR112+AR114+AR116+AR118+AR120+AR122+AR124+AR126+AR128+AR130+AR132+AR134+AR136+AR138+AR140+AR142+AR144+AR146+AR148+AR150+AR152+AR154+AR156+AR158+AR160+AR162+AR164+AR166+AR168+AR170+AR172+AR174+AR176+AR178+AR180+AR182+AR184+AR186+AR188+AR190+AR192+AR194+AR196+AR198+AR200+AR202+AR204+AR206+AR208+AR210+AR212+AR214+AR216+AR218+AR220+AR222+AR224+AR226+AR228+AR230+AR232+AR234+AR236+AR238+AR240+AR242+AR244+AR246+AR248+AR250+AR252+AR254+AR256+AR258+AR260+AR262+AR264+AR266+AR268+AR270+AR272+AR274+AR276+AR278+AR280+AR282+AR284+AR286+AR288+AR290+AR292+AR294+AR296+AR298+AR300+AR302+AR304+AR306+AR308+AR310+AR312+AR314+AR316)</f>
        <v>64.14</v>
      </c>
      <c r="AS320" s="298">
        <f>SUM(AS3+AS5+AS7+AS9+AS11+AS13+AS15+AS17+AS19+AS21+AS23+AS25+AS27+AS29+AS31+AS33+AS35+AS37+AS39+AS41+AS43+AS45+AS47+AS49+AS51+AS53+AS54+AS56+AS58+AS60+AS62+AS64+AS66+AS68+AS70+AS72+AS74+AS76+AS78+AS80+AS82+AS84+AS86+AS88+AS90+AS92+AS94+AS96+AS98+AS100+AS102+AS104+AS106+AS108+AS110+AS112+AS114+AS116+AS118+AS120+AS122+AS124+AS126+AS128+AS130+AS132+AS134+AS136+AS138+AS140+AS142+AS144+AS146+AS148+AS150+AS152+AS154+AS156+AS158+AS160+AS162+AS164+AS166+AS168+AS170+AS172+AS174+AS176+AS178+AS180+AS182+AS184+AS186+AS188+AS190+AS192+AS194+AS196+AS198+AS200+AS202+AS204+AS206+AS208+AS210+AS212+AS214+AS216+AS218+AS220+AS222+AS224+AS226+AS228+AS230+AS232+AS234+AS236+AS238+AS240+AS242+AS244+AS246+AS248+AS250+AS252+AS254+AS256+AS258+AS260+AS262+AS264+AS266+AS268+AS270+AS272+AS274+AS276+AS278+AS280+AS282+AS284+AS286+AS288+AS290+AS292+AS294+AS296+AS298+AS300+AS302+AS304+AS306+AS308+AS310+AS312+AS314+AS316)</f>
        <v>67.92</v>
      </c>
      <c r="AT320" s="298">
        <f t="shared" si="1"/>
        <v>0</v>
      </c>
      <c r="AU320" s="298">
        <f t="shared" si="1"/>
        <v>14.4</v>
      </c>
      <c r="AV320" s="298">
        <f t="shared" si="1"/>
        <v>50.6</v>
      </c>
      <c r="AW320" s="298">
        <f t="shared" si="1"/>
        <v>0</v>
      </c>
      <c r="AX320" s="298">
        <f t="shared" si="1"/>
        <v>39</v>
      </c>
      <c r="AY320" s="298">
        <f t="shared" si="1"/>
        <v>64</v>
      </c>
      <c r="AZ320" s="298">
        <f t="shared" si="1"/>
        <v>90</v>
      </c>
      <c r="BA320" s="298">
        <f t="shared" si="1"/>
        <v>3.75</v>
      </c>
      <c r="BB320" s="298">
        <f t="shared" si="1"/>
        <v>0</v>
      </c>
      <c r="BC320" s="298">
        <f t="shared" si="1"/>
        <v>204.96999999999994</v>
      </c>
      <c r="BD320" s="298">
        <f t="shared" si="1"/>
        <v>69.905000000000001</v>
      </c>
      <c r="BE320" s="298">
        <f t="shared" si="1"/>
        <v>4</v>
      </c>
      <c r="BF320" s="298">
        <f t="shared" si="1"/>
        <v>7.5</v>
      </c>
      <c r="BG320" s="298">
        <f t="shared" si="1"/>
        <v>10.4</v>
      </c>
      <c r="BH320" s="298">
        <f t="shared" si="1"/>
        <v>0.3</v>
      </c>
      <c r="BI320" s="298">
        <f t="shared" si="1"/>
        <v>0</v>
      </c>
      <c r="BJ320" s="298">
        <f t="shared" si="1"/>
        <v>1.6</v>
      </c>
      <c r="BK320" s="298">
        <f t="shared" si="1"/>
        <v>0</v>
      </c>
    </row>
    <row r="321" spans="1:63" s="716" customFormat="1" ht="15.75" customHeight="1">
      <c r="A321" s="710"/>
      <c r="B321" s="710"/>
      <c r="C321" s="1403"/>
      <c r="D321" s="711" t="s">
        <v>268</v>
      </c>
      <c r="E321" s="712">
        <f t="shared" ref="E321:AG321" si="2">E320/10</f>
        <v>179.58426190476192</v>
      </c>
      <c r="F321" s="712">
        <f t="shared" si="2"/>
        <v>90</v>
      </c>
      <c r="G321" s="712">
        <f t="shared" si="2"/>
        <v>42.43</v>
      </c>
      <c r="H321" s="712">
        <f t="shared" si="2"/>
        <v>7.1360000000000001</v>
      </c>
      <c r="I321" s="712">
        <f t="shared" si="2"/>
        <v>10</v>
      </c>
      <c r="J321" s="712">
        <f t="shared" si="2"/>
        <v>13.779476190476192</v>
      </c>
      <c r="K321" s="712">
        <f t="shared" si="2"/>
        <v>4.5</v>
      </c>
      <c r="L321" s="712">
        <f t="shared" si="2"/>
        <v>18.34</v>
      </c>
      <c r="M321" s="712">
        <f t="shared" si="2"/>
        <v>4.4599999999999991</v>
      </c>
      <c r="N321" s="712">
        <f t="shared" si="2"/>
        <v>17.66</v>
      </c>
      <c r="O321" s="713">
        <f t="shared" si="2"/>
        <v>12.697500000000002</v>
      </c>
      <c r="P321" s="712">
        <f t="shared" si="2"/>
        <v>22.77</v>
      </c>
      <c r="Q321" s="714">
        <f t="shared" si="2"/>
        <v>0.63725309523809526</v>
      </c>
      <c r="R321" s="712">
        <f t="shared" si="2"/>
        <v>92.98099999999998</v>
      </c>
      <c r="S321" s="712">
        <f t="shared" si="2"/>
        <v>28.887999999999998</v>
      </c>
      <c r="T321" s="712">
        <f t="shared" si="2"/>
        <v>6.4799999999999995</v>
      </c>
      <c r="U321" s="712">
        <f t="shared" si="2"/>
        <v>19.43216</v>
      </c>
      <c r="V321" s="712">
        <f t="shared" si="2"/>
        <v>29.661799999999999</v>
      </c>
      <c r="W321" s="712">
        <f t="shared" si="2"/>
        <v>16.368000000000002</v>
      </c>
      <c r="X321" s="712">
        <f t="shared" si="2"/>
        <v>0</v>
      </c>
      <c r="Y321" s="712">
        <f t="shared" si="2"/>
        <v>0</v>
      </c>
      <c r="Z321" s="712">
        <f t="shared" si="2"/>
        <v>0</v>
      </c>
      <c r="AA321" s="712">
        <f t="shared" si="2"/>
        <v>48.28</v>
      </c>
      <c r="AB321" s="712">
        <f t="shared" si="2"/>
        <v>19</v>
      </c>
      <c r="AC321" s="712">
        <f t="shared" si="2"/>
        <v>1.5899999999999999</v>
      </c>
      <c r="AD321" s="712">
        <f t="shared" si="2"/>
        <v>3.72</v>
      </c>
      <c r="AE321" s="712">
        <f t="shared" si="2"/>
        <v>0.94000000000000006</v>
      </c>
      <c r="AF321" s="712">
        <f t="shared" si="2"/>
        <v>3</v>
      </c>
      <c r="AG321" s="712">
        <f t="shared" si="2"/>
        <v>8.8000000000000007</v>
      </c>
      <c r="AH321" s="712">
        <f t="shared" ref="AH321:BK321" si="3">AH320/10</f>
        <v>75</v>
      </c>
      <c r="AI321" s="712">
        <f t="shared" si="3"/>
        <v>4.5699999999999985</v>
      </c>
      <c r="AJ321" s="712">
        <f t="shared" si="3"/>
        <v>15.48</v>
      </c>
      <c r="AK321" s="712">
        <f t="shared" si="3"/>
        <v>0</v>
      </c>
      <c r="AL321" s="712">
        <f t="shared" si="3"/>
        <v>5.29</v>
      </c>
      <c r="AM321" s="712">
        <f t="shared" si="3"/>
        <v>10</v>
      </c>
      <c r="AN321" s="712">
        <f t="shared" si="3"/>
        <v>44.790000000000006</v>
      </c>
      <c r="AO321" s="712">
        <f t="shared" si="3"/>
        <v>30</v>
      </c>
      <c r="AP321" s="712">
        <f t="shared" si="3"/>
        <v>1.6580000000000001</v>
      </c>
      <c r="AQ321" s="712">
        <f t="shared" si="3"/>
        <v>20.035428571428572</v>
      </c>
      <c r="AR321" s="712">
        <f t="shared" si="3"/>
        <v>6.4139999999999997</v>
      </c>
      <c r="AS321" s="712">
        <f t="shared" si="3"/>
        <v>6.7919999999999998</v>
      </c>
      <c r="AT321" s="712">
        <f t="shared" si="3"/>
        <v>0</v>
      </c>
      <c r="AU321" s="712">
        <f t="shared" si="3"/>
        <v>1.44</v>
      </c>
      <c r="AV321" s="712">
        <f t="shared" si="3"/>
        <v>5.0600000000000005</v>
      </c>
      <c r="AW321" s="712">
        <f t="shared" si="3"/>
        <v>0</v>
      </c>
      <c r="AX321" s="712">
        <f t="shared" si="3"/>
        <v>3.9</v>
      </c>
      <c r="AY321" s="712">
        <f t="shared" si="3"/>
        <v>6.4</v>
      </c>
      <c r="AZ321" s="712">
        <f t="shared" si="3"/>
        <v>9</v>
      </c>
      <c r="BA321" s="712">
        <f t="shared" si="3"/>
        <v>0.375</v>
      </c>
      <c r="BB321" s="712">
        <f t="shared" si="3"/>
        <v>0</v>
      </c>
      <c r="BC321" s="712">
        <f t="shared" si="3"/>
        <v>20.496999999999993</v>
      </c>
      <c r="BD321" s="712">
        <f t="shared" si="3"/>
        <v>6.9904999999999999</v>
      </c>
      <c r="BE321" s="712">
        <f t="shared" si="3"/>
        <v>0.4</v>
      </c>
      <c r="BF321" s="712">
        <f t="shared" si="3"/>
        <v>0.75</v>
      </c>
      <c r="BG321" s="712">
        <f t="shared" si="3"/>
        <v>1.04</v>
      </c>
      <c r="BH321" s="712">
        <f t="shared" si="3"/>
        <v>0.03</v>
      </c>
      <c r="BI321" s="714">
        <f t="shared" si="3"/>
        <v>0</v>
      </c>
      <c r="BJ321" s="715">
        <f>BJ320/10</f>
        <v>0.16</v>
      </c>
      <c r="BK321" s="962">
        <f t="shared" si="3"/>
        <v>0</v>
      </c>
    </row>
    <row r="322" spans="1:63" s="285" customFormat="1" ht="15" customHeight="1">
      <c r="A322" s="288"/>
      <c r="B322" s="288"/>
      <c r="C322" s="1403"/>
      <c r="D322" s="293" t="s">
        <v>208</v>
      </c>
      <c r="E322" s="292">
        <f t="shared" ref="E322:AJ322" si="4">SUM(E4+E6+E8+E10+E12+E14+E16+E18+E20+E22+E24+E26+E28+E30+E32+E34+E36+E38+E40+E42+E44+E46+E48+E50+E52+E55+E57+E59+E61+E63+E65+E67+E69+E71+E73+E75+E77+E79+E81+E83+E85+E87+E89+E91+E93+E95+E97+E99+E101+E103+E105+E107+E109+E111+E113+E115+E117+E119+E121+E123+E125+E127+E129+E131+E133+E135+E137+E139+E141+E143+E145+E147+E149+E151+E153+E155+E157+E159+E161+E163+E165+E167+E169+E171+E173+E175+E177+E179+E181+E183+E185+E187+E189+E191+E193+E195+E197+E199+E201+E203+E205+E207+E209+E211+E213+E215+E217+E219+E221+E223+E225+E227+E229+E231+E233+E235+E237+E239+E241+E243+E245+E247+E249+E251+E253+E255+E257+E259+E261+E263+E265+E267+E269+E271+E273+E275+E277+E279+E281+E283+E285+E287+E289+E291+E293+E295+E297+E299+E301+E303+E305+E307+E309+E311+E313+E315+E317)</f>
        <v>2222.5666666666671</v>
      </c>
      <c r="F322" s="292">
        <f t="shared" si="4"/>
        <v>1080</v>
      </c>
      <c r="G322" s="292">
        <f t="shared" si="4"/>
        <v>477.2</v>
      </c>
      <c r="H322" s="292">
        <f t="shared" si="4"/>
        <v>83.786666666666662</v>
      </c>
      <c r="I322" s="292">
        <f t="shared" si="4"/>
        <v>125</v>
      </c>
      <c r="J322" s="292">
        <f t="shared" si="4"/>
        <v>163.54696969696971</v>
      </c>
      <c r="K322" s="292">
        <f t="shared" si="4"/>
        <v>45</v>
      </c>
      <c r="L322" s="292">
        <f t="shared" si="4"/>
        <v>239.86666666666665</v>
      </c>
      <c r="M322" s="292">
        <f t="shared" si="4"/>
        <v>59.466666666666669</v>
      </c>
      <c r="N322" s="292">
        <f t="shared" si="4"/>
        <v>235.46666666666667</v>
      </c>
      <c r="O322" s="292">
        <f t="shared" si="4"/>
        <v>160.69999999999999</v>
      </c>
      <c r="P322" s="292">
        <f t="shared" si="4"/>
        <v>271.2</v>
      </c>
      <c r="Q322" s="292">
        <f t="shared" si="4"/>
        <v>6.7675339869281048</v>
      </c>
      <c r="R322" s="292">
        <f t="shared" si="4"/>
        <v>1088.7</v>
      </c>
      <c r="S322" s="292">
        <f t="shared" si="4"/>
        <v>347.1</v>
      </c>
      <c r="T322" s="292">
        <f t="shared" si="4"/>
        <v>97.2</v>
      </c>
      <c r="U322" s="292">
        <f t="shared" si="4"/>
        <v>268.11563636363638</v>
      </c>
      <c r="V322" s="292">
        <f t="shared" si="4"/>
        <v>361.0236363636364</v>
      </c>
      <c r="W322" s="292">
        <f t="shared" si="4"/>
        <v>205.2</v>
      </c>
      <c r="X322" s="292">
        <f t="shared" si="4"/>
        <v>0</v>
      </c>
      <c r="Y322" s="292">
        <f t="shared" si="4"/>
        <v>0</v>
      </c>
      <c r="Z322" s="292">
        <f t="shared" si="4"/>
        <v>0</v>
      </c>
      <c r="AA322" s="292">
        <f t="shared" si="4"/>
        <v>524</v>
      </c>
      <c r="AB322" s="292">
        <f t="shared" si="4"/>
        <v>200</v>
      </c>
      <c r="AC322" s="292">
        <f t="shared" si="4"/>
        <v>19.080000000000002</v>
      </c>
      <c r="AD322" s="292">
        <f t="shared" si="4"/>
        <v>44.640000000000008</v>
      </c>
      <c r="AE322" s="292">
        <f t="shared" si="4"/>
        <v>10.653333333333334</v>
      </c>
      <c r="AF322" s="292">
        <f t="shared" si="4"/>
        <v>36</v>
      </c>
      <c r="AG322" s="292">
        <f t="shared" si="4"/>
        <v>97.6</v>
      </c>
      <c r="AH322" s="292">
        <f t="shared" si="4"/>
        <v>750</v>
      </c>
      <c r="AI322" s="292">
        <f t="shared" si="4"/>
        <v>71.75</v>
      </c>
      <c r="AJ322" s="292">
        <f t="shared" si="4"/>
        <v>228</v>
      </c>
      <c r="AK322" s="292">
        <f t="shared" ref="AK322:BK322" si="5">SUM(AK4+AK6+AK8+AK10+AK12+AK14+AK16+AK18+AK20+AK22+AK24+AK26+AK28+AK30+AK32+AK34+AK36+AK38+AK40+AK42+AK44+AK46+AK48+AK50+AK52+AK55+AK57+AK59+AK61+AK63+AK65+AK67+AK69+AK71+AK73+AK75+AK77+AK79+AK81+AK83+AK85+AK87+AK89+AK91+AK93+AK95+AK97+AK99+AK101+AK103+AK105+AK107+AK109+AK111+AK113+AK115+AK117+AK119+AK121+AK123+AK125+AK127+AK129+AK131+AK133+AK135+AK137+AK139+AK141+AK143+AK145+AK147+AK149+AK151+AK153+AK155+AK157+AK159+AK161+AK163+AK165+AK167+AK169+AK171+AK173+AK175+AK177+AK179+AK181+AK183+AK185+AK187+AK189+AK191+AK193+AK195+AK197+AK199+AK201+AK203+AK205+AK207+AK209+AK211+AK213+AK215+AK217+AK219+AK221+AK223+AK225+AK227+AK229+AK231+AK233+AK235+AK237+AK239+AK241+AK243+AK245+AK247+AK249+AK251+AK253+AK255+AK257+AK259+AK261+AK263+AK265+AK267+AK269+AK271+AK273+AK275+AK277+AK279+AK281+AK283+AK285+AK287+AK289+AK291+AK293+AK295+AK297+AK299+AK301+AK303+AK305+AK307+AK309+AK311+AK313+AK315+AK317)</f>
        <v>0</v>
      </c>
      <c r="AL322" s="292">
        <f t="shared" si="5"/>
        <v>53.5</v>
      </c>
      <c r="AM322" s="292">
        <f t="shared" si="5"/>
        <v>100</v>
      </c>
      <c r="AN322" s="292">
        <f t="shared" si="5"/>
        <v>612.20000000000005</v>
      </c>
      <c r="AO322" s="292">
        <f t="shared" si="5"/>
        <v>400</v>
      </c>
      <c r="AP322" s="292">
        <f t="shared" si="5"/>
        <v>20.22</v>
      </c>
      <c r="AQ322" s="292">
        <f t="shared" si="5"/>
        <v>227.68888888888887</v>
      </c>
      <c r="AR322" s="292">
        <f>SUM(AR4+AR6+AR8+AR10+AR12+AR14+AR16+AR18+AR20+AR22+AR24+AR26+AR28+AR30+AR32+AR34+AR36+AR38+AR40+AR42+AR44+AR46+AR48+AR50+AR52+AR55+AR57+AR59+AR61+AR63+AR65+AR67+AR69+AR71+AR73+AR75+AR77+AR79+AR81+AR83+AR85+AR87+AR89+AR91+AR93+AR95+AR97+AR99+AR101+AR103+AR105+AR107+AR109+AR111+AR113+AR115+AR117+AR119+AR121+AR123+AR125+AR127+AR129+AR131+AR133+AR135+AR137+AR139+AR141+AR143+AR145+AR147+AR149+AR151+AR153+AR155+AR157+AR159+AR161+AR163+AR165+AR167+AR169+AR171+AR173+AR175+AR177+AR179+AR181+AR183+AR185+AR187+AR189+AR191+AR193+AR195+AR197+AR199+AR201+AR203+AR205+AR207+AR209+AR211+AR213+AR215+AR217+AR219+AR221+AR223+AR225+AR227+AR229+AR231+AR233+AR235+AR237+AR239+AR241+AR243+AR245+AR247+AR249+AR251+AR253+AR255+AR257+AR259+AR261+AR263+AR265+AR267+AR269+AR271+AR273+AR275+AR277+AR279+AR281+AR283+AR285+AR287+AR289+AR291+AR293+AR295+AR297+AR299+AR301+AR303+AR305+AR307+AR309+AR311+AR313+AR315+AR317)</f>
        <v>90.066666666666663</v>
      </c>
      <c r="AS322" s="292">
        <f>SUM(AS4+AS6+AS8+AS10+AS12+AS14+AS16+AS18+AS20+AS22+AS24+AS26+AS28+AS30+AS32+AS34+AS36+AS38+AS40+AS42+AS44+AS46+AS48+AS50+AS52+AS55+AS57+AS59+AS61+AS63+AS65+AS67+AS69+AS71+AS73+AS75+AS77+AS79+AS81+AS83+AS85+AS87+AS89+AS91+AS93+AS95+AS97+AS99+AS101+AS103+AS105+AS107+AS109+AS111+AS113+AS115+AS117+AS119+AS121+AS123+AS125+AS127+AS129+AS131+AS133+AS135+AS137+AS139+AS141+AS143+AS145+AS147+AS149+AS151+AS153+AS155+AS157+AS159+AS161+AS163+AS165+AS167+AS169+AS171+AS173+AS175+AS177+AS179+AS181+AS183+AS185+AS187+AS189+AS191+AS193+AS195+AS197+AS199+AS201+AS203+AS205+AS207+AS209+AS211+AS213+AS215+AS217+AS219+AS221+AS223+AS225+AS227+AS229+AS231+AS233+AS235+AS237+AS239+AS241+AS243+AS245+AS247+AS249+AS251+AS253+AS255+AS257+AS259+AS261+AS263+AS265+AS267+AS269+AS271+AS273+AS275+AS277+AS279+AS281+AS283+AS285+AS287+AS289+AS291+AS293+AS295+AS297+AS299+AS301+AS303+AS305+AS307+AS309+AS311+AS313+AS315+AS317)</f>
        <v>87.418181818181822</v>
      </c>
      <c r="AT322" s="292">
        <f t="shared" si="5"/>
        <v>0</v>
      </c>
      <c r="AU322" s="292">
        <f t="shared" si="5"/>
        <v>16</v>
      </c>
      <c r="AV322" s="292">
        <f t="shared" si="5"/>
        <v>69</v>
      </c>
      <c r="AW322" s="292">
        <f t="shared" si="5"/>
        <v>0</v>
      </c>
      <c r="AX322" s="292">
        <f t="shared" si="5"/>
        <v>60</v>
      </c>
      <c r="AY322" s="292">
        <f t="shared" si="5"/>
        <v>90.6</v>
      </c>
      <c r="AZ322" s="292">
        <f t="shared" si="5"/>
        <v>150</v>
      </c>
      <c r="BA322" s="292">
        <f t="shared" si="5"/>
        <v>4.5</v>
      </c>
      <c r="BB322" s="292">
        <f t="shared" si="5"/>
        <v>0</v>
      </c>
      <c r="BC322" s="292">
        <f t="shared" si="5"/>
        <v>248.81781045751649</v>
      </c>
      <c r="BD322" s="292">
        <f t="shared" si="5"/>
        <v>89.433333333333337</v>
      </c>
      <c r="BE322" s="292">
        <f t="shared" si="5"/>
        <v>4.8</v>
      </c>
      <c r="BF322" s="292">
        <f t="shared" si="5"/>
        <v>9</v>
      </c>
      <c r="BG322" s="292">
        <f t="shared" si="5"/>
        <v>12.48</v>
      </c>
      <c r="BH322" s="292">
        <f t="shared" si="5"/>
        <v>0.36</v>
      </c>
      <c r="BI322" s="292">
        <f t="shared" si="5"/>
        <v>0</v>
      </c>
      <c r="BJ322" s="292">
        <f t="shared" si="5"/>
        <v>1.8</v>
      </c>
      <c r="BK322" s="292">
        <f t="shared" si="5"/>
        <v>0</v>
      </c>
    </row>
    <row r="323" spans="1:63" s="716" customFormat="1" ht="15.75" customHeight="1" thickBot="1">
      <c r="A323" s="710"/>
      <c r="B323" s="710"/>
      <c r="C323" s="1399"/>
      <c r="D323" s="701" t="s">
        <v>268</v>
      </c>
      <c r="E323" s="701">
        <f t="shared" ref="E323:AG323" si="6">E322/10</f>
        <v>222.25666666666672</v>
      </c>
      <c r="F323" s="700">
        <f t="shared" si="6"/>
        <v>108</v>
      </c>
      <c r="G323" s="701">
        <f t="shared" si="6"/>
        <v>47.72</v>
      </c>
      <c r="H323" s="701">
        <f t="shared" si="6"/>
        <v>8.3786666666666658</v>
      </c>
      <c r="I323" s="701">
        <f t="shared" si="6"/>
        <v>12.5</v>
      </c>
      <c r="J323" s="837">
        <f t="shared" si="6"/>
        <v>16.35469696969697</v>
      </c>
      <c r="K323" s="701">
        <f t="shared" si="6"/>
        <v>4.5</v>
      </c>
      <c r="L323" s="701">
        <f t="shared" si="6"/>
        <v>23.986666666666665</v>
      </c>
      <c r="M323" s="701">
        <f t="shared" si="6"/>
        <v>5.9466666666666672</v>
      </c>
      <c r="N323" s="701">
        <f t="shared" si="6"/>
        <v>23.546666666666667</v>
      </c>
      <c r="O323" s="701">
        <f t="shared" si="6"/>
        <v>16.07</v>
      </c>
      <c r="P323" s="701">
        <f t="shared" si="6"/>
        <v>27.119999999999997</v>
      </c>
      <c r="Q323" s="718">
        <f t="shared" si="6"/>
        <v>0.67675339869281048</v>
      </c>
      <c r="R323" s="701">
        <f t="shared" si="6"/>
        <v>108.87</v>
      </c>
      <c r="S323" s="701">
        <f t="shared" si="6"/>
        <v>34.71</v>
      </c>
      <c r="T323" s="701">
        <f t="shared" si="6"/>
        <v>9.7200000000000006</v>
      </c>
      <c r="U323" s="701">
        <f t="shared" si="6"/>
        <v>26.811563636363637</v>
      </c>
      <c r="V323" s="701">
        <f t="shared" si="6"/>
        <v>36.102363636363641</v>
      </c>
      <c r="W323" s="701">
        <f t="shared" si="6"/>
        <v>20.52</v>
      </c>
      <c r="X323" s="701">
        <f t="shared" si="6"/>
        <v>0</v>
      </c>
      <c r="Y323" s="701">
        <f t="shared" si="6"/>
        <v>0</v>
      </c>
      <c r="Z323" s="701">
        <f t="shared" si="6"/>
        <v>0</v>
      </c>
      <c r="AA323" s="701">
        <f t="shared" si="6"/>
        <v>52.4</v>
      </c>
      <c r="AB323" s="701">
        <f t="shared" si="6"/>
        <v>20</v>
      </c>
      <c r="AC323" s="701">
        <f t="shared" si="6"/>
        <v>1.9080000000000001</v>
      </c>
      <c r="AD323" s="701">
        <f t="shared" si="6"/>
        <v>4.4640000000000004</v>
      </c>
      <c r="AE323" s="701">
        <f t="shared" si="6"/>
        <v>1.0653333333333335</v>
      </c>
      <c r="AF323" s="701">
        <f t="shared" si="6"/>
        <v>3.6</v>
      </c>
      <c r="AG323" s="701">
        <f t="shared" si="6"/>
        <v>9.76</v>
      </c>
      <c r="AH323" s="701">
        <f t="shared" ref="AH323:BK323" si="7">AH322/10</f>
        <v>75</v>
      </c>
      <c r="AI323" s="701">
        <f t="shared" si="7"/>
        <v>7.1749999999999998</v>
      </c>
      <c r="AJ323" s="701">
        <f t="shared" si="7"/>
        <v>22.8</v>
      </c>
      <c r="AK323" s="701">
        <f t="shared" si="7"/>
        <v>0</v>
      </c>
      <c r="AL323" s="701">
        <f t="shared" si="7"/>
        <v>5.35</v>
      </c>
      <c r="AM323" s="701">
        <f t="shared" si="7"/>
        <v>10</v>
      </c>
      <c r="AN323" s="701">
        <f t="shared" si="7"/>
        <v>61.220000000000006</v>
      </c>
      <c r="AO323" s="701">
        <f t="shared" si="7"/>
        <v>40</v>
      </c>
      <c r="AP323" s="701">
        <f t="shared" si="7"/>
        <v>2.0219999999999998</v>
      </c>
      <c r="AQ323" s="701">
        <f t="shared" si="7"/>
        <v>22.768888888888888</v>
      </c>
      <c r="AR323" s="837">
        <f t="shared" si="7"/>
        <v>9.0066666666666659</v>
      </c>
      <c r="AS323" s="701">
        <f t="shared" si="7"/>
        <v>8.7418181818181822</v>
      </c>
      <c r="AT323" s="701">
        <f t="shared" si="7"/>
        <v>0</v>
      </c>
      <c r="AU323" s="701">
        <f t="shared" si="7"/>
        <v>1.6</v>
      </c>
      <c r="AV323" s="701">
        <f t="shared" si="7"/>
        <v>6.9</v>
      </c>
      <c r="AW323" s="701">
        <f t="shared" si="7"/>
        <v>0</v>
      </c>
      <c r="AX323" s="701">
        <f t="shared" si="7"/>
        <v>6</v>
      </c>
      <c r="AY323" s="837">
        <f t="shared" si="7"/>
        <v>9.0599999999999987</v>
      </c>
      <c r="AZ323" s="701">
        <f t="shared" si="7"/>
        <v>15</v>
      </c>
      <c r="BA323" s="701">
        <f t="shared" si="7"/>
        <v>0.45</v>
      </c>
      <c r="BB323" s="701">
        <f t="shared" si="7"/>
        <v>0</v>
      </c>
      <c r="BC323" s="701">
        <f t="shared" si="7"/>
        <v>24.881781045751648</v>
      </c>
      <c r="BD323" s="701">
        <f t="shared" si="7"/>
        <v>8.9433333333333334</v>
      </c>
      <c r="BE323" s="701">
        <f t="shared" si="7"/>
        <v>0.48</v>
      </c>
      <c r="BF323" s="701">
        <f t="shared" si="7"/>
        <v>0.9</v>
      </c>
      <c r="BG323" s="717">
        <f t="shared" si="7"/>
        <v>1.248</v>
      </c>
      <c r="BH323" s="701">
        <f t="shared" si="7"/>
        <v>3.5999999999999997E-2</v>
      </c>
      <c r="BI323" s="718">
        <f t="shared" si="7"/>
        <v>0</v>
      </c>
      <c r="BJ323" s="719">
        <f>BJ322/10</f>
        <v>0.18</v>
      </c>
      <c r="BK323" s="967">
        <f t="shared" si="7"/>
        <v>0</v>
      </c>
    </row>
    <row r="324" spans="1:63" s="285" customFormat="1" ht="15" customHeight="1">
      <c r="A324" s="288"/>
      <c r="B324" s="288"/>
      <c r="C324" s="1400"/>
      <c r="D324" s="1350"/>
      <c r="E324" s="1356" t="s">
        <v>117</v>
      </c>
      <c r="F324" s="1356" t="s">
        <v>378</v>
      </c>
      <c r="G324" s="1356" t="s">
        <v>267</v>
      </c>
      <c r="H324" s="1356" t="s">
        <v>266</v>
      </c>
      <c r="I324" s="1356" t="s">
        <v>265</v>
      </c>
      <c r="J324" s="1354" t="s">
        <v>264</v>
      </c>
      <c r="K324" s="1356" t="s">
        <v>263</v>
      </c>
      <c r="L324" s="1356" t="s">
        <v>262</v>
      </c>
      <c r="M324" s="1356" t="s">
        <v>261</v>
      </c>
      <c r="N324" s="1356" t="s">
        <v>260</v>
      </c>
      <c r="O324" s="1393" t="s">
        <v>259</v>
      </c>
      <c r="P324" s="1419" t="s">
        <v>486</v>
      </c>
      <c r="Q324" s="1391" t="s">
        <v>257</v>
      </c>
      <c r="R324" s="1356" t="s">
        <v>256</v>
      </c>
      <c r="S324" s="1356" t="s">
        <v>255</v>
      </c>
      <c r="T324" s="1356" t="s">
        <v>254</v>
      </c>
      <c r="U324" s="1356" t="s">
        <v>253</v>
      </c>
      <c r="V324" s="1356" t="s">
        <v>252</v>
      </c>
      <c r="W324" s="1356" t="s">
        <v>251</v>
      </c>
      <c r="X324" s="1356" t="s">
        <v>250</v>
      </c>
      <c r="Y324" s="1356" t="s">
        <v>248</v>
      </c>
      <c r="Z324" s="1356" t="s">
        <v>245</v>
      </c>
      <c r="AA324" s="1356" t="s">
        <v>244</v>
      </c>
      <c r="AB324" s="1356" t="s">
        <v>243</v>
      </c>
      <c r="AC324" s="1356" t="s">
        <v>242</v>
      </c>
      <c r="AD324" s="1356" t="s">
        <v>241</v>
      </c>
      <c r="AE324" s="1356" t="s">
        <v>240</v>
      </c>
      <c r="AF324" s="1356" t="s">
        <v>239</v>
      </c>
      <c r="AG324" s="1356" t="s">
        <v>238</v>
      </c>
      <c r="AH324" s="1356" t="s">
        <v>237</v>
      </c>
      <c r="AI324" s="1356" t="s">
        <v>236</v>
      </c>
      <c r="AJ324" s="1356" t="s">
        <v>235</v>
      </c>
      <c r="AK324" s="1413" t="s">
        <v>234</v>
      </c>
      <c r="AL324" s="1356" t="s">
        <v>233</v>
      </c>
      <c r="AM324" s="1356" t="s">
        <v>232</v>
      </c>
      <c r="AN324" s="1356" t="s">
        <v>48</v>
      </c>
      <c r="AO324" s="1356" t="s">
        <v>231</v>
      </c>
      <c r="AP324" s="1356" t="s">
        <v>230</v>
      </c>
      <c r="AQ324" s="1356" t="s">
        <v>229</v>
      </c>
      <c r="AR324" s="1354" t="s">
        <v>228</v>
      </c>
      <c r="AS324" s="1356" t="s">
        <v>227</v>
      </c>
      <c r="AT324" s="1356" t="s">
        <v>226</v>
      </c>
      <c r="AU324" s="1356" t="s">
        <v>225</v>
      </c>
      <c r="AV324" s="1356" t="s">
        <v>224</v>
      </c>
      <c r="AW324" s="1356" t="s">
        <v>223</v>
      </c>
      <c r="AX324" s="1356" t="s">
        <v>221</v>
      </c>
      <c r="AY324" s="1354" t="s">
        <v>220</v>
      </c>
      <c r="AZ324" s="1356" t="s">
        <v>219</v>
      </c>
      <c r="BA324" s="1356" t="s">
        <v>218</v>
      </c>
      <c r="BB324" s="1356" t="s">
        <v>217</v>
      </c>
      <c r="BC324" s="1356" t="s">
        <v>216</v>
      </c>
      <c r="BD324" s="1356" t="s">
        <v>215</v>
      </c>
      <c r="BE324" s="1356" t="s">
        <v>214</v>
      </c>
      <c r="BF324" s="1356" t="s">
        <v>213</v>
      </c>
      <c r="BG324" s="1415" t="s">
        <v>621</v>
      </c>
      <c r="BH324" s="1356" t="s">
        <v>211</v>
      </c>
      <c r="BI324" s="1356" t="s">
        <v>210</v>
      </c>
      <c r="BJ324" s="1389" t="s">
        <v>441</v>
      </c>
      <c r="BK324" s="1386" t="s">
        <v>504</v>
      </c>
    </row>
    <row r="325" spans="1:63" s="285" customFormat="1" ht="67.5" customHeight="1" thickBot="1">
      <c r="A325" s="288"/>
      <c r="B325" s="288"/>
      <c r="C325" s="1401"/>
      <c r="D325" s="1351"/>
      <c r="E325" s="1407"/>
      <c r="F325" s="1407"/>
      <c r="G325" s="1407"/>
      <c r="H325" s="1407"/>
      <c r="I325" s="1407"/>
      <c r="J325" s="1409"/>
      <c r="K325" s="1407"/>
      <c r="L325" s="1407"/>
      <c r="M325" s="1407"/>
      <c r="N325" s="1407"/>
      <c r="O325" s="1418"/>
      <c r="P325" s="1420"/>
      <c r="Q325" s="1421"/>
      <c r="R325" s="1407"/>
      <c r="S325" s="1407"/>
      <c r="T325" s="1407"/>
      <c r="U325" s="1407"/>
      <c r="V325" s="1407"/>
      <c r="W325" s="1407"/>
      <c r="X325" s="1407"/>
      <c r="Y325" s="1407"/>
      <c r="Z325" s="1407"/>
      <c r="AA325" s="1407"/>
      <c r="AB325" s="1407"/>
      <c r="AC325" s="1407"/>
      <c r="AD325" s="1407"/>
      <c r="AE325" s="1407"/>
      <c r="AF325" s="1407"/>
      <c r="AG325" s="1407"/>
      <c r="AH325" s="1407"/>
      <c r="AI325" s="1407"/>
      <c r="AJ325" s="1407"/>
      <c r="AK325" s="1414"/>
      <c r="AL325" s="1407"/>
      <c r="AM325" s="1407"/>
      <c r="AN325" s="1407"/>
      <c r="AO325" s="1407"/>
      <c r="AP325" s="1407"/>
      <c r="AQ325" s="1407"/>
      <c r="AR325" s="1409"/>
      <c r="AS325" s="1407"/>
      <c r="AT325" s="1407"/>
      <c r="AU325" s="1407"/>
      <c r="AV325" s="1407"/>
      <c r="AW325" s="1407"/>
      <c r="AX325" s="1407"/>
      <c r="AY325" s="1409"/>
      <c r="AZ325" s="1407"/>
      <c r="BA325" s="1407"/>
      <c r="BB325" s="1407"/>
      <c r="BC325" s="1407"/>
      <c r="BD325" s="1407"/>
      <c r="BE325" s="1407"/>
      <c r="BF325" s="1407"/>
      <c r="BG325" s="1416"/>
      <c r="BH325" s="1407"/>
      <c r="BI325" s="1407"/>
      <c r="BJ325" s="1417"/>
      <c r="BK325" s="1386"/>
    </row>
    <row r="326" spans="1:63" s="285" customFormat="1">
      <c r="A326" s="288"/>
      <c r="B326" s="288"/>
      <c r="C326" s="289"/>
      <c r="D326" s="286"/>
      <c r="E326" s="286"/>
      <c r="F326" s="286"/>
      <c r="G326" s="286"/>
      <c r="H326" s="286"/>
      <c r="I326" s="286"/>
      <c r="J326" s="1010"/>
      <c r="K326" s="286"/>
      <c r="L326" s="286"/>
      <c r="M326" s="286"/>
      <c r="N326" s="286"/>
      <c r="O326" s="287"/>
      <c r="P326" s="286"/>
      <c r="Q326" s="997"/>
      <c r="R326" s="286"/>
      <c r="S326" s="286"/>
      <c r="T326" s="286"/>
      <c r="U326" s="286"/>
      <c r="V326" s="286"/>
      <c r="W326" s="286"/>
      <c r="X326" s="286"/>
      <c r="Y326" s="286"/>
      <c r="Z326" s="286"/>
      <c r="AA326" s="286"/>
      <c r="AB326" s="286"/>
      <c r="AC326" s="286"/>
      <c r="AD326" s="286"/>
      <c r="AE326" s="286"/>
      <c r="AF326" s="286"/>
      <c r="AG326" s="286"/>
      <c r="AH326" s="286"/>
      <c r="AI326" s="286"/>
      <c r="AJ326" s="286"/>
      <c r="AK326" s="286"/>
      <c r="AL326" s="286"/>
      <c r="AM326" s="286"/>
      <c r="AN326" s="286"/>
      <c r="AO326" s="286"/>
      <c r="AP326" s="286"/>
      <c r="AQ326" s="286"/>
      <c r="AR326" s="1010"/>
      <c r="AS326" s="286"/>
      <c r="AT326" s="286"/>
      <c r="AU326" s="286"/>
      <c r="AV326" s="286"/>
      <c r="AW326" s="286"/>
      <c r="AX326" s="286"/>
      <c r="AY326" s="1010"/>
      <c r="AZ326" s="286"/>
      <c r="BA326" s="286"/>
      <c r="BB326" s="286"/>
      <c r="BC326" s="286"/>
      <c r="BD326" s="286"/>
      <c r="BE326" s="286"/>
      <c r="BF326" s="286"/>
      <c r="BG326" s="286"/>
      <c r="BH326" s="286"/>
      <c r="BI326" s="286"/>
      <c r="BJ326" s="679"/>
      <c r="BK326" s="691"/>
    </row>
    <row r="327" spans="1:63" s="285" customFormat="1" ht="15.75" customHeight="1">
      <c r="A327" s="288"/>
      <c r="B327" s="288"/>
      <c r="C327" s="1396"/>
      <c r="D327" s="286"/>
      <c r="E327" s="286"/>
      <c r="F327" s="286"/>
      <c r="G327" s="286"/>
      <c r="H327" s="286"/>
      <c r="I327" s="286"/>
      <c r="J327" s="1010"/>
      <c r="K327" s="286"/>
      <c r="L327" s="286"/>
      <c r="M327" s="286"/>
      <c r="N327" s="286"/>
      <c r="O327" s="287"/>
      <c r="P327" s="286"/>
      <c r="Q327" s="997"/>
      <c r="R327" s="286"/>
      <c r="S327" s="286"/>
      <c r="T327" s="286"/>
      <c r="U327" s="286"/>
      <c r="V327" s="286"/>
      <c r="W327" s="286"/>
      <c r="X327" s="286"/>
      <c r="Y327" s="286"/>
      <c r="Z327" s="286"/>
      <c r="AA327" s="286"/>
      <c r="AB327" s="286"/>
      <c r="AC327" s="286"/>
      <c r="AD327" s="286"/>
      <c r="AE327" s="286"/>
      <c r="AF327" s="286"/>
      <c r="AG327" s="286"/>
      <c r="AH327" s="286"/>
      <c r="AI327" s="286"/>
      <c r="AJ327" s="286"/>
      <c r="AK327" s="286"/>
      <c r="AL327" s="286"/>
      <c r="AM327" s="286"/>
      <c r="AN327" s="286"/>
      <c r="AO327" s="286"/>
      <c r="AP327" s="286"/>
      <c r="AQ327" s="286"/>
      <c r="AR327" s="1010"/>
      <c r="AS327" s="286"/>
      <c r="AT327" s="286"/>
      <c r="AU327" s="286"/>
      <c r="AV327" s="286"/>
      <c r="AW327" s="286"/>
      <c r="AX327" s="286"/>
      <c r="AY327" s="1010"/>
      <c r="AZ327" s="286"/>
      <c r="BA327" s="286"/>
      <c r="BB327" s="286"/>
      <c r="BC327" s="286"/>
      <c r="BD327" s="286"/>
      <c r="BE327" s="286"/>
      <c r="BF327" s="286"/>
      <c r="BG327" s="286"/>
      <c r="BH327" s="286"/>
      <c r="BI327" s="286"/>
      <c r="BJ327" s="679"/>
      <c r="BK327" s="691"/>
    </row>
    <row r="328" spans="1:63" s="285" customFormat="1">
      <c r="A328" s="288"/>
      <c r="B328" s="288"/>
      <c r="C328" s="1396"/>
      <c r="D328" s="286"/>
      <c r="E328" s="286"/>
      <c r="F328" s="286"/>
      <c r="G328" s="286"/>
      <c r="H328" s="286"/>
      <c r="I328" s="286"/>
      <c r="J328" s="1010"/>
      <c r="K328" s="286"/>
      <c r="L328" s="286"/>
      <c r="M328" s="286"/>
      <c r="N328" s="286"/>
      <c r="O328" s="287"/>
      <c r="P328" s="286"/>
      <c r="Q328" s="997"/>
      <c r="R328" s="286"/>
      <c r="S328" s="286"/>
      <c r="T328" s="286"/>
      <c r="U328" s="286"/>
      <c r="V328" s="286"/>
      <c r="W328" s="286"/>
      <c r="X328" s="286"/>
      <c r="Y328" s="286"/>
      <c r="Z328" s="286"/>
      <c r="AA328" s="286"/>
      <c r="AB328" s="286"/>
      <c r="AC328" s="286"/>
      <c r="AD328" s="286"/>
      <c r="AE328" s="286"/>
      <c r="AF328" s="286"/>
      <c r="AG328" s="286"/>
      <c r="AH328" s="286"/>
      <c r="AI328" s="286"/>
      <c r="AJ328" s="286"/>
      <c r="AK328" s="286"/>
      <c r="AL328" s="286"/>
      <c r="AM328" s="286"/>
      <c r="AN328" s="286"/>
      <c r="AO328" s="286"/>
      <c r="AP328" s="286"/>
      <c r="AQ328" s="286"/>
      <c r="AR328" s="1010"/>
      <c r="AS328" s="286"/>
      <c r="AT328" s="286"/>
      <c r="AU328" s="286"/>
      <c r="AV328" s="286"/>
      <c r="AW328" s="286"/>
      <c r="AX328" s="286"/>
      <c r="AY328" s="1010"/>
      <c r="AZ328" s="286"/>
      <c r="BA328" s="286"/>
      <c r="BB328" s="286"/>
      <c r="BC328" s="286"/>
      <c r="BD328" s="286"/>
      <c r="BE328" s="286"/>
      <c r="BF328" s="286"/>
      <c r="BG328" s="286"/>
      <c r="BH328" s="286"/>
      <c r="BI328" s="286"/>
      <c r="BJ328" s="679"/>
      <c r="BK328" s="691"/>
    </row>
    <row r="329" spans="1:63" s="285" customFormat="1" ht="15.75" customHeight="1">
      <c r="A329" s="288"/>
      <c r="B329" s="288"/>
      <c r="C329" s="1396"/>
      <c r="D329" s="286"/>
      <c r="E329" s="286"/>
      <c r="F329" s="286"/>
      <c r="G329" s="286"/>
      <c r="H329" s="286"/>
      <c r="I329" s="286"/>
      <c r="J329" s="1010"/>
      <c r="K329" s="286"/>
      <c r="L329" s="286"/>
      <c r="M329" s="286"/>
      <c r="N329" s="286"/>
      <c r="O329" s="287"/>
      <c r="P329" s="286"/>
      <c r="Q329" s="997"/>
      <c r="R329" s="286"/>
      <c r="S329" s="286"/>
      <c r="T329" s="286"/>
      <c r="U329" s="286"/>
      <c r="V329" s="286"/>
      <c r="W329" s="286"/>
      <c r="X329" s="286"/>
      <c r="Y329" s="286"/>
      <c r="Z329" s="286"/>
      <c r="AA329" s="286"/>
      <c r="AB329" s="286"/>
      <c r="AC329" s="286"/>
      <c r="AD329" s="286"/>
      <c r="AE329" s="286"/>
      <c r="AF329" s="286"/>
      <c r="AG329" s="286"/>
      <c r="AH329" s="286"/>
      <c r="AI329" s="286"/>
      <c r="AJ329" s="286"/>
      <c r="AK329" s="286"/>
      <c r="AL329" s="286"/>
      <c r="AM329" s="286"/>
      <c r="AN329" s="286"/>
      <c r="AO329" s="286"/>
      <c r="AP329" s="286"/>
      <c r="AQ329" s="286"/>
      <c r="AR329" s="1010"/>
      <c r="AS329" s="286"/>
      <c r="AT329" s="286"/>
      <c r="AU329" s="286"/>
      <c r="AV329" s="286"/>
      <c r="AW329" s="286"/>
      <c r="AX329" s="286"/>
      <c r="AY329" s="1010"/>
      <c r="AZ329" s="286"/>
      <c r="BA329" s="286"/>
      <c r="BB329" s="286"/>
      <c r="BC329" s="286"/>
      <c r="BD329" s="286"/>
      <c r="BE329" s="286"/>
      <c r="BF329" s="286"/>
      <c r="BG329" s="286"/>
      <c r="BH329" s="286"/>
      <c r="BI329" s="286"/>
      <c r="BJ329" s="679"/>
      <c r="BK329" s="691"/>
    </row>
    <row r="330" spans="1:63" s="285" customFormat="1">
      <c r="A330" s="288"/>
      <c r="B330" s="288"/>
      <c r="C330" s="1396"/>
      <c r="D330" s="485"/>
      <c r="E330" s="485"/>
      <c r="F330" s="485"/>
      <c r="G330" s="485"/>
      <c r="H330" s="485"/>
      <c r="I330" s="485"/>
      <c r="J330" s="1010"/>
      <c r="K330" s="485"/>
      <c r="L330" s="485"/>
      <c r="M330" s="485"/>
      <c r="N330" s="485"/>
      <c r="O330" s="287"/>
      <c r="P330" s="485"/>
      <c r="Q330" s="997"/>
      <c r="R330" s="485"/>
      <c r="S330" s="485"/>
      <c r="T330" s="485"/>
      <c r="U330" s="485"/>
      <c r="V330" s="485"/>
      <c r="W330" s="485"/>
      <c r="X330" s="485"/>
      <c r="Y330" s="485"/>
      <c r="Z330" s="485"/>
      <c r="AA330" s="485"/>
      <c r="AB330" s="485"/>
      <c r="AC330" s="485"/>
      <c r="AD330" s="485"/>
      <c r="AE330" s="485"/>
      <c r="AF330" s="485"/>
      <c r="AG330" s="485"/>
      <c r="AH330" s="485"/>
      <c r="AI330" s="485"/>
      <c r="AJ330" s="485"/>
      <c r="AK330" s="485"/>
      <c r="AL330" s="485"/>
      <c r="AM330" s="485"/>
      <c r="AN330" s="485"/>
      <c r="AO330" s="485"/>
      <c r="AP330" s="485"/>
      <c r="AQ330" s="485"/>
      <c r="AR330" s="1010"/>
      <c r="AS330" s="485"/>
      <c r="AT330" s="485"/>
      <c r="AU330" s="485"/>
      <c r="AV330" s="485"/>
      <c r="AW330" s="485"/>
      <c r="AX330" s="485"/>
      <c r="AY330" s="1010"/>
      <c r="AZ330" s="485"/>
      <c r="BA330" s="485"/>
      <c r="BB330" s="485"/>
      <c r="BC330" s="485"/>
      <c r="BD330" s="485"/>
      <c r="BE330" s="485"/>
      <c r="BF330" s="485"/>
      <c r="BG330" s="485"/>
      <c r="BH330" s="485"/>
      <c r="BI330" s="485"/>
      <c r="BJ330" s="679"/>
      <c r="BK330" s="691"/>
    </row>
    <row r="331" spans="1:63" s="285" customFormat="1" ht="15.75" customHeight="1">
      <c r="A331" s="288"/>
      <c r="B331" s="288"/>
      <c r="C331" s="1396"/>
      <c r="D331" s="485"/>
      <c r="E331" s="485"/>
      <c r="F331" s="485"/>
      <c r="G331" s="485"/>
      <c r="H331" s="485"/>
      <c r="I331" s="485"/>
      <c r="J331" s="1010"/>
      <c r="K331" s="485"/>
      <c r="L331" s="485"/>
      <c r="M331" s="485"/>
      <c r="N331" s="485"/>
      <c r="O331" s="287"/>
      <c r="P331" s="485"/>
      <c r="Q331" s="997"/>
      <c r="R331" s="485"/>
      <c r="S331" s="485"/>
      <c r="T331" s="485"/>
      <c r="U331" s="485"/>
      <c r="V331" s="485"/>
      <c r="W331" s="485"/>
      <c r="X331" s="485"/>
      <c r="Y331" s="485"/>
      <c r="Z331" s="485"/>
      <c r="AA331" s="485"/>
      <c r="AB331" s="485"/>
      <c r="AC331" s="485"/>
      <c r="AD331" s="485"/>
      <c r="AE331" s="485"/>
      <c r="AF331" s="485"/>
      <c r="AG331" s="485"/>
      <c r="AH331" s="485"/>
      <c r="AI331" s="485"/>
      <c r="AJ331" s="485"/>
      <c r="AK331" s="485"/>
      <c r="AL331" s="485"/>
      <c r="AM331" s="485"/>
      <c r="AN331" s="485"/>
      <c r="AO331" s="485"/>
      <c r="AP331" s="485"/>
      <c r="AQ331" s="485"/>
      <c r="AR331" s="1010"/>
      <c r="AS331" s="485"/>
      <c r="AT331" s="485"/>
      <c r="AU331" s="485"/>
      <c r="AV331" s="485"/>
      <c r="AW331" s="485"/>
      <c r="AX331" s="485"/>
      <c r="AY331" s="1010"/>
      <c r="AZ331" s="485"/>
      <c r="BA331" s="485"/>
      <c r="BB331" s="485"/>
      <c r="BC331" s="485"/>
      <c r="BD331" s="485"/>
      <c r="BE331" s="485"/>
      <c r="BF331" s="485"/>
      <c r="BG331" s="485"/>
      <c r="BH331" s="485"/>
      <c r="BI331" s="485"/>
      <c r="BJ331" s="679"/>
      <c r="BK331" s="691"/>
    </row>
    <row r="332" spans="1:63" s="285" customFormat="1">
      <c r="A332" s="288"/>
      <c r="B332" s="288"/>
      <c r="C332" s="1396"/>
      <c r="D332" s="485"/>
      <c r="E332" s="485"/>
      <c r="F332" s="485"/>
      <c r="G332" s="485"/>
      <c r="H332" s="485"/>
      <c r="I332" s="485"/>
      <c r="J332" s="1010"/>
      <c r="K332" s="485"/>
      <c r="L332" s="485"/>
      <c r="M332" s="485"/>
      <c r="N332" s="485"/>
      <c r="O332" s="287"/>
      <c r="P332" s="485"/>
      <c r="Q332" s="997"/>
      <c r="R332" s="485"/>
      <c r="S332" s="485"/>
      <c r="T332" s="485"/>
      <c r="U332" s="485"/>
      <c r="V332" s="485"/>
      <c r="W332" s="485"/>
      <c r="X332" s="485"/>
      <c r="Y332" s="485"/>
      <c r="Z332" s="485"/>
      <c r="AA332" s="485"/>
      <c r="AB332" s="485"/>
      <c r="AC332" s="485"/>
      <c r="AD332" s="485"/>
      <c r="AE332" s="485"/>
      <c r="AF332" s="485"/>
      <c r="AG332" s="485"/>
      <c r="AH332" s="485"/>
      <c r="AI332" s="485"/>
      <c r="AJ332" s="485"/>
      <c r="AK332" s="485"/>
      <c r="AL332" s="485"/>
      <c r="AM332" s="485"/>
      <c r="AN332" s="485"/>
      <c r="AO332" s="485"/>
      <c r="AP332" s="485"/>
      <c r="AQ332" s="485"/>
      <c r="AR332" s="1010"/>
      <c r="AS332" s="485"/>
      <c r="AT332" s="485"/>
      <c r="AU332" s="485"/>
      <c r="AV332" s="485"/>
      <c r="AW332" s="485"/>
      <c r="AX332" s="485"/>
      <c r="AY332" s="1010"/>
      <c r="AZ332" s="485"/>
      <c r="BA332" s="485"/>
      <c r="BB332" s="485"/>
      <c r="BC332" s="485"/>
      <c r="BD332" s="485"/>
      <c r="BE332" s="485"/>
      <c r="BF332" s="485"/>
      <c r="BG332" s="485"/>
      <c r="BH332" s="485"/>
      <c r="BI332" s="485"/>
      <c r="BJ332" s="679"/>
      <c r="BK332" s="691"/>
    </row>
    <row r="333" spans="1:63" s="285" customFormat="1" ht="15.75" customHeight="1">
      <c r="A333" s="288"/>
      <c r="B333" s="288"/>
      <c r="C333" s="1396"/>
      <c r="D333" s="286"/>
      <c r="E333" s="286"/>
      <c r="F333" s="286"/>
      <c r="G333" s="286"/>
      <c r="H333" s="286"/>
      <c r="I333" s="286"/>
      <c r="J333" s="1010"/>
      <c r="K333" s="286"/>
      <c r="L333" s="286"/>
      <c r="M333" s="286"/>
      <c r="N333" s="286"/>
      <c r="O333" s="287"/>
      <c r="P333" s="286"/>
      <c r="Q333" s="997"/>
      <c r="R333" s="286"/>
      <c r="S333" s="286"/>
      <c r="T333" s="286"/>
      <c r="U333" s="286"/>
      <c r="V333" s="286"/>
      <c r="W333" s="286"/>
      <c r="X333" s="286"/>
      <c r="Y333" s="286"/>
      <c r="Z333" s="286"/>
      <c r="AA333" s="286"/>
      <c r="AB333" s="286"/>
      <c r="AC333" s="286"/>
      <c r="AD333" s="286"/>
      <c r="AE333" s="286"/>
      <c r="AF333" s="286"/>
      <c r="AG333" s="286"/>
      <c r="AH333" s="286"/>
      <c r="AI333" s="286"/>
      <c r="AJ333" s="286"/>
      <c r="AK333" s="286"/>
      <c r="AL333" s="286"/>
      <c r="AM333" s="286"/>
      <c r="AN333" s="286"/>
      <c r="AO333" s="286"/>
      <c r="AP333" s="286"/>
      <c r="AQ333" s="286"/>
      <c r="AR333" s="1010"/>
      <c r="AS333" s="286"/>
      <c r="AT333" s="286"/>
      <c r="AU333" s="286"/>
      <c r="AV333" s="286"/>
      <c r="AW333" s="286"/>
      <c r="AX333" s="286"/>
      <c r="AY333" s="1010"/>
      <c r="AZ333" s="286"/>
      <c r="BA333" s="286"/>
      <c r="BB333" s="286"/>
      <c r="BC333" s="286"/>
      <c r="BD333" s="286"/>
      <c r="BE333" s="286"/>
      <c r="BF333" s="286"/>
      <c r="BG333" s="286"/>
      <c r="BH333" s="286"/>
      <c r="BI333" s="286"/>
      <c r="BJ333" s="679"/>
      <c r="BK333" s="691"/>
    </row>
    <row r="334" spans="1:63" s="285" customFormat="1">
      <c r="A334" s="288"/>
      <c r="B334" s="288"/>
      <c r="C334" s="1396"/>
      <c r="D334" s="286"/>
      <c r="E334" s="286"/>
      <c r="F334" s="286"/>
      <c r="G334" s="286"/>
      <c r="H334" s="286"/>
      <c r="I334" s="286"/>
      <c r="J334" s="1010"/>
      <c r="K334" s="286"/>
      <c r="L334" s="286"/>
      <c r="M334" s="286"/>
      <c r="N334" s="286"/>
      <c r="O334" s="287"/>
      <c r="P334" s="286"/>
      <c r="Q334" s="997"/>
      <c r="R334" s="286"/>
      <c r="S334" s="286"/>
      <c r="T334" s="286"/>
      <c r="U334" s="286"/>
      <c r="V334" s="286"/>
      <c r="W334" s="286"/>
      <c r="X334" s="286"/>
      <c r="Y334" s="286"/>
      <c r="Z334" s="286"/>
      <c r="AA334" s="286"/>
      <c r="AB334" s="286"/>
      <c r="AC334" s="286"/>
      <c r="AD334" s="286"/>
      <c r="AE334" s="286"/>
      <c r="AF334" s="286"/>
      <c r="AG334" s="286"/>
      <c r="AH334" s="286"/>
      <c r="AI334" s="286"/>
      <c r="AJ334" s="286"/>
      <c r="AK334" s="286"/>
      <c r="AL334" s="286"/>
      <c r="AM334" s="286"/>
      <c r="AN334" s="286"/>
      <c r="AO334" s="286"/>
      <c r="AP334" s="286"/>
      <c r="AQ334" s="286"/>
      <c r="AR334" s="1010"/>
      <c r="AS334" s="286"/>
      <c r="AT334" s="286"/>
      <c r="AU334" s="286"/>
      <c r="AV334" s="286"/>
      <c r="AW334" s="286"/>
      <c r="AX334" s="286"/>
      <c r="AY334" s="1010"/>
      <c r="AZ334" s="286"/>
      <c r="BA334" s="286"/>
      <c r="BB334" s="286"/>
      <c r="BC334" s="286"/>
      <c r="BD334" s="286"/>
      <c r="BE334" s="286"/>
      <c r="BF334" s="286"/>
      <c r="BG334" s="286"/>
      <c r="BH334" s="286"/>
      <c r="BI334" s="286"/>
      <c r="BJ334" s="679"/>
      <c r="BK334" s="691"/>
    </row>
    <row r="335" spans="1:63" s="285" customFormat="1" ht="15.75" customHeight="1">
      <c r="A335" s="288"/>
      <c r="B335" s="288"/>
      <c r="C335" s="1396"/>
      <c r="D335" s="286"/>
      <c r="E335" s="286"/>
      <c r="F335" s="286"/>
      <c r="G335" s="286"/>
      <c r="H335" s="286"/>
      <c r="I335" s="286"/>
      <c r="J335" s="1010"/>
      <c r="K335" s="286"/>
      <c r="L335" s="286"/>
      <c r="M335" s="286"/>
      <c r="N335" s="286"/>
      <c r="O335" s="287"/>
      <c r="P335" s="286"/>
      <c r="Q335" s="997"/>
      <c r="R335" s="286"/>
      <c r="S335" s="286"/>
      <c r="T335" s="286"/>
      <c r="U335" s="286"/>
      <c r="V335" s="286"/>
      <c r="W335" s="286"/>
      <c r="X335" s="286"/>
      <c r="Y335" s="286"/>
      <c r="Z335" s="286"/>
      <c r="AA335" s="286"/>
      <c r="AB335" s="286"/>
      <c r="AC335" s="286"/>
      <c r="AD335" s="286"/>
      <c r="AE335" s="286"/>
      <c r="AF335" s="286"/>
      <c r="AG335" s="286"/>
      <c r="AH335" s="286"/>
      <c r="AI335" s="286"/>
      <c r="AJ335" s="286"/>
      <c r="AK335" s="286"/>
      <c r="AL335" s="286"/>
      <c r="AM335" s="286"/>
      <c r="AN335" s="286"/>
      <c r="AO335" s="286"/>
      <c r="AP335" s="286"/>
      <c r="AQ335" s="286"/>
      <c r="AR335" s="1010"/>
      <c r="AS335" s="286"/>
      <c r="AT335" s="286"/>
      <c r="AU335" s="286"/>
      <c r="AV335" s="286"/>
      <c r="AW335" s="286"/>
      <c r="AX335" s="286"/>
      <c r="AY335" s="1010"/>
      <c r="AZ335" s="286"/>
      <c r="BA335" s="286"/>
      <c r="BB335" s="286"/>
      <c r="BC335" s="286"/>
      <c r="BD335" s="286"/>
      <c r="BE335" s="286"/>
      <c r="BF335" s="286"/>
      <c r="BG335" s="286"/>
      <c r="BH335" s="286"/>
      <c r="BI335" s="286"/>
      <c r="BJ335" s="679"/>
      <c r="BK335" s="691"/>
    </row>
    <row r="336" spans="1:63" s="285" customFormat="1">
      <c r="A336" s="288"/>
      <c r="B336" s="288"/>
      <c r="C336" s="1396"/>
      <c r="D336" s="286"/>
      <c r="E336" s="286"/>
      <c r="F336" s="286"/>
      <c r="G336" s="286"/>
      <c r="H336" s="286"/>
      <c r="I336" s="286"/>
      <c r="J336" s="1010"/>
      <c r="K336" s="286"/>
      <c r="L336" s="286"/>
      <c r="M336" s="286"/>
      <c r="N336" s="286"/>
      <c r="O336" s="287"/>
      <c r="P336" s="286"/>
      <c r="Q336" s="997"/>
      <c r="R336" s="286"/>
      <c r="S336" s="286"/>
      <c r="T336" s="286"/>
      <c r="U336" s="286"/>
      <c r="V336" s="286"/>
      <c r="W336" s="286"/>
      <c r="X336" s="286"/>
      <c r="Y336" s="286"/>
      <c r="Z336" s="286"/>
      <c r="AA336" s="286"/>
      <c r="AB336" s="286"/>
      <c r="AC336" s="286"/>
      <c r="AD336" s="286"/>
      <c r="AE336" s="286"/>
      <c r="AF336" s="286"/>
      <c r="AG336" s="286"/>
      <c r="AH336" s="286"/>
      <c r="AI336" s="286"/>
      <c r="AJ336" s="286"/>
      <c r="AK336" s="286"/>
      <c r="AL336" s="286"/>
      <c r="AM336" s="286"/>
      <c r="AN336" s="286"/>
      <c r="AO336" s="286"/>
      <c r="AP336" s="286"/>
      <c r="AQ336" s="286"/>
      <c r="AR336" s="1010"/>
      <c r="AS336" s="286"/>
      <c r="AT336" s="286"/>
      <c r="AU336" s="286"/>
      <c r="AV336" s="286"/>
      <c r="AW336" s="286"/>
      <c r="AX336" s="286"/>
      <c r="AY336" s="1010"/>
      <c r="AZ336" s="286"/>
      <c r="BA336" s="286"/>
      <c r="BB336" s="286"/>
      <c r="BC336" s="286"/>
      <c r="BD336" s="286"/>
      <c r="BE336" s="286"/>
      <c r="BF336" s="286"/>
      <c r="BG336" s="286"/>
      <c r="BH336" s="286"/>
      <c r="BI336" s="286"/>
      <c r="BJ336" s="679"/>
      <c r="BK336" s="691"/>
    </row>
    <row r="337" spans="1:63" s="285" customFormat="1" ht="15.75" customHeight="1">
      <c r="A337" s="288"/>
      <c r="B337" s="288"/>
      <c r="C337" s="1396"/>
      <c r="D337" s="286"/>
      <c r="E337" s="286"/>
      <c r="F337" s="286"/>
      <c r="G337" s="286"/>
      <c r="H337" s="286"/>
      <c r="I337" s="286"/>
      <c r="J337" s="1010"/>
      <c r="K337" s="286"/>
      <c r="L337" s="286"/>
      <c r="M337" s="286"/>
      <c r="N337" s="286"/>
      <c r="O337" s="287"/>
      <c r="P337" s="286"/>
      <c r="Q337" s="997"/>
      <c r="R337" s="286"/>
      <c r="S337" s="286"/>
      <c r="T337" s="286"/>
      <c r="U337" s="286"/>
      <c r="V337" s="286"/>
      <c r="W337" s="286"/>
      <c r="X337" s="286"/>
      <c r="Y337" s="286"/>
      <c r="Z337" s="286"/>
      <c r="AA337" s="286"/>
      <c r="AB337" s="286"/>
      <c r="AC337" s="286"/>
      <c r="AD337" s="286"/>
      <c r="AE337" s="286"/>
      <c r="AF337" s="286"/>
      <c r="AG337" s="286"/>
      <c r="AH337" s="286"/>
      <c r="AI337" s="286"/>
      <c r="AJ337" s="286"/>
      <c r="AK337" s="286"/>
      <c r="AL337" s="286"/>
      <c r="AM337" s="286"/>
      <c r="AN337" s="286"/>
      <c r="AO337" s="286"/>
      <c r="AP337" s="286"/>
      <c r="AQ337" s="286"/>
      <c r="AR337" s="1010"/>
      <c r="AS337" s="286"/>
      <c r="AT337" s="286"/>
      <c r="AU337" s="286"/>
      <c r="AV337" s="286"/>
      <c r="AW337" s="286"/>
      <c r="AX337" s="286"/>
      <c r="AY337" s="1010"/>
      <c r="AZ337" s="286"/>
      <c r="BA337" s="286"/>
      <c r="BB337" s="286"/>
      <c r="BC337" s="286"/>
      <c r="BD337" s="286"/>
      <c r="BE337" s="286"/>
      <c r="BF337" s="286"/>
      <c r="BG337" s="286"/>
      <c r="BH337" s="286"/>
      <c r="BI337" s="286"/>
      <c r="BJ337" s="679"/>
      <c r="BK337" s="691"/>
    </row>
    <row r="338" spans="1:63" s="285" customFormat="1">
      <c r="A338" s="288"/>
      <c r="B338" s="288"/>
      <c r="C338" s="1396"/>
      <c r="D338" s="286"/>
      <c r="E338" s="286"/>
      <c r="F338" s="286"/>
      <c r="G338" s="286"/>
      <c r="H338" s="286"/>
      <c r="I338" s="286"/>
      <c r="J338" s="1010"/>
      <c r="K338" s="286"/>
      <c r="L338" s="286"/>
      <c r="M338" s="286"/>
      <c r="N338" s="286"/>
      <c r="O338" s="287"/>
      <c r="P338" s="286"/>
      <c r="Q338" s="997"/>
      <c r="R338" s="286"/>
      <c r="S338" s="286"/>
      <c r="T338" s="286"/>
      <c r="U338" s="286"/>
      <c r="V338" s="286"/>
      <c r="W338" s="286"/>
      <c r="X338" s="286"/>
      <c r="Y338" s="286"/>
      <c r="Z338" s="286"/>
      <c r="AA338" s="286"/>
      <c r="AB338" s="286"/>
      <c r="AC338" s="286"/>
      <c r="AD338" s="286"/>
      <c r="AE338" s="286"/>
      <c r="AF338" s="286"/>
      <c r="AG338" s="286"/>
      <c r="AH338" s="286"/>
      <c r="AI338" s="286"/>
      <c r="AJ338" s="286"/>
      <c r="AK338" s="286"/>
      <c r="AL338" s="286"/>
      <c r="AM338" s="286"/>
      <c r="AN338" s="286"/>
      <c r="AO338" s="286"/>
      <c r="AP338" s="286"/>
      <c r="AQ338" s="286"/>
      <c r="AR338" s="1010"/>
      <c r="AS338" s="286"/>
      <c r="AT338" s="286"/>
      <c r="AU338" s="286"/>
      <c r="AV338" s="286"/>
      <c r="AW338" s="286"/>
      <c r="AX338" s="286"/>
      <c r="AY338" s="1010"/>
      <c r="AZ338" s="286"/>
      <c r="BA338" s="286"/>
      <c r="BB338" s="286"/>
      <c r="BC338" s="286"/>
      <c r="BD338" s="286"/>
      <c r="BE338" s="286"/>
      <c r="BF338" s="286"/>
      <c r="BG338" s="286"/>
      <c r="BH338" s="286"/>
      <c r="BI338" s="286"/>
      <c r="BJ338" s="679"/>
      <c r="BK338" s="691"/>
    </row>
    <row r="339" spans="1:63" s="285" customFormat="1" ht="15.75" customHeight="1">
      <c r="A339" s="288"/>
      <c r="B339" s="288"/>
      <c r="C339" s="1396"/>
      <c r="D339" s="286"/>
      <c r="E339" s="286"/>
      <c r="F339" s="286"/>
      <c r="G339" s="286"/>
      <c r="H339" s="286"/>
      <c r="I339" s="286"/>
      <c r="J339" s="1010"/>
      <c r="K339" s="286"/>
      <c r="L339" s="286"/>
      <c r="M339" s="286"/>
      <c r="N339" s="286"/>
      <c r="O339" s="287"/>
      <c r="P339" s="286"/>
      <c r="Q339" s="997"/>
      <c r="R339" s="286"/>
      <c r="S339" s="286"/>
      <c r="T339" s="286"/>
      <c r="U339" s="286"/>
      <c r="V339" s="286"/>
      <c r="W339" s="286"/>
      <c r="X339" s="286"/>
      <c r="Y339" s="286"/>
      <c r="Z339" s="286"/>
      <c r="AA339" s="286"/>
      <c r="AB339" s="286"/>
      <c r="AC339" s="286"/>
      <c r="AD339" s="286"/>
      <c r="AE339" s="286"/>
      <c r="AF339" s="286"/>
      <c r="AG339" s="286"/>
      <c r="AH339" s="286"/>
      <c r="AI339" s="286"/>
      <c r="AJ339" s="286"/>
      <c r="AK339" s="286"/>
      <c r="AL339" s="286"/>
      <c r="AM339" s="286"/>
      <c r="AN339" s="286"/>
      <c r="AO339" s="286"/>
      <c r="AP339" s="286"/>
      <c r="AQ339" s="286"/>
      <c r="AR339" s="1010"/>
      <c r="AS339" s="286"/>
      <c r="AT339" s="286"/>
      <c r="AU339" s="286"/>
      <c r="AV339" s="286"/>
      <c r="AW339" s="286"/>
      <c r="AX339" s="286"/>
      <c r="AY339" s="1010"/>
      <c r="AZ339" s="286"/>
      <c r="BA339" s="286"/>
      <c r="BB339" s="286"/>
      <c r="BC339" s="286"/>
      <c r="BD339" s="286"/>
      <c r="BE339" s="286"/>
      <c r="BF339" s="286"/>
      <c r="BG339" s="286"/>
      <c r="BH339" s="286"/>
      <c r="BI339" s="286"/>
      <c r="BJ339" s="679"/>
      <c r="BK339" s="691"/>
    </row>
    <row r="340" spans="1:63" s="285" customFormat="1">
      <c r="A340" s="288"/>
      <c r="B340" s="288"/>
      <c r="C340" s="1396"/>
      <c r="D340" s="286"/>
      <c r="E340" s="286"/>
      <c r="F340" s="286"/>
      <c r="G340" s="286"/>
      <c r="H340" s="286"/>
      <c r="I340" s="286"/>
      <c r="J340" s="1010"/>
      <c r="K340" s="286"/>
      <c r="L340" s="286"/>
      <c r="M340" s="286"/>
      <c r="N340" s="286"/>
      <c r="O340" s="287"/>
      <c r="P340" s="286"/>
      <c r="Q340" s="997"/>
      <c r="R340" s="286"/>
      <c r="S340" s="286"/>
      <c r="T340" s="286"/>
      <c r="U340" s="286"/>
      <c r="V340" s="286"/>
      <c r="W340" s="286"/>
      <c r="X340" s="286"/>
      <c r="Y340" s="286"/>
      <c r="Z340" s="286"/>
      <c r="AA340" s="286"/>
      <c r="AB340" s="286"/>
      <c r="AC340" s="286"/>
      <c r="AD340" s="286"/>
      <c r="AE340" s="286"/>
      <c r="AF340" s="286"/>
      <c r="AG340" s="286"/>
      <c r="AH340" s="286"/>
      <c r="AI340" s="286"/>
      <c r="AJ340" s="286"/>
      <c r="AK340" s="286"/>
      <c r="AL340" s="286"/>
      <c r="AM340" s="286"/>
      <c r="AN340" s="286"/>
      <c r="AO340" s="286"/>
      <c r="AP340" s="286"/>
      <c r="AQ340" s="286"/>
      <c r="AR340" s="1010"/>
      <c r="AS340" s="286"/>
      <c r="AT340" s="286"/>
      <c r="AU340" s="286"/>
      <c r="AV340" s="286"/>
      <c r="AW340" s="286"/>
      <c r="AX340" s="286"/>
      <c r="AY340" s="1010"/>
      <c r="AZ340" s="286"/>
      <c r="BA340" s="286"/>
      <c r="BB340" s="286"/>
      <c r="BC340" s="286"/>
      <c r="BD340" s="286"/>
      <c r="BE340" s="286"/>
      <c r="BF340" s="286"/>
      <c r="BG340" s="286"/>
      <c r="BH340" s="286"/>
      <c r="BI340" s="286"/>
      <c r="BJ340" s="679"/>
      <c r="BK340" s="691"/>
    </row>
    <row r="341" spans="1:63" s="285" customFormat="1" ht="15.75" customHeight="1">
      <c r="A341" s="288"/>
      <c r="B341" s="288"/>
      <c r="C341" s="1396"/>
      <c r="D341" s="286"/>
      <c r="E341" s="286"/>
      <c r="F341" s="286"/>
      <c r="G341" s="286"/>
      <c r="H341" s="286"/>
      <c r="I341" s="286"/>
      <c r="J341" s="1010"/>
      <c r="K341" s="286"/>
      <c r="L341" s="286"/>
      <c r="M341" s="286"/>
      <c r="N341" s="286"/>
      <c r="O341" s="287"/>
      <c r="P341" s="286"/>
      <c r="Q341" s="997"/>
      <c r="R341" s="286"/>
      <c r="S341" s="286"/>
      <c r="T341" s="286"/>
      <c r="U341" s="286"/>
      <c r="V341" s="286"/>
      <c r="W341" s="286"/>
      <c r="X341" s="286"/>
      <c r="Y341" s="286"/>
      <c r="Z341" s="286"/>
      <c r="AA341" s="286"/>
      <c r="AB341" s="286"/>
      <c r="AC341" s="286"/>
      <c r="AD341" s="286"/>
      <c r="AE341" s="286"/>
      <c r="AF341" s="286"/>
      <c r="AG341" s="286"/>
      <c r="AH341" s="286"/>
      <c r="AI341" s="286"/>
      <c r="AJ341" s="286"/>
      <c r="AK341" s="286"/>
      <c r="AL341" s="286"/>
      <c r="AM341" s="286"/>
      <c r="AN341" s="286"/>
      <c r="AO341" s="286"/>
      <c r="AP341" s="286"/>
      <c r="AQ341" s="286"/>
      <c r="AR341" s="1010"/>
      <c r="AS341" s="286"/>
      <c r="AT341" s="286"/>
      <c r="AU341" s="286"/>
      <c r="AV341" s="286"/>
      <c r="AW341" s="286"/>
      <c r="AX341" s="286"/>
      <c r="AY341" s="1010"/>
      <c r="AZ341" s="286"/>
      <c r="BA341" s="286"/>
      <c r="BB341" s="286"/>
      <c r="BC341" s="286"/>
      <c r="BD341" s="286"/>
      <c r="BE341" s="286"/>
      <c r="BF341" s="286"/>
      <c r="BG341" s="286"/>
      <c r="BH341" s="286"/>
      <c r="BI341" s="286"/>
      <c r="BJ341" s="679"/>
      <c r="BK341" s="691"/>
    </row>
    <row r="342" spans="1:63" s="285" customFormat="1">
      <c r="A342" s="288"/>
      <c r="B342" s="288"/>
      <c r="C342" s="1396"/>
      <c r="D342" s="286"/>
      <c r="E342" s="286"/>
      <c r="F342" s="286"/>
      <c r="G342" s="286"/>
      <c r="H342" s="286"/>
      <c r="I342" s="286"/>
      <c r="J342" s="1010"/>
      <c r="K342" s="286"/>
      <c r="L342" s="286"/>
      <c r="M342" s="286"/>
      <c r="N342" s="286"/>
      <c r="O342" s="287"/>
      <c r="P342" s="286"/>
      <c r="Q342" s="997"/>
      <c r="R342" s="286"/>
      <c r="S342" s="286"/>
      <c r="T342" s="286"/>
      <c r="U342" s="286"/>
      <c r="V342" s="286"/>
      <c r="W342" s="286"/>
      <c r="X342" s="286"/>
      <c r="Y342" s="286"/>
      <c r="Z342" s="286"/>
      <c r="AA342" s="286"/>
      <c r="AB342" s="286"/>
      <c r="AC342" s="286"/>
      <c r="AD342" s="286"/>
      <c r="AE342" s="286"/>
      <c r="AF342" s="286"/>
      <c r="AG342" s="286"/>
      <c r="AH342" s="286"/>
      <c r="AI342" s="286"/>
      <c r="AJ342" s="286"/>
      <c r="AK342" s="286"/>
      <c r="AL342" s="286"/>
      <c r="AM342" s="286"/>
      <c r="AN342" s="286"/>
      <c r="AO342" s="286"/>
      <c r="AP342" s="286"/>
      <c r="AQ342" s="286"/>
      <c r="AR342" s="1010"/>
      <c r="AS342" s="286"/>
      <c r="AT342" s="286"/>
      <c r="AU342" s="286"/>
      <c r="AV342" s="286"/>
      <c r="AW342" s="286"/>
      <c r="AX342" s="286"/>
      <c r="AY342" s="1010"/>
      <c r="AZ342" s="286"/>
      <c r="BA342" s="286"/>
      <c r="BB342" s="286"/>
      <c r="BC342" s="286"/>
      <c r="BD342" s="286"/>
      <c r="BE342" s="286"/>
      <c r="BF342" s="286"/>
      <c r="BG342" s="286"/>
      <c r="BH342" s="286"/>
      <c r="BI342" s="286"/>
      <c r="BJ342" s="679"/>
      <c r="BK342" s="691"/>
    </row>
    <row r="343" spans="1:63" s="285" customFormat="1" ht="15.75" customHeight="1">
      <c r="A343" s="288"/>
      <c r="B343" s="288"/>
      <c r="C343" s="1396"/>
      <c r="D343" s="286"/>
      <c r="E343" s="286"/>
      <c r="F343" s="286"/>
      <c r="G343" s="286"/>
      <c r="H343" s="286"/>
      <c r="I343" s="286"/>
      <c r="J343" s="1010"/>
      <c r="K343" s="286"/>
      <c r="L343" s="286"/>
      <c r="M343" s="286"/>
      <c r="N343" s="286"/>
      <c r="O343" s="287"/>
      <c r="P343" s="286"/>
      <c r="Q343" s="997"/>
      <c r="R343" s="286"/>
      <c r="S343" s="286"/>
      <c r="T343" s="286"/>
      <c r="U343" s="286"/>
      <c r="V343" s="286"/>
      <c r="W343" s="286"/>
      <c r="X343" s="286"/>
      <c r="Y343" s="286"/>
      <c r="Z343" s="286"/>
      <c r="AA343" s="286"/>
      <c r="AB343" s="286"/>
      <c r="AC343" s="286"/>
      <c r="AD343" s="286"/>
      <c r="AE343" s="286"/>
      <c r="AF343" s="286"/>
      <c r="AG343" s="286"/>
      <c r="AH343" s="286"/>
      <c r="AI343" s="286"/>
      <c r="AJ343" s="286"/>
      <c r="AK343" s="286"/>
      <c r="AL343" s="286"/>
      <c r="AM343" s="286"/>
      <c r="AN343" s="286"/>
      <c r="AO343" s="286"/>
      <c r="AP343" s="286"/>
      <c r="AQ343" s="286"/>
      <c r="AR343" s="1010"/>
      <c r="AS343" s="286"/>
      <c r="AT343" s="286"/>
      <c r="AU343" s="286"/>
      <c r="AV343" s="286"/>
      <c r="AW343" s="286"/>
      <c r="AX343" s="286"/>
      <c r="AY343" s="1010"/>
      <c r="AZ343" s="286"/>
      <c r="BA343" s="286"/>
      <c r="BB343" s="286"/>
      <c r="BC343" s="286"/>
      <c r="BD343" s="286"/>
      <c r="BE343" s="286"/>
      <c r="BF343" s="286"/>
      <c r="BG343" s="286"/>
      <c r="BH343" s="286"/>
      <c r="BI343" s="286"/>
      <c r="BJ343" s="679"/>
      <c r="BK343" s="691"/>
    </row>
    <row r="344" spans="1:63" s="285" customFormat="1">
      <c r="A344" s="288"/>
      <c r="B344" s="288"/>
      <c r="C344" s="1396"/>
      <c r="D344" s="286"/>
      <c r="E344" s="286"/>
      <c r="F344" s="286"/>
      <c r="G344" s="286"/>
      <c r="H344" s="286"/>
      <c r="I344" s="286"/>
      <c r="J344" s="1010"/>
      <c r="K344" s="286"/>
      <c r="L344" s="286"/>
      <c r="M344" s="286"/>
      <c r="N344" s="286"/>
      <c r="O344" s="287"/>
      <c r="P344" s="286"/>
      <c r="Q344" s="997"/>
      <c r="R344" s="286"/>
      <c r="S344" s="286"/>
      <c r="T344" s="286"/>
      <c r="U344" s="286"/>
      <c r="V344" s="286"/>
      <c r="W344" s="286"/>
      <c r="X344" s="286"/>
      <c r="Y344" s="286"/>
      <c r="Z344" s="286"/>
      <c r="AA344" s="286"/>
      <c r="AB344" s="286"/>
      <c r="AC344" s="286"/>
      <c r="AD344" s="286"/>
      <c r="AE344" s="286"/>
      <c r="AF344" s="286"/>
      <c r="AG344" s="286"/>
      <c r="AH344" s="286"/>
      <c r="AI344" s="286"/>
      <c r="AJ344" s="286"/>
      <c r="AK344" s="286"/>
      <c r="AL344" s="286"/>
      <c r="AM344" s="286"/>
      <c r="AN344" s="286"/>
      <c r="AO344" s="286"/>
      <c r="AP344" s="286"/>
      <c r="AQ344" s="286"/>
      <c r="AR344" s="1010"/>
      <c r="AS344" s="286"/>
      <c r="AT344" s="286"/>
      <c r="AU344" s="286"/>
      <c r="AV344" s="286"/>
      <c r="AW344" s="286"/>
      <c r="AX344" s="286"/>
      <c r="AY344" s="1010"/>
      <c r="AZ344" s="286"/>
      <c r="BA344" s="286"/>
      <c r="BB344" s="286"/>
      <c r="BC344" s="286"/>
      <c r="BD344" s="286"/>
      <c r="BE344" s="286"/>
      <c r="BF344" s="286"/>
      <c r="BG344" s="286"/>
      <c r="BH344" s="286"/>
      <c r="BI344" s="286"/>
      <c r="BJ344" s="679"/>
      <c r="BK344" s="691"/>
    </row>
    <row r="345" spans="1:63" s="285" customFormat="1" ht="15.75" customHeight="1">
      <c r="A345" s="288"/>
      <c r="B345" s="288"/>
      <c r="C345" s="1396"/>
      <c r="D345" s="286"/>
      <c r="E345" s="286"/>
      <c r="F345" s="286"/>
      <c r="G345" s="286"/>
      <c r="H345" s="286"/>
      <c r="I345" s="286"/>
      <c r="J345" s="1010"/>
      <c r="K345" s="286"/>
      <c r="L345" s="286"/>
      <c r="M345" s="286"/>
      <c r="N345" s="286"/>
      <c r="O345" s="287"/>
      <c r="P345" s="286"/>
      <c r="Q345" s="997"/>
      <c r="R345" s="286"/>
      <c r="S345" s="286"/>
      <c r="T345" s="286"/>
      <c r="U345" s="286"/>
      <c r="V345" s="286"/>
      <c r="W345" s="286"/>
      <c r="X345" s="286"/>
      <c r="Y345" s="286"/>
      <c r="Z345" s="286"/>
      <c r="AA345" s="286"/>
      <c r="AB345" s="286"/>
      <c r="AC345" s="286"/>
      <c r="AD345" s="286"/>
      <c r="AE345" s="286"/>
      <c r="AF345" s="286"/>
      <c r="AG345" s="286"/>
      <c r="AH345" s="286"/>
      <c r="AI345" s="286"/>
      <c r="AJ345" s="286"/>
      <c r="AK345" s="286"/>
      <c r="AL345" s="286"/>
      <c r="AM345" s="286"/>
      <c r="AN345" s="286"/>
      <c r="AO345" s="286"/>
      <c r="AP345" s="286"/>
      <c r="AQ345" s="286"/>
      <c r="AR345" s="1010"/>
      <c r="AS345" s="286"/>
      <c r="AT345" s="286"/>
      <c r="AU345" s="286"/>
      <c r="AV345" s="286"/>
      <c r="AW345" s="286"/>
      <c r="AX345" s="286"/>
      <c r="AY345" s="1010"/>
      <c r="AZ345" s="286"/>
      <c r="BA345" s="286"/>
      <c r="BB345" s="286"/>
      <c r="BC345" s="286"/>
      <c r="BD345" s="286"/>
      <c r="BE345" s="286"/>
      <c r="BF345" s="286"/>
      <c r="BG345" s="286"/>
      <c r="BH345" s="286"/>
      <c r="BI345" s="286"/>
      <c r="BJ345" s="679"/>
      <c r="BK345" s="691"/>
    </row>
    <row r="346" spans="1:63" s="285" customFormat="1">
      <c r="A346" s="288"/>
      <c r="B346" s="288"/>
      <c r="C346" s="1396"/>
      <c r="D346" s="286"/>
      <c r="E346" s="286"/>
      <c r="F346" s="286"/>
      <c r="G346" s="286"/>
      <c r="H346" s="286"/>
      <c r="I346" s="286"/>
      <c r="J346" s="1010"/>
      <c r="K346" s="286"/>
      <c r="L346" s="286"/>
      <c r="M346" s="286"/>
      <c r="N346" s="286"/>
      <c r="O346" s="287"/>
      <c r="P346" s="286"/>
      <c r="Q346" s="997"/>
      <c r="R346" s="286"/>
      <c r="S346" s="286"/>
      <c r="T346" s="286"/>
      <c r="U346" s="286"/>
      <c r="V346" s="286"/>
      <c r="W346" s="286"/>
      <c r="X346" s="286"/>
      <c r="Y346" s="286"/>
      <c r="Z346" s="286"/>
      <c r="AA346" s="286"/>
      <c r="AB346" s="286"/>
      <c r="AC346" s="286"/>
      <c r="AD346" s="286"/>
      <c r="AE346" s="286"/>
      <c r="AF346" s="286"/>
      <c r="AG346" s="286"/>
      <c r="AH346" s="286"/>
      <c r="AI346" s="286"/>
      <c r="AJ346" s="286"/>
      <c r="AK346" s="286"/>
      <c r="AL346" s="286"/>
      <c r="AM346" s="286"/>
      <c r="AN346" s="286"/>
      <c r="AO346" s="286"/>
      <c r="AP346" s="286"/>
      <c r="AQ346" s="286"/>
      <c r="AR346" s="1010"/>
      <c r="AS346" s="286"/>
      <c r="AT346" s="286"/>
      <c r="AU346" s="286"/>
      <c r="AV346" s="286"/>
      <c r="AW346" s="286"/>
      <c r="AX346" s="286"/>
      <c r="AY346" s="1010"/>
      <c r="AZ346" s="286"/>
      <c r="BA346" s="286"/>
      <c r="BB346" s="286"/>
      <c r="BC346" s="286"/>
      <c r="BD346" s="286"/>
      <c r="BE346" s="286"/>
      <c r="BF346" s="286"/>
      <c r="BG346" s="286"/>
      <c r="BH346" s="286"/>
      <c r="BI346" s="286"/>
      <c r="BJ346" s="679"/>
      <c r="BK346" s="691"/>
    </row>
    <row r="347" spans="1:63" s="285" customFormat="1" ht="15.75" customHeight="1">
      <c r="A347" s="288"/>
      <c r="B347" s="288"/>
      <c r="C347" s="1396"/>
      <c r="D347" s="286"/>
      <c r="E347" s="286"/>
      <c r="F347" s="286"/>
      <c r="G347" s="286"/>
      <c r="H347" s="286"/>
      <c r="I347" s="286"/>
      <c r="J347" s="1010"/>
      <c r="K347" s="286"/>
      <c r="L347" s="286"/>
      <c r="M347" s="286"/>
      <c r="N347" s="286"/>
      <c r="O347" s="287"/>
      <c r="P347" s="286"/>
      <c r="Q347" s="997"/>
      <c r="R347" s="286"/>
      <c r="S347" s="286"/>
      <c r="T347" s="286"/>
      <c r="U347" s="286"/>
      <c r="V347" s="286"/>
      <c r="W347" s="286"/>
      <c r="X347" s="286"/>
      <c r="Y347" s="286"/>
      <c r="Z347" s="286"/>
      <c r="AA347" s="286"/>
      <c r="AB347" s="286"/>
      <c r="AC347" s="286"/>
      <c r="AD347" s="286"/>
      <c r="AE347" s="286"/>
      <c r="AF347" s="286"/>
      <c r="AG347" s="286"/>
      <c r="AH347" s="286"/>
      <c r="AI347" s="286"/>
      <c r="AJ347" s="286"/>
      <c r="AK347" s="286"/>
      <c r="AL347" s="286"/>
      <c r="AM347" s="286"/>
      <c r="AN347" s="286"/>
      <c r="AO347" s="286"/>
      <c r="AP347" s="286"/>
      <c r="AQ347" s="286"/>
      <c r="AR347" s="1010"/>
      <c r="AS347" s="286"/>
      <c r="AT347" s="286"/>
      <c r="AU347" s="286"/>
      <c r="AV347" s="286"/>
      <c r="AW347" s="286"/>
      <c r="AX347" s="286"/>
      <c r="AY347" s="1010"/>
      <c r="AZ347" s="286"/>
      <c r="BA347" s="286"/>
      <c r="BB347" s="286"/>
      <c r="BC347" s="286"/>
      <c r="BD347" s="286"/>
      <c r="BE347" s="286"/>
      <c r="BF347" s="286"/>
      <c r="BG347" s="286"/>
      <c r="BH347" s="286"/>
      <c r="BI347" s="286"/>
      <c r="BJ347" s="679"/>
      <c r="BK347" s="691"/>
    </row>
    <row r="348" spans="1:63" s="285" customFormat="1">
      <c r="A348" s="288"/>
      <c r="B348" s="288"/>
      <c r="C348" s="1396"/>
      <c r="D348" s="286"/>
      <c r="E348" s="286"/>
      <c r="F348" s="286"/>
      <c r="G348" s="286"/>
      <c r="H348" s="286"/>
      <c r="I348" s="286"/>
      <c r="J348" s="1010"/>
      <c r="K348" s="286"/>
      <c r="L348" s="286"/>
      <c r="M348" s="286"/>
      <c r="N348" s="286"/>
      <c r="O348" s="287"/>
      <c r="P348" s="286"/>
      <c r="Q348" s="997"/>
      <c r="R348" s="286"/>
      <c r="S348" s="286"/>
      <c r="T348" s="286"/>
      <c r="U348" s="286"/>
      <c r="V348" s="286"/>
      <c r="W348" s="286"/>
      <c r="X348" s="286"/>
      <c r="Y348" s="286"/>
      <c r="Z348" s="286"/>
      <c r="AA348" s="286"/>
      <c r="AB348" s="286"/>
      <c r="AC348" s="286"/>
      <c r="AD348" s="286"/>
      <c r="AE348" s="286"/>
      <c r="AF348" s="286"/>
      <c r="AG348" s="286"/>
      <c r="AH348" s="286"/>
      <c r="AI348" s="286"/>
      <c r="AJ348" s="286"/>
      <c r="AK348" s="286"/>
      <c r="AL348" s="286"/>
      <c r="AM348" s="286"/>
      <c r="AN348" s="286"/>
      <c r="AO348" s="286"/>
      <c r="AP348" s="286"/>
      <c r="AQ348" s="286"/>
      <c r="AR348" s="1010"/>
      <c r="AS348" s="286"/>
      <c r="AT348" s="286"/>
      <c r="AU348" s="286"/>
      <c r="AV348" s="286"/>
      <c r="AW348" s="286"/>
      <c r="AX348" s="286"/>
      <c r="AY348" s="1010"/>
      <c r="AZ348" s="286"/>
      <c r="BA348" s="286"/>
      <c r="BB348" s="286"/>
      <c r="BC348" s="286"/>
      <c r="BD348" s="286"/>
      <c r="BE348" s="286"/>
      <c r="BF348" s="286"/>
      <c r="BG348" s="286"/>
      <c r="BH348" s="286"/>
      <c r="BI348" s="286"/>
      <c r="BJ348" s="679"/>
      <c r="BK348" s="691"/>
    </row>
    <row r="349" spans="1:63" s="285" customFormat="1" ht="15.75" customHeight="1">
      <c r="A349" s="288"/>
      <c r="B349" s="288"/>
      <c r="C349" s="1396"/>
      <c r="D349" s="286"/>
      <c r="E349" s="286"/>
      <c r="F349" s="286"/>
      <c r="G349" s="286"/>
      <c r="H349" s="286"/>
      <c r="I349" s="286"/>
      <c r="J349" s="1010"/>
      <c r="K349" s="286"/>
      <c r="L349" s="286"/>
      <c r="M349" s="286"/>
      <c r="N349" s="286"/>
      <c r="O349" s="287"/>
      <c r="P349" s="286"/>
      <c r="Q349" s="997"/>
      <c r="R349" s="286"/>
      <c r="S349" s="286"/>
      <c r="T349" s="286"/>
      <c r="U349" s="286"/>
      <c r="V349" s="286"/>
      <c r="W349" s="286"/>
      <c r="X349" s="286"/>
      <c r="Y349" s="286"/>
      <c r="Z349" s="286"/>
      <c r="AA349" s="286"/>
      <c r="AB349" s="286"/>
      <c r="AC349" s="286"/>
      <c r="AD349" s="286"/>
      <c r="AE349" s="286"/>
      <c r="AF349" s="286"/>
      <c r="AG349" s="286"/>
      <c r="AH349" s="286"/>
      <c r="AI349" s="286"/>
      <c r="AJ349" s="286"/>
      <c r="AK349" s="286"/>
      <c r="AL349" s="286"/>
      <c r="AM349" s="286"/>
      <c r="AN349" s="286"/>
      <c r="AO349" s="286"/>
      <c r="AP349" s="286"/>
      <c r="AQ349" s="286"/>
      <c r="AR349" s="1010"/>
      <c r="AS349" s="286"/>
      <c r="AT349" s="286"/>
      <c r="AU349" s="286"/>
      <c r="AV349" s="286"/>
      <c r="AW349" s="286"/>
      <c r="AX349" s="286"/>
      <c r="AY349" s="1010"/>
      <c r="AZ349" s="286"/>
      <c r="BA349" s="286"/>
      <c r="BB349" s="286"/>
      <c r="BC349" s="286"/>
      <c r="BD349" s="286"/>
      <c r="BE349" s="286"/>
      <c r="BF349" s="286"/>
      <c r="BG349" s="286"/>
      <c r="BH349" s="286"/>
      <c r="BI349" s="286"/>
      <c r="BJ349" s="679"/>
      <c r="BK349" s="691"/>
    </row>
    <row r="350" spans="1:63" s="285" customFormat="1">
      <c r="A350" s="288"/>
      <c r="B350" s="288"/>
      <c r="C350" s="1396"/>
      <c r="D350" s="286"/>
      <c r="E350" s="286"/>
      <c r="F350" s="286"/>
      <c r="G350" s="286"/>
      <c r="H350" s="286"/>
      <c r="I350" s="286"/>
      <c r="J350" s="1010"/>
      <c r="K350" s="286"/>
      <c r="L350" s="286"/>
      <c r="M350" s="286"/>
      <c r="N350" s="286"/>
      <c r="O350" s="287"/>
      <c r="P350" s="286"/>
      <c r="Q350" s="997"/>
      <c r="R350" s="286"/>
      <c r="S350" s="286"/>
      <c r="T350" s="286"/>
      <c r="U350" s="286"/>
      <c r="V350" s="286"/>
      <c r="W350" s="286"/>
      <c r="X350" s="286"/>
      <c r="Y350" s="286"/>
      <c r="Z350" s="286"/>
      <c r="AA350" s="286"/>
      <c r="AB350" s="286"/>
      <c r="AC350" s="286"/>
      <c r="AD350" s="286"/>
      <c r="AE350" s="286"/>
      <c r="AF350" s="286"/>
      <c r="AG350" s="286"/>
      <c r="AH350" s="286"/>
      <c r="AI350" s="286"/>
      <c r="AJ350" s="286"/>
      <c r="AK350" s="286"/>
      <c r="AL350" s="286"/>
      <c r="AM350" s="286"/>
      <c r="AN350" s="286"/>
      <c r="AO350" s="286"/>
      <c r="AP350" s="286"/>
      <c r="AQ350" s="286"/>
      <c r="AR350" s="1010"/>
      <c r="AS350" s="286"/>
      <c r="AT350" s="286"/>
      <c r="AU350" s="286"/>
      <c r="AV350" s="286"/>
      <c r="AW350" s="286"/>
      <c r="AX350" s="286"/>
      <c r="AY350" s="1010"/>
      <c r="AZ350" s="286"/>
      <c r="BA350" s="286"/>
      <c r="BB350" s="286"/>
      <c r="BC350" s="286"/>
      <c r="BD350" s="286"/>
      <c r="BE350" s="286"/>
      <c r="BF350" s="286"/>
      <c r="BG350" s="286"/>
      <c r="BH350" s="286"/>
      <c r="BI350" s="286"/>
      <c r="BJ350" s="679"/>
      <c r="BK350" s="691"/>
    </row>
    <row r="351" spans="1:63" s="285" customFormat="1" ht="15.75" customHeight="1">
      <c r="A351" s="288"/>
      <c r="B351" s="288"/>
      <c r="C351" s="1396"/>
      <c r="D351" s="286"/>
      <c r="E351" s="286"/>
      <c r="F351" s="286"/>
      <c r="G351" s="286"/>
      <c r="H351" s="286"/>
      <c r="I351" s="286"/>
      <c r="J351" s="1010"/>
      <c r="K351" s="286"/>
      <c r="L351" s="286"/>
      <c r="M351" s="286"/>
      <c r="N351" s="286"/>
      <c r="O351" s="287"/>
      <c r="P351" s="286"/>
      <c r="Q351" s="997"/>
      <c r="R351" s="286"/>
      <c r="S351" s="286"/>
      <c r="T351" s="286"/>
      <c r="U351" s="286"/>
      <c r="V351" s="286"/>
      <c r="W351" s="286"/>
      <c r="X351" s="286"/>
      <c r="Y351" s="286"/>
      <c r="Z351" s="286"/>
      <c r="AA351" s="286"/>
      <c r="AB351" s="286"/>
      <c r="AC351" s="286"/>
      <c r="AD351" s="286"/>
      <c r="AE351" s="286"/>
      <c r="AF351" s="286"/>
      <c r="AG351" s="286"/>
      <c r="AH351" s="286"/>
      <c r="AI351" s="286"/>
      <c r="AJ351" s="286"/>
      <c r="AK351" s="286"/>
      <c r="AL351" s="286"/>
      <c r="AM351" s="286"/>
      <c r="AN351" s="286"/>
      <c r="AO351" s="286"/>
      <c r="AP351" s="286"/>
      <c r="AQ351" s="286"/>
      <c r="AR351" s="1010"/>
      <c r="AS351" s="286"/>
      <c r="AT351" s="286"/>
      <c r="AU351" s="286"/>
      <c r="AV351" s="286"/>
      <c r="AW351" s="286"/>
      <c r="AX351" s="286"/>
      <c r="AY351" s="1010"/>
      <c r="AZ351" s="286"/>
      <c r="BA351" s="286"/>
      <c r="BB351" s="286"/>
      <c r="BC351" s="286"/>
      <c r="BD351" s="286"/>
      <c r="BE351" s="286"/>
      <c r="BF351" s="286"/>
      <c r="BG351" s="286"/>
      <c r="BH351" s="286"/>
      <c r="BI351" s="286"/>
      <c r="BJ351" s="679"/>
      <c r="BK351" s="691"/>
    </row>
    <row r="352" spans="1:63" s="285" customFormat="1">
      <c r="A352" s="288"/>
      <c r="B352" s="288"/>
      <c r="C352" s="1396"/>
      <c r="D352" s="286"/>
      <c r="E352" s="286"/>
      <c r="F352" s="286"/>
      <c r="G352" s="286"/>
      <c r="H352" s="286"/>
      <c r="I352" s="286"/>
      <c r="J352" s="1010"/>
      <c r="K352" s="286"/>
      <c r="L352" s="286"/>
      <c r="M352" s="286"/>
      <c r="N352" s="286"/>
      <c r="O352" s="287"/>
      <c r="P352" s="286"/>
      <c r="Q352" s="997"/>
      <c r="R352" s="286"/>
      <c r="S352" s="286"/>
      <c r="T352" s="286"/>
      <c r="U352" s="286"/>
      <c r="V352" s="286"/>
      <c r="W352" s="286"/>
      <c r="X352" s="286"/>
      <c r="Y352" s="286"/>
      <c r="Z352" s="286"/>
      <c r="AA352" s="286"/>
      <c r="AB352" s="286"/>
      <c r="AC352" s="286"/>
      <c r="AD352" s="286"/>
      <c r="AE352" s="286"/>
      <c r="AF352" s="286"/>
      <c r="AG352" s="286"/>
      <c r="AH352" s="286"/>
      <c r="AI352" s="286"/>
      <c r="AJ352" s="286"/>
      <c r="AK352" s="286"/>
      <c r="AL352" s="286"/>
      <c r="AM352" s="286"/>
      <c r="AN352" s="286"/>
      <c r="AO352" s="286"/>
      <c r="AP352" s="286"/>
      <c r="AQ352" s="286"/>
      <c r="AR352" s="1010"/>
      <c r="AS352" s="286"/>
      <c r="AT352" s="286"/>
      <c r="AU352" s="286"/>
      <c r="AV352" s="286"/>
      <c r="AW352" s="286"/>
      <c r="AX352" s="286"/>
      <c r="AY352" s="1010"/>
      <c r="AZ352" s="286"/>
      <c r="BA352" s="286"/>
      <c r="BB352" s="286"/>
      <c r="BC352" s="286"/>
      <c r="BD352" s="286"/>
      <c r="BE352" s="286"/>
      <c r="BF352" s="286"/>
      <c r="BG352" s="286"/>
      <c r="BH352" s="286"/>
      <c r="BI352" s="286"/>
      <c r="BJ352" s="679"/>
      <c r="BK352" s="691"/>
    </row>
    <row r="353" spans="1:63" s="285" customFormat="1" ht="15.75" customHeight="1">
      <c r="A353" s="288"/>
      <c r="B353" s="288"/>
      <c r="C353" s="1396"/>
      <c r="D353" s="286"/>
      <c r="E353" s="286"/>
      <c r="F353" s="286"/>
      <c r="G353" s="286"/>
      <c r="H353" s="286"/>
      <c r="I353" s="286"/>
      <c r="J353" s="1010"/>
      <c r="K353" s="286"/>
      <c r="L353" s="286"/>
      <c r="M353" s="286"/>
      <c r="N353" s="286"/>
      <c r="O353" s="287"/>
      <c r="P353" s="286"/>
      <c r="Q353" s="997"/>
      <c r="R353" s="286"/>
      <c r="S353" s="286"/>
      <c r="T353" s="286"/>
      <c r="U353" s="286"/>
      <c r="V353" s="286"/>
      <c r="W353" s="286"/>
      <c r="X353" s="286"/>
      <c r="Y353" s="286"/>
      <c r="Z353" s="286"/>
      <c r="AA353" s="286"/>
      <c r="AB353" s="286"/>
      <c r="AC353" s="286"/>
      <c r="AD353" s="286"/>
      <c r="AE353" s="286"/>
      <c r="AF353" s="286"/>
      <c r="AG353" s="286"/>
      <c r="AH353" s="286"/>
      <c r="AI353" s="286"/>
      <c r="AJ353" s="286"/>
      <c r="AK353" s="286"/>
      <c r="AL353" s="286"/>
      <c r="AM353" s="286"/>
      <c r="AN353" s="286"/>
      <c r="AO353" s="286"/>
      <c r="AP353" s="286"/>
      <c r="AQ353" s="286"/>
      <c r="AR353" s="1010"/>
      <c r="AS353" s="286"/>
      <c r="AT353" s="286"/>
      <c r="AU353" s="286"/>
      <c r="AV353" s="286"/>
      <c r="AW353" s="286"/>
      <c r="AX353" s="286"/>
      <c r="AY353" s="1010"/>
      <c r="AZ353" s="286"/>
      <c r="BA353" s="286"/>
      <c r="BB353" s="286"/>
      <c r="BC353" s="286"/>
      <c r="BD353" s="286"/>
      <c r="BE353" s="286"/>
      <c r="BF353" s="286"/>
      <c r="BG353" s="286"/>
      <c r="BH353" s="286"/>
      <c r="BI353" s="286"/>
      <c r="BJ353" s="679"/>
      <c r="BK353" s="691"/>
    </row>
    <row r="354" spans="1:63" s="285" customFormat="1">
      <c r="A354" s="288"/>
      <c r="B354" s="288"/>
      <c r="C354" s="1396"/>
      <c r="D354" s="286"/>
      <c r="E354" s="286"/>
      <c r="F354" s="286"/>
      <c r="G354" s="286"/>
      <c r="H354" s="286"/>
      <c r="I354" s="286"/>
      <c r="J354" s="1010"/>
      <c r="K354" s="286"/>
      <c r="L354" s="286"/>
      <c r="M354" s="286"/>
      <c r="N354" s="286"/>
      <c r="O354" s="287"/>
      <c r="P354" s="286"/>
      <c r="Q354" s="997"/>
      <c r="R354" s="286"/>
      <c r="S354" s="286"/>
      <c r="T354" s="286"/>
      <c r="U354" s="286"/>
      <c r="V354" s="286"/>
      <c r="W354" s="286"/>
      <c r="X354" s="286"/>
      <c r="Y354" s="286"/>
      <c r="Z354" s="286"/>
      <c r="AA354" s="286"/>
      <c r="AB354" s="286"/>
      <c r="AC354" s="286"/>
      <c r="AD354" s="286"/>
      <c r="AE354" s="286"/>
      <c r="AF354" s="286"/>
      <c r="AG354" s="286"/>
      <c r="AH354" s="286"/>
      <c r="AI354" s="286"/>
      <c r="AJ354" s="286"/>
      <c r="AK354" s="286"/>
      <c r="AL354" s="286"/>
      <c r="AM354" s="286"/>
      <c r="AN354" s="286"/>
      <c r="AO354" s="286"/>
      <c r="AP354" s="286"/>
      <c r="AQ354" s="286"/>
      <c r="AR354" s="1010"/>
      <c r="AS354" s="286"/>
      <c r="AT354" s="286"/>
      <c r="AU354" s="286"/>
      <c r="AV354" s="286"/>
      <c r="AW354" s="286"/>
      <c r="AX354" s="286"/>
      <c r="AY354" s="1010"/>
      <c r="AZ354" s="286"/>
      <c r="BA354" s="286"/>
      <c r="BB354" s="286"/>
      <c r="BC354" s="286"/>
      <c r="BD354" s="286"/>
      <c r="BE354" s="286"/>
      <c r="BF354" s="286"/>
      <c r="BG354" s="286"/>
      <c r="BH354" s="286"/>
      <c r="BI354" s="286"/>
      <c r="BJ354" s="679"/>
      <c r="BK354" s="691"/>
    </row>
    <row r="355" spans="1:63" s="285" customFormat="1" ht="15.75" customHeight="1">
      <c r="A355" s="288"/>
      <c r="B355" s="288"/>
      <c r="C355" s="1396"/>
      <c r="D355" s="286"/>
      <c r="E355" s="286"/>
      <c r="F355" s="286"/>
      <c r="G355" s="286"/>
      <c r="H355" s="286"/>
      <c r="I355" s="286"/>
      <c r="J355" s="1010"/>
      <c r="K355" s="286"/>
      <c r="L355" s="286"/>
      <c r="M355" s="286"/>
      <c r="N355" s="286"/>
      <c r="O355" s="287"/>
      <c r="P355" s="286"/>
      <c r="Q355" s="997"/>
      <c r="R355" s="286"/>
      <c r="S355" s="286"/>
      <c r="T355" s="286"/>
      <c r="U355" s="286"/>
      <c r="V355" s="286"/>
      <c r="W355" s="286"/>
      <c r="X355" s="286"/>
      <c r="Y355" s="286"/>
      <c r="Z355" s="286"/>
      <c r="AA355" s="286"/>
      <c r="AB355" s="286"/>
      <c r="AC355" s="286"/>
      <c r="AD355" s="286"/>
      <c r="AE355" s="286"/>
      <c r="AF355" s="286"/>
      <c r="AG355" s="286"/>
      <c r="AH355" s="286"/>
      <c r="AI355" s="286"/>
      <c r="AJ355" s="286"/>
      <c r="AK355" s="286"/>
      <c r="AL355" s="286"/>
      <c r="AM355" s="286"/>
      <c r="AN355" s="286"/>
      <c r="AO355" s="286"/>
      <c r="AP355" s="286"/>
      <c r="AQ355" s="286"/>
      <c r="AR355" s="1010"/>
      <c r="AS355" s="286"/>
      <c r="AT355" s="286"/>
      <c r="AU355" s="286"/>
      <c r="AV355" s="286"/>
      <c r="AW355" s="286"/>
      <c r="AX355" s="286"/>
      <c r="AY355" s="1010"/>
      <c r="AZ355" s="286"/>
      <c r="BA355" s="286"/>
      <c r="BB355" s="286"/>
      <c r="BC355" s="286"/>
      <c r="BD355" s="286"/>
      <c r="BE355" s="286"/>
      <c r="BF355" s="286"/>
      <c r="BG355" s="286"/>
      <c r="BH355" s="286"/>
      <c r="BI355" s="286"/>
      <c r="BJ355" s="679"/>
      <c r="BK355" s="691"/>
    </row>
    <row r="356" spans="1:63" s="285" customFormat="1">
      <c r="A356" s="288"/>
      <c r="B356" s="288"/>
      <c r="C356" s="1396"/>
      <c r="D356" s="286"/>
      <c r="E356" s="286"/>
      <c r="F356" s="286"/>
      <c r="G356" s="286"/>
      <c r="H356" s="286"/>
      <c r="I356" s="286"/>
      <c r="J356" s="1010"/>
      <c r="K356" s="286"/>
      <c r="L356" s="286"/>
      <c r="M356" s="286"/>
      <c r="N356" s="286"/>
      <c r="O356" s="287"/>
      <c r="P356" s="286"/>
      <c r="Q356" s="997"/>
      <c r="R356" s="286"/>
      <c r="S356" s="286"/>
      <c r="T356" s="286"/>
      <c r="U356" s="286"/>
      <c r="V356" s="286"/>
      <c r="W356" s="286"/>
      <c r="X356" s="286"/>
      <c r="Y356" s="286"/>
      <c r="Z356" s="286"/>
      <c r="AA356" s="286"/>
      <c r="AB356" s="286"/>
      <c r="AC356" s="286"/>
      <c r="AD356" s="286"/>
      <c r="AE356" s="286"/>
      <c r="AF356" s="286"/>
      <c r="AG356" s="286"/>
      <c r="AH356" s="286"/>
      <c r="AI356" s="286"/>
      <c r="AJ356" s="286"/>
      <c r="AK356" s="286"/>
      <c r="AL356" s="286"/>
      <c r="AM356" s="286"/>
      <c r="AN356" s="286"/>
      <c r="AO356" s="286"/>
      <c r="AP356" s="286"/>
      <c r="AQ356" s="286"/>
      <c r="AR356" s="1010"/>
      <c r="AS356" s="286"/>
      <c r="AT356" s="286"/>
      <c r="AU356" s="286"/>
      <c r="AV356" s="286"/>
      <c r="AW356" s="286"/>
      <c r="AX356" s="286"/>
      <c r="AY356" s="1010"/>
      <c r="AZ356" s="286"/>
      <c r="BA356" s="286"/>
      <c r="BB356" s="286"/>
      <c r="BC356" s="286"/>
      <c r="BD356" s="286"/>
      <c r="BE356" s="286"/>
      <c r="BF356" s="286"/>
      <c r="BG356" s="286"/>
      <c r="BH356" s="286"/>
      <c r="BI356" s="286"/>
      <c r="BJ356" s="679"/>
      <c r="BK356" s="691"/>
    </row>
    <row r="357" spans="1:63" s="285" customFormat="1" ht="15.75" customHeight="1">
      <c r="A357" s="288"/>
      <c r="B357" s="288"/>
      <c r="C357" s="1396"/>
      <c r="D357" s="286"/>
      <c r="E357" s="286"/>
      <c r="F357" s="286"/>
      <c r="G357" s="286"/>
      <c r="H357" s="286"/>
      <c r="I357" s="286"/>
      <c r="J357" s="1010"/>
      <c r="K357" s="286"/>
      <c r="L357" s="286"/>
      <c r="M357" s="286"/>
      <c r="N357" s="286"/>
      <c r="O357" s="287"/>
      <c r="P357" s="286"/>
      <c r="Q357" s="997"/>
      <c r="R357" s="286"/>
      <c r="S357" s="286"/>
      <c r="T357" s="286"/>
      <c r="U357" s="286"/>
      <c r="V357" s="286"/>
      <c r="W357" s="286"/>
      <c r="X357" s="286"/>
      <c r="Y357" s="286"/>
      <c r="Z357" s="286"/>
      <c r="AA357" s="286"/>
      <c r="AB357" s="286"/>
      <c r="AC357" s="286"/>
      <c r="AD357" s="286"/>
      <c r="AE357" s="286"/>
      <c r="AF357" s="286"/>
      <c r="AG357" s="286"/>
      <c r="AH357" s="286"/>
      <c r="AI357" s="286"/>
      <c r="AJ357" s="286"/>
      <c r="AK357" s="286"/>
      <c r="AL357" s="286"/>
      <c r="AM357" s="286"/>
      <c r="AN357" s="286"/>
      <c r="AO357" s="286"/>
      <c r="AP357" s="286"/>
      <c r="AQ357" s="286"/>
      <c r="AR357" s="1010"/>
      <c r="AS357" s="286"/>
      <c r="AT357" s="286"/>
      <c r="AU357" s="286"/>
      <c r="AV357" s="286"/>
      <c r="AW357" s="286"/>
      <c r="AX357" s="286"/>
      <c r="AY357" s="1010"/>
      <c r="AZ357" s="286"/>
      <c r="BA357" s="286"/>
      <c r="BB357" s="286"/>
      <c r="BC357" s="286"/>
      <c r="BD357" s="286"/>
      <c r="BE357" s="286"/>
      <c r="BF357" s="286"/>
      <c r="BG357" s="286"/>
      <c r="BH357" s="286"/>
      <c r="BI357" s="286"/>
      <c r="BJ357" s="679"/>
      <c r="BK357" s="691"/>
    </row>
    <row r="358" spans="1:63" s="285" customFormat="1">
      <c r="A358" s="288"/>
      <c r="B358" s="288"/>
      <c r="C358" s="1396"/>
      <c r="D358" s="286"/>
      <c r="E358" s="286"/>
      <c r="F358" s="286"/>
      <c r="G358" s="286"/>
      <c r="H358" s="286"/>
      <c r="I358" s="286"/>
      <c r="J358" s="1010"/>
      <c r="K358" s="286"/>
      <c r="L358" s="286"/>
      <c r="M358" s="286"/>
      <c r="N358" s="286"/>
      <c r="O358" s="287"/>
      <c r="P358" s="286"/>
      <c r="Q358" s="997"/>
      <c r="R358" s="286"/>
      <c r="S358" s="286"/>
      <c r="T358" s="286"/>
      <c r="U358" s="286"/>
      <c r="V358" s="286"/>
      <c r="W358" s="286"/>
      <c r="X358" s="286"/>
      <c r="Y358" s="286"/>
      <c r="Z358" s="286"/>
      <c r="AA358" s="286"/>
      <c r="AB358" s="286"/>
      <c r="AC358" s="286"/>
      <c r="AD358" s="286"/>
      <c r="AE358" s="286"/>
      <c r="AF358" s="286"/>
      <c r="AG358" s="286"/>
      <c r="AH358" s="286"/>
      <c r="AI358" s="286"/>
      <c r="AJ358" s="286"/>
      <c r="AK358" s="286"/>
      <c r="AL358" s="286"/>
      <c r="AM358" s="286"/>
      <c r="AN358" s="286"/>
      <c r="AO358" s="286"/>
      <c r="AP358" s="286"/>
      <c r="AQ358" s="286"/>
      <c r="AR358" s="1010"/>
      <c r="AS358" s="286"/>
      <c r="AT358" s="286"/>
      <c r="AU358" s="286"/>
      <c r="AV358" s="286"/>
      <c r="AW358" s="286"/>
      <c r="AX358" s="286"/>
      <c r="AY358" s="1010"/>
      <c r="AZ358" s="286"/>
      <c r="BA358" s="286"/>
      <c r="BB358" s="286"/>
      <c r="BC358" s="286"/>
      <c r="BD358" s="286"/>
      <c r="BE358" s="286"/>
      <c r="BF358" s="286"/>
      <c r="BG358" s="286"/>
      <c r="BH358" s="286"/>
      <c r="BI358" s="286"/>
      <c r="BJ358" s="679"/>
      <c r="BK358" s="691"/>
    </row>
    <row r="359" spans="1:63" s="285" customFormat="1" ht="15.75" customHeight="1">
      <c r="A359" s="288"/>
      <c r="B359" s="288"/>
      <c r="C359" s="1396"/>
      <c r="D359" s="286"/>
      <c r="E359" s="286"/>
      <c r="F359" s="286"/>
      <c r="G359" s="286"/>
      <c r="H359" s="286"/>
      <c r="I359" s="286"/>
      <c r="J359" s="1010"/>
      <c r="K359" s="286"/>
      <c r="L359" s="286"/>
      <c r="M359" s="286"/>
      <c r="N359" s="286"/>
      <c r="O359" s="287"/>
      <c r="P359" s="286"/>
      <c r="Q359" s="997"/>
      <c r="R359" s="286"/>
      <c r="S359" s="286"/>
      <c r="T359" s="286"/>
      <c r="U359" s="286"/>
      <c r="V359" s="286"/>
      <c r="W359" s="286"/>
      <c r="X359" s="286"/>
      <c r="Y359" s="286"/>
      <c r="Z359" s="286"/>
      <c r="AA359" s="286"/>
      <c r="AB359" s="286"/>
      <c r="AC359" s="286"/>
      <c r="AD359" s="286"/>
      <c r="AE359" s="286"/>
      <c r="AF359" s="286"/>
      <c r="AG359" s="286"/>
      <c r="AH359" s="286"/>
      <c r="AI359" s="286"/>
      <c r="AJ359" s="286"/>
      <c r="AK359" s="286"/>
      <c r="AL359" s="286"/>
      <c r="AM359" s="286"/>
      <c r="AN359" s="286"/>
      <c r="AO359" s="286"/>
      <c r="AP359" s="286"/>
      <c r="AQ359" s="286"/>
      <c r="AR359" s="1010"/>
      <c r="AS359" s="286"/>
      <c r="AT359" s="286"/>
      <c r="AU359" s="286"/>
      <c r="AV359" s="286"/>
      <c r="AW359" s="286"/>
      <c r="AX359" s="286"/>
      <c r="AY359" s="1010"/>
      <c r="AZ359" s="286"/>
      <c r="BA359" s="286"/>
      <c r="BB359" s="286"/>
      <c r="BC359" s="286"/>
      <c r="BD359" s="286"/>
      <c r="BE359" s="286"/>
      <c r="BF359" s="286"/>
      <c r="BG359" s="286"/>
      <c r="BH359" s="286"/>
      <c r="BI359" s="286"/>
      <c r="BJ359" s="679"/>
      <c r="BK359" s="691"/>
    </row>
    <row r="360" spans="1:63" s="285" customFormat="1">
      <c r="A360" s="288"/>
      <c r="B360" s="288"/>
      <c r="C360" s="1396"/>
      <c r="D360" s="286"/>
      <c r="E360" s="286"/>
      <c r="F360" s="286"/>
      <c r="G360" s="286"/>
      <c r="H360" s="286"/>
      <c r="I360" s="286"/>
      <c r="J360" s="1010"/>
      <c r="K360" s="286"/>
      <c r="L360" s="286"/>
      <c r="M360" s="286"/>
      <c r="N360" s="286"/>
      <c r="O360" s="287"/>
      <c r="P360" s="286"/>
      <c r="Q360" s="997"/>
      <c r="R360" s="286"/>
      <c r="S360" s="286"/>
      <c r="T360" s="286"/>
      <c r="U360" s="286"/>
      <c r="V360" s="286"/>
      <c r="W360" s="286"/>
      <c r="X360" s="286"/>
      <c r="Y360" s="286"/>
      <c r="Z360" s="286"/>
      <c r="AA360" s="286"/>
      <c r="AB360" s="286"/>
      <c r="AC360" s="286"/>
      <c r="AD360" s="286"/>
      <c r="AE360" s="286"/>
      <c r="AF360" s="286"/>
      <c r="AG360" s="286"/>
      <c r="AH360" s="286"/>
      <c r="AI360" s="286"/>
      <c r="AJ360" s="286"/>
      <c r="AK360" s="286"/>
      <c r="AL360" s="286"/>
      <c r="AM360" s="286"/>
      <c r="AN360" s="286"/>
      <c r="AO360" s="286"/>
      <c r="AP360" s="286"/>
      <c r="AQ360" s="286"/>
      <c r="AR360" s="1010"/>
      <c r="AS360" s="286"/>
      <c r="AT360" s="286"/>
      <c r="AU360" s="286"/>
      <c r="AV360" s="286"/>
      <c r="AW360" s="286"/>
      <c r="AX360" s="286"/>
      <c r="AY360" s="1010"/>
      <c r="AZ360" s="286"/>
      <c r="BA360" s="286"/>
      <c r="BB360" s="286"/>
      <c r="BC360" s="286"/>
      <c r="BD360" s="286"/>
      <c r="BE360" s="286"/>
      <c r="BF360" s="286"/>
      <c r="BG360" s="286"/>
      <c r="BH360" s="286"/>
      <c r="BI360" s="286"/>
      <c r="BJ360" s="679"/>
      <c r="BK360" s="691"/>
    </row>
    <row r="361" spans="1:63" s="285" customFormat="1" ht="15.75" customHeight="1">
      <c r="A361" s="288"/>
      <c r="B361" s="288"/>
      <c r="C361" s="1396"/>
      <c r="D361" s="286"/>
      <c r="E361" s="286"/>
      <c r="F361" s="286"/>
      <c r="G361" s="286"/>
      <c r="H361" s="286"/>
      <c r="I361" s="286"/>
      <c r="J361" s="1010"/>
      <c r="K361" s="286"/>
      <c r="L361" s="286"/>
      <c r="M361" s="286"/>
      <c r="N361" s="286"/>
      <c r="O361" s="287"/>
      <c r="P361" s="286"/>
      <c r="Q361" s="997"/>
      <c r="R361" s="286"/>
      <c r="S361" s="286"/>
      <c r="T361" s="286"/>
      <c r="U361" s="286"/>
      <c r="V361" s="286"/>
      <c r="W361" s="286"/>
      <c r="X361" s="286"/>
      <c r="Y361" s="286"/>
      <c r="Z361" s="286"/>
      <c r="AA361" s="286"/>
      <c r="AB361" s="286"/>
      <c r="AC361" s="286"/>
      <c r="AD361" s="286"/>
      <c r="AE361" s="286"/>
      <c r="AF361" s="286"/>
      <c r="AG361" s="286"/>
      <c r="AH361" s="286"/>
      <c r="AI361" s="286"/>
      <c r="AJ361" s="286"/>
      <c r="AK361" s="286"/>
      <c r="AL361" s="286"/>
      <c r="AM361" s="286"/>
      <c r="AN361" s="286"/>
      <c r="AO361" s="286"/>
      <c r="AP361" s="286"/>
      <c r="AQ361" s="286"/>
      <c r="AR361" s="1010"/>
      <c r="AS361" s="286"/>
      <c r="AT361" s="286"/>
      <c r="AU361" s="286"/>
      <c r="AV361" s="286"/>
      <c r="AW361" s="286"/>
      <c r="AX361" s="286"/>
      <c r="AY361" s="1010"/>
      <c r="AZ361" s="286"/>
      <c r="BA361" s="286"/>
      <c r="BB361" s="286"/>
      <c r="BC361" s="286"/>
      <c r="BD361" s="286"/>
      <c r="BE361" s="286"/>
      <c r="BF361" s="286"/>
      <c r="BG361" s="286"/>
      <c r="BH361" s="286"/>
      <c r="BI361" s="286"/>
      <c r="BJ361" s="679"/>
      <c r="BK361" s="691"/>
    </row>
    <row r="362" spans="1:63" s="285" customFormat="1">
      <c r="A362" s="288"/>
      <c r="B362" s="288"/>
      <c r="C362" s="1396"/>
      <c r="D362" s="286"/>
      <c r="E362" s="286"/>
      <c r="F362" s="286"/>
      <c r="G362" s="286"/>
      <c r="H362" s="286"/>
      <c r="I362" s="286"/>
      <c r="J362" s="1010"/>
      <c r="K362" s="286"/>
      <c r="L362" s="286"/>
      <c r="M362" s="286"/>
      <c r="N362" s="286"/>
      <c r="O362" s="287"/>
      <c r="P362" s="286"/>
      <c r="Q362" s="997"/>
      <c r="R362" s="286"/>
      <c r="S362" s="286"/>
      <c r="T362" s="286"/>
      <c r="U362" s="286"/>
      <c r="V362" s="286"/>
      <c r="W362" s="286"/>
      <c r="X362" s="286"/>
      <c r="Y362" s="286"/>
      <c r="Z362" s="286"/>
      <c r="AA362" s="286"/>
      <c r="AB362" s="286"/>
      <c r="AC362" s="286"/>
      <c r="AD362" s="286"/>
      <c r="AE362" s="286"/>
      <c r="AF362" s="286"/>
      <c r="AG362" s="286"/>
      <c r="AH362" s="286"/>
      <c r="AI362" s="286"/>
      <c r="AJ362" s="286"/>
      <c r="AK362" s="286"/>
      <c r="AL362" s="286"/>
      <c r="AM362" s="286"/>
      <c r="AN362" s="286"/>
      <c r="AO362" s="286"/>
      <c r="AP362" s="286"/>
      <c r="AQ362" s="286"/>
      <c r="AR362" s="1010"/>
      <c r="AS362" s="286"/>
      <c r="AT362" s="286"/>
      <c r="AU362" s="286"/>
      <c r="AV362" s="286"/>
      <c r="AW362" s="286"/>
      <c r="AX362" s="286"/>
      <c r="AY362" s="1010"/>
      <c r="AZ362" s="286"/>
      <c r="BA362" s="286"/>
      <c r="BB362" s="286"/>
      <c r="BC362" s="286"/>
      <c r="BD362" s="286"/>
      <c r="BE362" s="286"/>
      <c r="BF362" s="286"/>
      <c r="BG362" s="286"/>
      <c r="BH362" s="286"/>
      <c r="BI362" s="286"/>
      <c r="BJ362" s="679"/>
      <c r="BK362" s="691"/>
    </row>
    <row r="363" spans="1:63" s="285" customFormat="1" ht="15.75" customHeight="1">
      <c r="A363" s="288"/>
      <c r="B363" s="288"/>
      <c r="C363" s="1396"/>
      <c r="D363" s="286"/>
      <c r="E363" s="286"/>
      <c r="F363" s="286"/>
      <c r="G363" s="286"/>
      <c r="H363" s="286"/>
      <c r="I363" s="286"/>
      <c r="J363" s="1010"/>
      <c r="K363" s="286"/>
      <c r="L363" s="286"/>
      <c r="M363" s="286"/>
      <c r="N363" s="286"/>
      <c r="O363" s="287"/>
      <c r="P363" s="286"/>
      <c r="Q363" s="997"/>
      <c r="R363" s="286"/>
      <c r="S363" s="286"/>
      <c r="T363" s="286"/>
      <c r="U363" s="286"/>
      <c r="V363" s="286"/>
      <c r="W363" s="286"/>
      <c r="X363" s="286"/>
      <c r="Y363" s="286"/>
      <c r="Z363" s="286"/>
      <c r="AA363" s="286"/>
      <c r="AB363" s="286"/>
      <c r="AC363" s="286"/>
      <c r="AD363" s="286"/>
      <c r="AE363" s="286"/>
      <c r="AF363" s="286"/>
      <c r="AG363" s="286"/>
      <c r="AH363" s="286"/>
      <c r="AI363" s="286"/>
      <c r="AJ363" s="286"/>
      <c r="AK363" s="286"/>
      <c r="AL363" s="286"/>
      <c r="AM363" s="286"/>
      <c r="AN363" s="286"/>
      <c r="AO363" s="286"/>
      <c r="AP363" s="286"/>
      <c r="AQ363" s="286"/>
      <c r="AR363" s="1010"/>
      <c r="AS363" s="286"/>
      <c r="AT363" s="286"/>
      <c r="AU363" s="286"/>
      <c r="AV363" s="286"/>
      <c r="AW363" s="286"/>
      <c r="AX363" s="286"/>
      <c r="AY363" s="1010"/>
      <c r="AZ363" s="286"/>
      <c r="BA363" s="286"/>
      <c r="BB363" s="286"/>
      <c r="BC363" s="286"/>
      <c r="BD363" s="286"/>
      <c r="BE363" s="286"/>
      <c r="BF363" s="286"/>
      <c r="BG363" s="286"/>
      <c r="BH363" s="286"/>
      <c r="BI363" s="286"/>
      <c r="BJ363" s="679"/>
      <c r="BK363" s="691"/>
    </row>
    <row r="364" spans="1:63" s="285" customFormat="1">
      <c r="A364" s="288"/>
      <c r="B364" s="288"/>
      <c r="C364" s="1396"/>
      <c r="D364" s="286"/>
      <c r="E364" s="286"/>
      <c r="F364" s="286"/>
      <c r="G364" s="286"/>
      <c r="H364" s="286"/>
      <c r="I364" s="286"/>
      <c r="J364" s="1010"/>
      <c r="K364" s="286"/>
      <c r="L364" s="286"/>
      <c r="M364" s="286"/>
      <c r="N364" s="286"/>
      <c r="O364" s="287"/>
      <c r="P364" s="286"/>
      <c r="Q364" s="997"/>
      <c r="R364" s="286"/>
      <c r="S364" s="286"/>
      <c r="T364" s="286"/>
      <c r="U364" s="286"/>
      <c r="V364" s="286"/>
      <c r="W364" s="286"/>
      <c r="X364" s="286"/>
      <c r="Y364" s="286"/>
      <c r="Z364" s="286"/>
      <c r="AA364" s="286"/>
      <c r="AB364" s="286"/>
      <c r="AC364" s="286"/>
      <c r="AD364" s="286"/>
      <c r="AE364" s="286"/>
      <c r="AF364" s="286"/>
      <c r="AG364" s="286"/>
      <c r="AH364" s="286"/>
      <c r="AI364" s="286"/>
      <c r="AJ364" s="286"/>
      <c r="AK364" s="286"/>
      <c r="AL364" s="286"/>
      <c r="AM364" s="286"/>
      <c r="AN364" s="286"/>
      <c r="AO364" s="286"/>
      <c r="AP364" s="286"/>
      <c r="AQ364" s="286"/>
      <c r="AR364" s="1010"/>
      <c r="AS364" s="286"/>
      <c r="AT364" s="286"/>
      <c r="AU364" s="286"/>
      <c r="AV364" s="286"/>
      <c r="AW364" s="286"/>
      <c r="AX364" s="286"/>
      <c r="AY364" s="1010"/>
      <c r="AZ364" s="286"/>
      <c r="BA364" s="286"/>
      <c r="BB364" s="286"/>
      <c r="BC364" s="286"/>
      <c r="BD364" s="286"/>
      <c r="BE364" s="286"/>
      <c r="BF364" s="286"/>
      <c r="BG364" s="286"/>
      <c r="BH364" s="286"/>
      <c r="BI364" s="286"/>
      <c r="BJ364" s="679"/>
      <c r="BK364" s="691"/>
    </row>
    <row r="365" spans="1:63" s="285" customFormat="1" ht="15.75" customHeight="1">
      <c r="A365" s="288"/>
      <c r="B365" s="288"/>
      <c r="C365" s="1396"/>
      <c r="D365" s="286"/>
      <c r="E365" s="286"/>
      <c r="F365" s="286"/>
      <c r="G365" s="286"/>
      <c r="H365" s="286"/>
      <c r="I365" s="286"/>
      <c r="J365" s="1010"/>
      <c r="K365" s="286"/>
      <c r="L365" s="286"/>
      <c r="M365" s="286"/>
      <c r="N365" s="286"/>
      <c r="O365" s="287"/>
      <c r="P365" s="286"/>
      <c r="Q365" s="997"/>
      <c r="R365" s="286"/>
      <c r="S365" s="286"/>
      <c r="T365" s="286"/>
      <c r="U365" s="286"/>
      <c r="V365" s="286"/>
      <c r="W365" s="286"/>
      <c r="X365" s="286"/>
      <c r="Y365" s="286"/>
      <c r="Z365" s="286"/>
      <c r="AA365" s="286"/>
      <c r="AB365" s="286"/>
      <c r="AC365" s="286"/>
      <c r="AD365" s="286"/>
      <c r="AE365" s="286"/>
      <c r="AF365" s="286"/>
      <c r="AG365" s="286"/>
      <c r="AH365" s="286"/>
      <c r="AI365" s="286"/>
      <c r="AJ365" s="286"/>
      <c r="AK365" s="286"/>
      <c r="AL365" s="286"/>
      <c r="AM365" s="286"/>
      <c r="AN365" s="286"/>
      <c r="AO365" s="286"/>
      <c r="AP365" s="286"/>
      <c r="AQ365" s="286"/>
      <c r="AR365" s="1010"/>
      <c r="AS365" s="286"/>
      <c r="AT365" s="286"/>
      <c r="AU365" s="286"/>
      <c r="AV365" s="286"/>
      <c r="AW365" s="286"/>
      <c r="AX365" s="286"/>
      <c r="AY365" s="1010"/>
      <c r="AZ365" s="286"/>
      <c r="BA365" s="286"/>
      <c r="BB365" s="286"/>
      <c r="BC365" s="286"/>
      <c r="BD365" s="286"/>
      <c r="BE365" s="286"/>
      <c r="BF365" s="286"/>
      <c r="BG365" s="286"/>
      <c r="BH365" s="286"/>
      <c r="BI365" s="286"/>
      <c r="BJ365" s="679"/>
      <c r="BK365" s="691"/>
    </row>
    <row r="366" spans="1:63" s="285" customFormat="1">
      <c r="A366" s="288"/>
      <c r="B366" s="288"/>
      <c r="C366" s="1396"/>
      <c r="D366" s="286"/>
      <c r="E366" s="286"/>
      <c r="F366" s="286"/>
      <c r="G366" s="286"/>
      <c r="H366" s="286"/>
      <c r="I366" s="286"/>
      <c r="J366" s="1010"/>
      <c r="K366" s="286"/>
      <c r="L366" s="286"/>
      <c r="M366" s="286"/>
      <c r="N366" s="286"/>
      <c r="O366" s="287"/>
      <c r="P366" s="286"/>
      <c r="Q366" s="997"/>
      <c r="R366" s="286"/>
      <c r="S366" s="286"/>
      <c r="T366" s="286"/>
      <c r="U366" s="286"/>
      <c r="V366" s="286"/>
      <c r="W366" s="286"/>
      <c r="X366" s="286"/>
      <c r="Y366" s="286"/>
      <c r="Z366" s="286"/>
      <c r="AA366" s="286"/>
      <c r="AB366" s="286"/>
      <c r="AC366" s="286"/>
      <c r="AD366" s="286"/>
      <c r="AE366" s="286"/>
      <c r="AF366" s="286"/>
      <c r="AG366" s="286"/>
      <c r="AH366" s="286"/>
      <c r="AI366" s="286"/>
      <c r="AJ366" s="286"/>
      <c r="AK366" s="286"/>
      <c r="AL366" s="286"/>
      <c r="AM366" s="286"/>
      <c r="AN366" s="286"/>
      <c r="AO366" s="286"/>
      <c r="AP366" s="286"/>
      <c r="AQ366" s="286"/>
      <c r="AR366" s="1010"/>
      <c r="AS366" s="286"/>
      <c r="AT366" s="286"/>
      <c r="AU366" s="286"/>
      <c r="AV366" s="286"/>
      <c r="AW366" s="286"/>
      <c r="AX366" s="286"/>
      <c r="AY366" s="1010"/>
      <c r="AZ366" s="286"/>
      <c r="BA366" s="286"/>
      <c r="BB366" s="286"/>
      <c r="BC366" s="286"/>
      <c r="BD366" s="286"/>
      <c r="BE366" s="286"/>
      <c r="BF366" s="286"/>
      <c r="BG366" s="286"/>
      <c r="BH366" s="286"/>
      <c r="BI366" s="286"/>
      <c r="BJ366" s="679"/>
      <c r="BK366" s="691"/>
    </row>
    <row r="367" spans="1:63" s="285" customFormat="1" ht="15.75" customHeight="1">
      <c r="A367" s="288"/>
      <c r="B367" s="288"/>
      <c r="C367" s="1396"/>
      <c r="D367" s="286"/>
      <c r="E367" s="286"/>
      <c r="F367" s="286"/>
      <c r="G367" s="286"/>
      <c r="H367" s="286"/>
      <c r="I367" s="286"/>
      <c r="J367" s="1010"/>
      <c r="K367" s="286"/>
      <c r="L367" s="286"/>
      <c r="M367" s="286"/>
      <c r="N367" s="286"/>
      <c r="O367" s="287"/>
      <c r="P367" s="286"/>
      <c r="Q367" s="997"/>
      <c r="R367" s="286"/>
      <c r="S367" s="286"/>
      <c r="T367" s="286"/>
      <c r="U367" s="286"/>
      <c r="V367" s="286"/>
      <c r="W367" s="286"/>
      <c r="X367" s="286"/>
      <c r="Y367" s="286"/>
      <c r="Z367" s="286"/>
      <c r="AA367" s="286"/>
      <c r="AB367" s="286"/>
      <c r="AC367" s="286"/>
      <c r="AD367" s="286"/>
      <c r="AE367" s="286"/>
      <c r="AF367" s="286"/>
      <c r="AG367" s="286"/>
      <c r="AH367" s="286"/>
      <c r="AI367" s="286"/>
      <c r="AJ367" s="286"/>
      <c r="AK367" s="286"/>
      <c r="AL367" s="286"/>
      <c r="AM367" s="286"/>
      <c r="AN367" s="286"/>
      <c r="AO367" s="286"/>
      <c r="AP367" s="286"/>
      <c r="AQ367" s="286"/>
      <c r="AR367" s="1010"/>
      <c r="AS367" s="286"/>
      <c r="AT367" s="286"/>
      <c r="AU367" s="286"/>
      <c r="AV367" s="286"/>
      <c r="AW367" s="286"/>
      <c r="AX367" s="286"/>
      <c r="AY367" s="1010"/>
      <c r="AZ367" s="286"/>
      <c r="BA367" s="286"/>
      <c r="BB367" s="286"/>
      <c r="BC367" s="286"/>
      <c r="BD367" s="286"/>
      <c r="BE367" s="286"/>
      <c r="BF367" s="286"/>
      <c r="BG367" s="286"/>
      <c r="BH367" s="286"/>
      <c r="BI367" s="286"/>
      <c r="BJ367" s="679"/>
      <c r="BK367" s="691"/>
    </row>
    <row r="368" spans="1:63" s="285" customFormat="1">
      <c r="A368" s="288"/>
      <c r="B368" s="288"/>
      <c r="C368" s="1396"/>
      <c r="D368" s="286"/>
      <c r="E368" s="286"/>
      <c r="F368" s="286"/>
      <c r="G368" s="286"/>
      <c r="H368" s="286"/>
      <c r="I368" s="286"/>
      <c r="J368" s="1010"/>
      <c r="K368" s="286"/>
      <c r="L368" s="286"/>
      <c r="M368" s="286"/>
      <c r="N368" s="286"/>
      <c r="O368" s="287"/>
      <c r="P368" s="286"/>
      <c r="Q368" s="997"/>
      <c r="R368" s="286"/>
      <c r="S368" s="286"/>
      <c r="T368" s="286"/>
      <c r="U368" s="286"/>
      <c r="V368" s="286"/>
      <c r="W368" s="286"/>
      <c r="X368" s="286"/>
      <c r="Y368" s="286"/>
      <c r="Z368" s="286"/>
      <c r="AA368" s="286"/>
      <c r="AB368" s="286"/>
      <c r="AC368" s="286"/>
      <c r="AD368" s="286"/>
      <c r="AE368" s="286"/>
      <c r="AF368" s="286"/>
      <c r="AG368" s="286"/>
      <c r="AH368" s="286"/>
      <c r="AI368" s="286"/>
      <c r="AJ368" s="286"/>
      <c r="AK368" s="286"/>
      <c r="AL368" s="286"/>
      <c r="AM368" s="286"/>
      <c r="AN368" s="286"/>
      <c r="AO368" s="286"/>
      <c r="AP368" s="286"/>
      <c r="AQ368" s="286"/>
      <c r="AR368" s="1010"/>
      <c r="AS368" s="286"/>
      <c r="AT368" s="286"/>
      <c r="AU368" s="286"/>
      <c r="AV368" s="286"/>
      <c r="AW368" s="286"/>
      <c r="AX368" s="286"/>
      <c r="AY368" s="1010"/>
      <c r="AZ368" s="286"/>
      <c r="BA368" s="286"/>
      <c r="BB368" s="286"/>
      <c r="BC368" s="286"/>
      <c r="BD368" s="286"/>
      <c r="BE368" s="286"/>
      <c r="BF368" s="286"/>
      <c r="BG368" s="286"/>
      <c r="BH368" s="286"/>
      <c r="BI368" s="286"/>
      <c r="BJ368" s="679"/>
      <c r="BK368" s="691"/>
    </row>
    <row r="369" spans="1:63" s="285" customFormat="1" ht="15.75" customHeight="1">
      <c r="A369" s="288"/>
      <c r="B369" s="288"/>
      <c r="C369" s="1396"/>
      <c r="D369" s="286"/>
      <c r="E369" s="286"/>
      <c r="F369" s="286"/>
      <c r="G369" s="286"/>
      <c r="H369" s="286"/>
      <c r="I369" s="286"/>
      <c r="J369" s="1010"/>
      <c r="K369" s="286"/>
      <c r="L369" s="286"/>
      <c r="M369" s="286"/>
      <c r="N369" s="286"/>
      <c r="O369" s="287"/>
      <c r="P369" s="286"/>
      <c r="Q369" s="997"/>
      <c r="R369" s="286"/>
      <c r="S369" s="286"/>
      <c r="T369" s="286"/>
      <c r="U369" s="286"/>
      <c r="V369" s="286"/>
      <c r="W369" s="286"/>
      <c r="X369" s="286"/>
      <c r="Y369" s="286"/>
      <c r="Z369" s="286"/>
      <c r="AA369" s="286"/>
      <c r="AB369" s="286"/>
      <c r="AC369" s="286"/>
      <c r="AD369" s="286"/>
      <c r="AE369" s="286"/>
      <c r="AF369" s="286"/>
      <c r="AG369" s="286"/>
      <c r="AH369" s="286"/>
      <c r="AI369" s="286"/>
      <c r="AJ369" s="286"/>
      <c r="AK369" s="286"/>
      <c r="AL369" s="286"/>
      <c r="AM369" s="286"/>
      <c r="AN369" s="286"/>
      <c r="AO369" s="286"/>
      <c r="AP369" s="286"/>
      <c r="AQ369" s="286"/>
      <c r="AR369" s="1010"/>
      <c r="AS369" s="286"/>
      <c r="AT369" s="286"/>
      <c r="AU369" s="286"/>
      <c r="AV369" s="286"/>
      <c r="AW369" s="286"/>
      <c r="AX369" s="286"/>
      <c r="AY369" s="1010"/>
      <c r="AZ369" s="286"/>
      <c r="BA369" s="286"/>
      <c r="BB369" s="286"/>
      <c r="BC369" s="286"/>
      <c r="BD369" s="286"/>
      <c r="BE369" s="286"/>
      <c r="BF369" s="286"/>
      <c r="BG369" s="286"/>
      <c r="BH369" s="286"/>
      <c r="BI369" s="286"/>
      <c r="BJ369" s="679"/>
      <c r="BK369" s="691"/>
    </row>
    <row r="370" spans="1:63" s="285" customFormat="1">
      <c r="A370" s="288"/>
      <c r="B370" s="288"/>
      <c r="C370" s="1396"/>
      <c r="D370" s="286"/>
      <c r="E370" s="286"/>
      <c r="F370" s="286"/>
      <c r="G370" s="286"/>
      <c r="H370" s="286"/>
      <c r="I370" s="286"/>
      <c r="J370" s="1010"/>
      <c r="K370" s="286"/>
      <c r="L370" s="286"/>
      <c r="M370" s="286"/>
      <c r="N370" s="286"/>
      <c r="O370" s="287"/>
      <c r="P370" s="286"/>
      <c r="Q370" s="997"/>
      <c r="R370" s="286"/>
      <c r="S370" s="286"/>
      <c r="T370" s="286"/>
      <c r="U370" s="286"/>
      <c r="V370" s="286"/>
      <c r="W370" s="286"/>
      <c r="X370" s="286"/>
      <c r="Y370" s="286"/>
      <c r="Z370" s="286"/>
      <c r="AA370" s="286"/>
      <c r="AB370" s="286"/>
      <c r="AC370" s="286"/>
      <c r="AD370" s="286"/>
      <c r="AE370" s="286"/>
      <c r="AF370" s="286"/>
      <c r="AG370" s="286"/>
      <c r="AH370" s="286"/>
      <c r="AI370" s="286"/>
      <c r="AJ370" s="286"/>
      <c r="AK370" s="286"/>
      <c r="AL370" s="286"/>
      <c r="AM370" s="286"/>
      <c r="AN370" s="286"/>
      <c r="AO370" s="286"/>
      <c r="AP370" s="286"/>
      <c r="AQ370" s="286"/>
      <c r="AR370" s="1010"/>
      <c r="AS370" s="286"/>
      <c r="AT370" s="286"/>
      <c r="AU370" s="286"/>
      <c r="AV370" s="286"/>
      <c r="AW370" s="286"/>
      <c r="AX370" s="286"/>
      <c r="AY370" s="1010"/>
      <c r="AZ370" s="286"/>
      <c r="BA370" s="286"/>
      <c r="BB370" s="286"/>
      <c r="BC370" s="286"/>
      <c r="BD370" s="286"/>
      <c r="BE370" s="286"/>
      <c r="BF370" s="286"/>
      <c r="BG370" s="286"/>
      <c r="BH370" s="286"/>
      <c r="BI370" s="286"/>
      <c r="BJ370" s="679"/>
      <c r="BK370" s="691"/>
    </row>
    <row r="371" spans="1:63" s="285" customFormat="1" ht="15.75" customHeight="1">
      <c r="A371" s="288"/>
      <c r="B371" s="288"/>
      <c r="C371" s="1396"/>
      <c r="D371" s="286"/>
      <c r="E371" s="286"/>
      <c r="F371" s="286"/>
      <c r="G371" s="286"/>
      <c r="H371" s="286"/>
      <c r="I371" s="286"/>
      <c r="J371" s="1010"/>
      <c r="K371" s="286"/>
      <c r="L371" s="286"/>
      <c r="M371" s="286"/>
      <c r="N371" s="286"/>
      <c r="O371" s="287"/>
      <c r="P371" s="286"/>
      <c r="Q371" s="997"/>
      <c r="R371" s="286"/>
      <c r="S371" s="286"/>
      <c r="T371" s="286"/>
      <c r="U371" s="286"/>
      <c r="V371" s="286"/>
      <c r="W371" s="286"/>
      <c r="X371" s="286"/>
      <c r="Y371" s="286"/>
      <c r="Z371" s="286"/>
      <c r="AA371" s="286"/>
      <c r="AB371" s="286"/>
      <c r="AC371" s="286"/>
      <c r="AD371" s="286"/>
      <c r="AE371" s="286"/>
      <c r="AF371" s="286"/>
      <c r="AG371" s="286"/>
      <c r="AH371" s="286"/>
      <c r="AI371" s="286"/>
      <c r="AJ371" s="286"/>
      <c r="AK371" s="286"/>
      <c r="AL371" s="286"/>
      <c r="AM371" s="286"/>
      <c r="AN371" s="286"/>
      <c r="AO371" s="286"/>
      <c r="AP371" s="286"/>
      <c r="AQ371" s="286"/>
      <c r="AR371" s="1010"/>
      <c r="AS371" s="286"/>
      <c r="AT371" s="286"/>
      <c r="AU371" s="286"/>
      <c r="AV371" s="286"/>
      <c r="AW371" s="286"/>
      <c r="AX371" s="286"/>
      <c r="AY371" s="1010"/>
      <c r="AZ371" s="286"/>
      <c r="BA371" s="286"/>
      <c r="BB371" s="286"/>
      <c r="BC371" s="286"/>
      <c r="BD371" s="286"/>
      <c r="BE371" s="286"/>
      <c r="BF371" s="286"/>
      <c r="BG371" s="286"/>
      <c r="BH371" s="286"/>
      <c r="BI371" s="286"/>
      <c r="BJ371" s="679"/>
      <c r="BK371" s="691"/>
    </row>
    <row r="372" spans="1:63" s="285" customFormat="1">
      <c r="A372" s="288"/>
      <c r="B372" s="288"/>
      <c r="C372" s="1396"/>
      <c r="D372" s="286"/>
      <c r="E372" s="286"/>
      <c r="F372" s="286"/>
      <c r="G372" s="286"/>
      <c r="H372" s="286"/>
      <c r="I372" s="286"/>
      <c r="J372" s="1010"/>
      <c r="K372" s="286"/>
      <c r="L372" s="286"/>
      <c r="M372" s="286"/>
      <c r="N372" s="286"/>
      <c r="O372" s="287"/>
      <c r="P372" s="286"/>
      <c r="Q372" s="997"/>
      <c r="R372" s="286"/>
      <c r="S372" s="286"/>
      <c r="T372" s="286"/>
      <c r="U372" s="286"/>
      <c r="V372" s="286"/>
      <c r="W372" s="286"/>
      <c r="X372" s="286"/>
      <c r="Y372" s="286"/>
      <c r="Z372" s="286"/>
      <c r="AA372" s="286"/>
      <c r="AB372" s="286"/>
      <c r="AC372" s="286"/>
      <c r="AD372" s="286"/>
      <c r="AE372" s="286"/>
      <c r="AF372" s="286"/>
      <c r="AG372" s="286"/>
      <c r="AH372" s="286"/>
      <c r="AI372" s="286"/>
      <c r="AJ372" s="286"/>
      <c r="AK372" s="286"/>
      <c r="AL372" s="286"/>
      <c r="AM372" s="286"/>
      <c r="AN372" s="286"/>
      <c r="AO372" s="286"/>
      <c r="AP372" s="286"/>
      <c r="AQ372" s="286"/>
      <c r="AR372" s="1010"/>
      <c r="AS372" s="286"/>
      <c r="AT372" s="286"/>
      <c r="AU372" s="286"/>
      <c r="AV372" s="286"/>
      <c r="AW372" s="286"/>
      <c r="AX372" s="286"/>
      <c r="AY372" s="1010"/>
      <c r="AZ372" s="286"/>
      <c r="BA372" s="286"/>
      <c r="BB372" s="286"/>
      <c r="BC372" s="286"/>
      <c r="BD372" s="286"/>
      <c r="BE372" s="286"/>
      <c r="BF372" s="286"/>
      <c r="BG372" s="286"/>
      <c r="BH372" s="286"/>
      <c r="BI372" s="286"/>
      <c r="BJ372" s="679"/>
      <c r="BK372" s="691"/>
    </row>
    <row r="373" spans="1:63" s="285" customFormat="1" ht="15.75" customHeight="1">
      <c r="A373" s="288"/>
      <c r="B373" s="288"/>
      <c r="C373" s="1396"/>
      <c r="D373" s="286"/>
      <c r="E373" s="286"/>
      <c r="F373" s="286"/>
      <c r="G373" s="286"/>
      <c r="H373" s="286"/>
      <c r="I373" s="286"/>
      <c r="J373" s="1010"/>
      <c r="K373" s="286"/>
      <c r="L373" s="286"/>
      <c r="M373" s="286"/>
      <c r="N373" s="286"/>
      <c r="O373" s="287"/>
      <c r="P373" s="286"/>
      <c r="Q373" s="997"/>
      <c r="R373" s="286"/>
      <c r="S373" s="286"/>
      <c r="T373" s="286"/>
      <c r="U373" s="286"/>
      <c r="V373" s="286"/>
      <c r="W373" s="286"/>
      <c r="X373" s="286"/>
      <c r="Y373" s="286"/>
      <c r="Z373" s="286"/>
      <c r="AA373" s="286"/>
      <c r="AB373" s="286"/>
      <c r="AC373" s="286"/>
      <c r="AD373" s="286"/>
      <c r="AE373" s="286"/>
      <c r="AF373" s="286"/>
      <c r="AG373" s="286"/>
      <c r="AH373" s="286"/>
      <c r="AI373" s="286"/>
      <c r="AJ373" s="286"/>
      <c r="AK373" s="286"/>
      <c r="AL373" s="286"/>
      <c r="AM373" s="286"/>
      <c r="AN373" s="286"/>
      <c r="AO373" s="286"/>
      <c r="AP373" s="286"/>
      <c r="AQ373" s="286"/>
      <c r="AR373" s="1010"/>
      <c r="AS373" s="286"/>
      <c r="AT373" s="286"/>
      <c r="AU373" s="286"/>
      <c r="AV373" s="286"/>
      <c r="AW373" s="286"/>
      <c r="AX373" s="286"/>
      <c r="AY373" s="1010"/>
      <c r="AZ373" s="286"/>
      <c r="BA373" s="286"/>
      <c r="BB373" s="286"/>
      <c r="BC373" s="286"/>
      <c r="BD373" s="286"/>
      <c r="BE373" s="286"/>
      <c r="BF373" s="286"/>
      <c r="BG373" s="286"/>
      <c r="BH373" s="286"/>
      <c r="BI373" s="286"/>
      <c r="BJ373" s="679"/>
      <c r="BK373" s="691"/>
    </row>
    <row r="374" spans="1:63" s="285" customFormat="1">
      <c r="A374" s="288"/>
      <c r="B374" s="288"/>
      <c r="C374" s="1396"/>
      <c r="D374" s="286"/>
      <c r="E374" s="286"/>
      <c r="F374" s="286"/>
      <c r="G374" s="286"/>
      <c r="H374" s="286"/>
      <c r="I374" s="286"/>
      <c r="J374" s="1010"/>
      <c r="K374" s="286"/>
      <c r="L374" s="286"/>
      <c r="M374" s="286"/>
      <c r="N374" s="286"/>
      <c r="O374" s="287"/>
      <c r="P374" s="286"/>
      <c r="Q374" s="997"/>
      <c r="R374" s="286"/>
      <c r="S374" s="286"/>
      <c r="T374" s="286"/>
      <c r="U374" s="286"/>
      <c r="V374" s="286"/>
      <c r="W374" s="286"/>
      <c r="X374" s="286"/>
      <c r="Y374" s="286"/>
      <c r="Z374" s="286"/>
      <c r="AA374" s="286"/>
      <c r="AB374" s="286"/>
      <c r="AC374" s="286"/>
      <c r="AD374" s="286"/>
      <c r="AE374" s="286"/>
      <c r="AF374" s="286"/>
      <c r="AG374" s="286"/>
      <c r="AH374" s="286"/>
      <c r="AI374" s="286"/>
      <c r="AJ374" s="286"/>
      <c r="AK374" s="286"/>
      <c r="AL374" s="286"/>
      <c r="AM374" s="286"/>
      <c r="AN374" s="286"/>
      <c r="AO374" s="286"/>
      <c r="AP374" s="286"/>
      <c r="AQ374" s="286"/>
      <c r="AR374" s="1010"/>
      <c r="AS374" s="286"/>
      <c r="AT374" s="286"/>
      <c r="AU374" s="286"/>
      <c r="AV374" s="286"/>
      <c r="AW374" s="286"/>
      <c r="AX374" s="286"/>
      <c r="AY374" s="1010"/>
      <c r="AZ374" s="286"/>
      <c r="BA374" s="286"/>
      <c r="BB374" s="286"/>
      <c r="BC374" s="286"/>
      <c r="BD374" s="286"/>
      <c r="BE374" s="286"/>
      <c r="BF374" s="286"/>
      <c r="BG374" s="286"/>
      <c r="BH374" s="286"/>
      <c r="BI374" s="286"/>
      <c r="BJ374" s="679"/>
      <c r="BK374" s="691"/>
    </row>
    <row r="375" spans="1:63" s="285" customFormat="1" ht="15.75" customHeight="1">
      <c r="A375" s="288"/>
      <c r="B375" s="288"/>
      <c r="C375" s="1396"/>
      <c r="D375" s="286"/>
      <c r="E375" s="286"/>
      <c r="F375" s="286"/>
      <c r="G375" s="286"/>
      <c r="H375" s="286"/>
      <c r="I375" s="286"/>
      <c r="J375" s="1010"/>
      <c r="K375" s="286"/>
      <c r="L375" s="286"/>
      <c r="M375" s="286"/>
      <c r="N375" s="286"/>
      <c r="O375" s="287"/>
      <c r="P375" s="286"/>
      <c r="Q375" s="997"/>
      <c r="R375" s="286"/>
      <c r="S375" s="286"/>
      <c r="T375" s="286"/>
      <c r="U375" s="286"/>
      <c r="V375" s="286"/>
      <c r="W375" s="286"/>
      <c r="X375" s="286"/>
      <c r="Y375" s="286"/>
      <c r="Z375" s="286"/>
      <c r="AA375" s="286"/>
      <c r="AB375" s="286"/>
      <c r="AC375" s="286"/>
      <c r="AD375" s="286"/>
      <c r="AE375" s="286"/>
      <c r="AF375" s="286"/>
      <c r="AG375" s="286"/>
      <c r="AH375" s="286"/>
      <c r="AI375" s="286"/>
      <c r="AJ375" s="286"/>
      <c r="AK375" s="286"/>
      <c r="AL375" s="286"/>
      <c r="AM375" s="286"/>
      <c r="AN375" s="286"/>
      <c r="AO375" s="286"/>
      <c r="AP375" s="286"/>
      <c r="AQ375" s="286"/>
      <c r="AR375" s="1010"/>
      <c r="AS375" s="286"/>
      <c r="AT375" s="286"/>
      <c r="AU375" s="286"/>
      <c r="AV375" s="286"/>
      <c r="AW375" s="286"/>
      <c r="AX375" s="286"/>
      <c r="AY375" s="1010"/>
      <c r="AZ375" s="286"/>
      <c r="BA375" s="286"/>
      <c r="BB375" s="286"/>
      <c r="BC375" s="286"/>
      <c r="BD375" s="286"/>
      <c r="BE375" s="286"/>
      <c r="BF375" s="286"/>
      <c r="BG375" s="286"/>
      <c r="BH375" s="286"/>
      <c r="BI375" s="286"/>
      <c r="BJ375" s="679"/>
      <c r="BK375" s="691"/>
    </row>
    <row r="376" spans="1:63" s="285" customFormat="1">
      <c r="A376" s="288"/>
      <c r="B376" s="288"/>
      <c r="C376" s="1396"/>
      <c r="D376" s="286"/>
      <c r="E376" s="286"/>
      <c r="F376" s="286"/>
      <c r="G376" s="286"/>
      <c r="H376" s="286"/>
      <c r="I376" s="286"/>
      <c r="J376" s="1010"/>
      <c r="K376" s="286"/>
      <c r="L376" s="286"/>
      <c r="M376" s="286"/>
      <c r="N376" s="286"/>
      <c r="O376" s="287"/>
      <c r="P376" s="286"/>
      <c r="Q376" s="997"/>
      <c r="R376" s="286"/>
      <c r="S376" s="286"/>
      <c r="T376" s="286"/>
      <c r="U376" s="286"/>
      <c r="V376" s="286"/>
      <c r="W376" s="286"/>
      <c r="X376" s="286"/>
      <c r="Y376" s="286"/>
      <c r="Z376" s="286"/>
      <c r="AA376" s="286"/>
      <c r="AB376" s="286"/>
      <c r="AC376" s="286"/>
      <c r="AD376" s="286"/>
      <c r="AE376" s="286"/>
      <c r="AF376" s="286"/>
      <c r="AG376" s="286"/>
      <c r="AH376" s="286"/>
      <c r="AI376" s="286"/>
      <c r="AJ376" s="286"/>
      <c r="AK376" s="286"/>
      <c r="AL376" s="286"/>
      <c r="AM376" s="286"/>
      <c r="AN376" s="286"/>
      <c r="AO376" s="286"/>
      <c r="AP376" s="286"/>
      <c r="AQ376" s="286"/>
      <c r="AR376" s="1010"/>
      <c r="AS376" s="286"/>
      <c r="AT376" s="286"/>
      <c r="AU376" s="286"/>
      <c r="AV376" s="286"/>
      <c r="AW376" s="286"/>
      <c r="AX376" s="286"/>
      <c r="AY376" s="1010"/>
      <c r="AZ376" s="286"/>
      <c r="BA376" s="286"/>
      <c r="BB376" s="286"/>
      <c r="BC376" s="286"/>
      <c r="BD376" s="286"/>
      <c r="BE376" s="286"/>
      <c r="BF376" s="286"/>
      <c r="BG376" s="286"/>
      <c r="BH376" s="286"/>
      <c r="BI376" s="286"/>
      <c r="BJ376" s="679"/>
      <c r="BK376" s="691"/>
    </row>
    <row r="377" spans="1:63" s="285" customFormat="1" ht="15.75" customHeight="1">
      <c r="A377" s="288"/>
      <c r="B377" s="288"/>
      <c r="C377" s="1396"/>
      <c r="D377" s="286"/>
      <c r="E377" s="286"/>
      <c r="F377" s="286"/>
      <c r="G377" s="286"/>
      <c r="H377" s="286"/>
      <c r="I377" s="286"/>
      <c r="J377" s="1010"/>
      <c r="K377" s="286"/>
      <c r="L377" s="286"/>
      <c r="M377" s="286"/>
      <c r="N377" s="286"/>
      <c r="O377" s="287"/>
      <c r="P377" s="286"/>
      <c r="Q377" s="997"/>
      <c r="R377" s="286"/>
      <c r="S377" s="286"/>
      <c r="T377" s="286"/>
      <c r="U377" s="286"/>
      <c r="V377" s="286"/>
      <c r="W377" s="286"/>
      <c r="X377" s="286"/>
      <c r="Y377" s="286"/>
      <c r="Z377" s="286"/>
      <c r="AA377" s="286"/>
      <c r="AB377" s="286"/>
      <c r="AC377" s="286"/>
      <c r="AD377" s="286"/>
      <c r="AE377" s="286"/>
      <c r="AF377" s="286"/>
      <c r="AG377" s="286"/>
      <c r="AH377" s="286"/>
      <c r="AI377" s="286"/>
      <c r="AJ377" s="286"/>
      <c r="AK377" s="286"/>
      <c r="AL377" s="286"/>
      <c r="AM377" s="286"/>
      <c r="AN377" s="286"/>
      <c r="AO377" s="286"/>
      <c r="AP377" s="286"/>
      <c r="AQ377" s="286"/>
      <c r="AR377" s="1010"/>
      <c r="AS377" s="286"/>
      <c r="AT377" s="286"/>
      <c r="AU377" s="286"/>
      <c r="AV377" s="286"/>
      <c r="AW377" s="286"/>
      <c r="AX377" s="286"/>
      <c r="AY377" s="1010"/>
      <c r="AZ377" s="286"/>
      <c r="BA377" s="286"/>
      <c r="BB377" s="286"/>
      <c r="BC377" s="286"/>
      <c r="BD377" s="286"/>
      <c r="BE377" s="286"/>
      <c r="BF377" s="286"/>
      <c r="BG377" s="286"/>
      <c r="BH377" s="286"/>
      <c r="BI377" s="286"/>
      <c r="BJ377" s="679"/>
      <c r="BK377" s="691"/>
    </row>
    <row r="378" spans="1:63" s="285" customFormat="1">
      <c r="A378" s="288"/>
      <c r="B378" s="288"/>
      <c r="C378" s="1396"/>
      <c r="D378" s="286"/>
      <c r="E378" s="286"/>
      <c r="F378" s="286"/>
      <c r="G378" s="286"/>
      <c r="H378" s="286"/>
      <c r="I378" s="286"/>
      <c r="J378" s="1010"/>
      <c r="K378" s="286"/>
      <c r="L378" s="286"/>
      <c r="M378" s="286"/>
      <c r="N378" s="286"/>
      <c r="O378" s="287"/>
      <c r="P378" s="286"/>
      <c r="Q378" s="997"/>
      <c r="R378" s="286"/>
      <c r="S378" s="286"/>
      <c r="T378" s="286"/>
      <c r="U378" s="286"/>
      <c r="V378" s="286"/>
      <c r="W378" s="286"/>
      <c r="X378" s="286"/>
      <c r="Y378" s="286"/>
      <c r="Z378" s="286"/>
      <c r="AA378" s="286"/>
      <c r="AB378" s="286"/>
      <c r="AC378" s="286"/>
      <c r="AD378" s="286"/>
      <c r="AE378" s="286"/>
      <c r="AF378" s="286"/>
      <c r="AG378" s="286"/>
      <c r="AH378" s="286"/>
      <c r="AI378" s="286"/>
      <c r="AJ378" s="286"/>
      <c r="AK378" s="286"/>
      <c r="AL378" s="286"/>
      <c r="AM378" s="286"/>
      <c r="AN378" s="286"/>
      <c r="AO378" s="286"/>
      <c r="AP378" s="286"/>
      <c r="AQ378" s="286"/>
      <c r="AR378" s="1010"/>
      <c r="AS378" s="286"/>
      <c r="AT378" s="286"/>
      <c r="AU378" s="286"/>
      <c r="AV378" s="286"/>
      <c r="AW378" s="286"/>
      <c r="AX378" s="286"/>
      <c r="AY378" s="1010"/>
      <c r="AZ378" s="286"/>
      <c r="BA378" s="286"/>
      <c r="BB378" s="286"/>
      <c r="BC378" s="286"/>
      <c r="BD378" s="286"/>
      <c r="BE378" s="286"/>
      <c r="BF378" s="286"/>
      <c r="BG378" s="286"/>
      <c r="BH378" s="286"/>
      <c r="BI378" s="286"/>
      <c r="BJ378" s="679"/>
      <c r="BK378" s="691"/>
    </row>
    <row r="379" spans="1:63" s="285" customFormat="1" ht="15.75" customHeight="1">
      <c r="A379" s="288"/>
      <c r="B379" s="288"/>
      <c r="C379" s="1396"/>
      <c r="D379" s="286"/>
      <c r="E379" s="286"/>
      <c r="F379" s="286"/>
      <c r="G379" s="286"/>
      <c r="H379" s="286"/>
      <c r="I379" s="286"/>
      <c r="J379" s="1010"/>
      <c r="K379" s="286"/>
      <c r="L379" s="286"/>
      <c r="M379" s="286"/>
      <c r="N379" s="286"/>
      <c r="O379" s="287"/>
      <c r="P379" s="286"/>
      <c r="Q379" s="997"/>
      <c r="R379" s="286"/>
      <c r="S379" s="286"/>
      <c r="T379" s="286"/>
      <c r="U379" s="286"/>
      <c r="V379" s="286"/>
      <c r="W379" s="286"/>
      <c r="X379" s="286"/>
      <c r="Y379" s="286"/>
      <c r="Z379" s="286"/>
      <c r="AA379" s="286"/>
      <c r="AB379" s="286"/>
      <c r="AC379" s="286"/>
      <c r="AD379" s="286"/>
      <c r="AE379" s="286"/>
      <c r="AF379" s="286"/>
      <c r="AG379" s="286"/>
      <c r="AH379" s="286"/>
      <c r="AI379" s="286"/>
      <c r="AJ379" s="286"/>
      <c r="AK379" s="286"/>
      <c r="AL379" s="286"/>
      <c r="AM379" s="286"/>
      <c r="AN379" s="286"/>
      <c r="AO379" s="286"/>
      <c r="AP379" s="286"/>
      <c r="AQ379" s="286"/>
      <c r="AR379" s="1010"/>
      <c r="AS379" s="286"/>
      <c r="AT379" s="286"/>
      <c r="AU379" s="286"/>
      <c r="AV379" s="286"/>
      <c r="AW379" s="286"/>
      <c r="AX379" s="286"/>
      <c r="AY379" s="1010"/>
      <c r="AZ379" s="286"/>
      <c r="BA379" s="286"/>
      <c r="BB379" s="286"/>
      <c r="BC379" s="286"/>
      <c r="BD379" s="286"/>
      <c r="BE379" s="286"/>
      <c r="BF379" s="286"/>
      <c r="BG379" s="286"/>
      <c r="BH379" s="286"/>
      <c r="BI379" s="286"/>
      <c r="BJ379" s="679"/>
      <c r="BK379" s="691"/>
    </row>
    <row r="380" spans="1:63" s="285" customFormat="1">
      <c r="A380" s="288"/>
      <c r="B380" s="288"/>
      <c r="C380" s="1396"/>
      <c r="D380" s="286"/>
      <c r="E380" s="286"/>
      <c r="F380" s="286"/>
      <c r="G380" s="286"/>
      <c r="H380" s="286"/>
      <c r="I380" s="286"/>
      <c r="J380" s="1010"/>
      <c r="K380" s="286"/>
      <c r="L380" s="286"/>
      <c r="M380" s="286"/>
      <c r="N380" s="286"/>
      <c r="O380" s="287"/>
      <c r="P380" s="286"/>
      <c r="Q380" s="997"/>
      <c r="R380" s="286"/>
      <c r="S380" s="286"/>
      <c r="T380" s="286"/>
      <c r="U380" s="286"/>
      <c r="V380" s="286"/>
      <c r="W380" s="286"/>
      <c r="X380" s="286"/>
      <c r="Y380" s="286"/>
      <c r="Z380" s="286"/>
      <c r="AA380" s="286"/>
      <c r="AB380" s="286"/>
      <c r="AC380" s="286"/>
      <c r="AD380" s="286"/>
      <c r="AE380" s="286"/>
      <c r="AF380" s="286"/>
      <c r="AG380" s="286"/>
      <c r="AH380" s="286"/>
      <c r="AI380" s="286"/>
      <c r="AJ380" s="286"/>
      <c r="AK380" s="286"/>
      <c r="AL380" s="286"/>
      <c r="AM380" s="286"/>
      <c r="AN380" s="286"/>
      <c r="AO380" s="286"/>
      <c r="AP380" s="286"/>
      <c r="AQ380" s="286"/>
      <c r="AR380" s="1010"/>
      <c r="AS380" s="286"/>
      <c r="AT380" s="286"/>
      <c r="AU380" s="286"/>
      <c r="AV380" s="286"/>
      <c r="AW380" s="286"/>
      <c r="AX380" s="286"/>
      <c r="AY380" s="1010"/>
      <c r="AZ380" s="286"/>
      <c r="BA380" s="286"/>
      <c r="BB380" s="286"/>
      <c r="BC380" s="286"/>
      <c r="BD380" s="286"/>
      <c r="BE380" s="286"/>
      <c r="BF380" s="286"/>
      <c r="BG380" s="286"/>
      <c r="BH380" s="286"/>
      <c r="BI380" s="286"/>
      <c r="BJ380" s="679"/>
      <c r="BK380" s="691"/>
    </row>
    <row r="381" spans="1:63" s="285" customFormat="1" ht="15.75" customHeight="1">
      <c r="A381" s="288"/>
      <c r="B381" s="288"/>
      <c r="C381" s="1396"/>
      <c r="D381" s="286"/>
      <c r="E381" s="286"/>
      <c r="F381" s="286"/>
      <c r="G381" s="286"/>
      <c r="H381" s="286"/>
      <c r="I381" s="286"/>
      <c r="J381" s="1010"/>
      <c r="K381" s="286"/>
      <c r="L381" s="286"/>
      <c r="M381" s="286"/>
      <c r="N381" s="286"/>
      <c r="O381" s="287"/>
      <c r="P381" s="286"/>
      <c r="Q381" s="997"/>
      <c r="R381" s="286"/>
      <c r="S381" s="286"/>
      <c r="T381" s="286"/>
      <c r="U381" s="286"/>
      <c r="V381" s="286"/>
      <c r="W381" s="286"/>
      <c r="X381" s="286"/>
      <c r="Y381" s="286"/>
      <c r="Z381" s="286"/>
      <c r="AA381" s="286"/>
      <c r="AB381" s="286"/>
      <c r="AC381" s="286"/>
      <c r="AD381" s="286"/>
      <c r="AE381" s="286"/>
      <c r="AF381" s="286"/>
      <c r="AG381" s="286"/>
      <c r="AH381" s="286"/>
      <c r="AI381" s="286"/>
      <c r="AJ381" s="286"/>
      <c r="AK381" s="286"/>
      <c r="AL381" s="286"/>
      <c r="AM381" s="286"/>
      <c r="AN381" s="286"/>
      <c r="AO381" s="286"/>
      <c r="AP381" s="286"/>
      <c r="AQ381" s="286"/>
      <c r="AR381" s="1010"/>
      <c r="AS381" s="286"/>
      <c r="AT381" s="286"/>
      <c r="AU381" s="286"/>
      <c r="AV381" s="286"/>
      <c r="AW381" s="286"/>
      <c r="AX381" s="286"/>
      <c r="AY381" s="1010"/>
      <c r="AZ381" s="286"/>
      <c r="BA381" s="286"/>
      <c r="BB381" s="286"/>
      <c r="BC381" s="286"/>
      <c r="BD381" s="286"/>
      <c r="BE381" s="286"/>
      <c r="BF381" s="286"/>
      <c r="BG381" s="286"/>
      <c r="BH381" s="286"/>
      <c r="BI381" s="286"/>
      <c r="BJ381" s="679"/>
      <c r="BK381" s="691"/>
    </row>
    <row r="382" spans="1:63" s="285" customFormat="1">
      <c r="A382" s="288"/>
      <c r="B382" s="288"/>
      <c r="C382" s="1396"/>
      <c r="D382" s="286"/>
      <c r="E382" s="286"/>
      <c r="F382" s="286"/>
      <c r="G382" s="286"/>
      <c r="H382" s="286"/>
      <c r="I382" s="286"/>
      <c r="J382" s="1010"/>
      <c r="K382" s="286"/>
      <c r="L382" s="286"/>
      <c r="M382" s="286"/>
      <c r="N382" s="286"/>
      <c r="O382" s="287"/>
      <c r="P382" s="286"/>
      <c r="Q382" s="997"/>
      <c r="R382" s="286"/>
      <c r="S382" s="286"/>
      <c r="T382" s="286"/>
      <c r="U382" s="286"/>
      <c r="V382" s="286"/>
      <c r="W382" s="286"/>
      <c r="X382" s="286"/>
      <c r="Y382" s="286"/>
      <c r="Z382" s="286"/>
      <c r="AA382" s="286"/>
      <c r="AB382" s="286"/>
      <c r="AC382" s="286"/>
      <c r="AD382" s="286"/>
      <c r="AE382" s="286"/>
      <c r="AF382" s="286"/>
      <c r="AG382" s="286"/>
      <c r="AH382" s="286"/>
      <c r="AI382" s="286"/>
      <c r="AJ382" s="286"/>
      <c r="AK382" s="286"/>
      <c r="AL382" s="286"/>
      <c r="AM382" s="286"/>
      <c r="AN382" s="286"/>
      <c r="AO382" s="286"/>
      <c r="AP382" s="286"/>
      <c r="AQ382" s="286"/>
      <c r="AR382" s="1010"/>
      <c r="AS382" s="286"/>
      <c r="AT382" s="286"/>
      <c r="AU382" s="286"/>
      <c r="AV382" s="286"/>
      <c r="AW382" s="286"/>
      <c r="AX382" s="286"/>
      <c r="AY382" s="1010"/>
      <c r="AZ382" s="286"/>
      <c r="BA382" s="286"/>
      <c r="BB382" s="286"/>
      <c r="BC382" s="286"/>
      <c r="BD382" s="286"/>
      <c r="BE382" s="286"/>
      <c r="BF382" s="286"/>
      <c r="BG382" s="286"/>
      <c r="BH382" s="286"/>
      <c r="BI382" s="286"/>
      <c r="BJ382" s="679"/>
      <c r="BK382" s="691"/>
    </row>
    <row r="383" spans="1:63" s="285" customFormat="1" ht="15.75" customHeight="1">
      <c r="A383" s="288"/>
      <c r="B383" s="288"/>
      <c r="C383" s="1396"/>
      <c r="D383" s="286"/>
      <c r="E383" s="286"/>
      <c r="F383" s="286"/>
      <c r="G383" s="286"/>
      <c r="H383" s="286"/>
      <c r="I383" s="286"/>
      <c r="J383" s="1010"/>
      <c r="K383" s="286"/>
      <c r="L383" s="286"/>
      <c r="M383" s="286"/>
      <c r="N383" s="286"/>
      <c r="O383" s="287"/>
      <c r="P383" s="286"/>
      <c r="Q383" s="997"/>
      <c r="R383" s="286"/>
      <c r="S383" s="286"/>
      <c r="T383" s="286"/>
      <c r="U383" s="286"/>
      <c r="V383" s="286"/>
      <c r="W383" s="286"/>
      <c r="X383" s="286"/>
      <c r="Y383" s="286"/>
      <c r="Z383" s="286"/>
      <c r="AA383" s="286"/>
      <c r="AB383" s="286"/>
      <c r="AC383" s="286"/>
      <c r="AD383" s="286"/>
      <c r="AE383" s="286"/>
      <c r="AF383" s="286"/>
      <c r="AG383" s="286"/>
      <c r="AH383" s="286"/>
      <c r="AI383" s="286"/>
      <c r="AJ383" s="286"/>
      <c r="AK383" s="286"/>
      <c r="AL383" s="286"/>
      <c r="AM383" s="286"/>
      <c r="AN383" s="286"/>
      <c r="AO383" s="286"/>
      <c r="AP383" s="286"/>
      <c r="AQ383" s="286"/>
      <c r="AR383" s="1010"/>
      <c r="AS383" s="286"/>
      <c r="AT383" s="286"/>
      <c r="AU383" s="286"/>
      <c r="AV383" s="286"/>
      <c r="AW383" s="286"/>
      <c r="AX383" s="286"/>
      <c r="AY383" s="1010"/>
      <c r="AZ383" s="286"/>
      <c r="BA383" s="286"/>
      <c r="BB383" s="286"/>
      <c r="BC383" s="286"/>
      <c r="BD383" s="286"/>
      <c r="BE383" s="286"/>
      <c r="BF383" s="286"/>
      <c r="BG383" s="286"/>
      <c r="BH383" s="286"/>
      <c r="BI383" s="286"/>
      <c r="BJ383" s="679"/>
      <c r="BK383" s="691"/>
    </row>
    <row r="384" spans="1:63" s="285" customFormat="1">
      <c r="A384" s="288"/>
      <c r="B384" s="288"/>
      <c r="C384" s="1396"/>
      <c r="D384" s="286"/>
      <c r="E384" s="286"/>
      <c r="F384" s="286"/>
      <c r="G384" s="286"/>
      <c r="H384" s="286"/>
      <c r="I384" s="286"/>
      <c r="J384" s="1010"/>
      <c r="K384" s="286"/>
      <c r="L384" s="286"/>
      <c r="M384" s="286"/>
      <c r="N384" s="286"/>
      <c r="O384" s="287"/>
      <c r="P384" s="286"/>
      <c r="Q384" s="997"/>
      <c r="R384" s="286"/>
      <c r="S384" s="286"/>
      <c r="T384" s="286"/>
      <c r="U384" s="286"/>
      <c r="V384" s="286"/>
      <c r="W384" s="286"/>
      <c r="X384" s="286"/>
      <c r="Y384" s="286"/>
      <c r="Z384" s="286"/>
      <c r="AA384" s="286"/>
      <c r="AB384" s="286"/>
      <c r="AC384" s="286"/>
      <c r="AD384" s="286"/>
      <c r="AE384" s="286"/>
      <c r="AF384" s="286"/>
      <c r="AG384" s="286"/>
      <c r="AH384" s="286"/>
      <c r="AI384" s="286"/>
      <c r="AJ384" s="286"/>
      <c r="AK384" s="286"/>
      <c r="AL384" s="286"/>
      <c r="AM384" s="286"/>
      <c r="AN384" s="286"/>
      <c r="AO384" s="286"/>
      <c r="AP384" s="286"/>
      <c r="AQ384" s="286"/>
      <c r="AR384" s="1010"/>
      <c r="AS384" s="286"/>
      <c r="AT384" s="286"/>
      <c r="AU384" s="286"/>
      <c r="AV384" s="286"/>
      <c r="AW384" s="286"/>
      <c r="AX384" s="286"/>
      <c r="AY384" s="1010"/>
      <c r="AZ384" s="286"/>
      <c r="BA384" s="286"/>
      <c r="BB384" s="286"/>
      <c r="BC384" s="286"/>
      <c r="BD384" s="286"/>
      <c r="BE384" s="286"/>
      <c r="BF384" s="286"/>
      <c r="BG384" s="286"/>
      <c r="BH384" s="286"/>
      <c r="BI384" s="286"/>
      <c r="BJ384" s="679"/>
      <c r="BK384" s="691"/>
    </row>
    <row r="385" spans="1:63" s="285" customFormat="1" ht="15.75" customHeight="1">
      <c r="A385" s="288"/>
      <c r="B385" s="288"/>
      <c r="C385" s="1396"/>
      <c r="D385" s="286"/>
      <c r="E385" s="286"/>
      <c r="F385" s="286"/>
      <c r="G385" s="286"/>
      <c r="H385" s="286"/>
      <c r="I385" s="286"/>
      <c r="J385" s="1010"/>
      <c r="K385" s="286"/>
      <c r="L385" s="286"/>
      <c r="M385" s="286"/>
      <c r="N385" s="286"/>
      <c r="O385" s="287"/>
      <c r="P385" s="286"/>
      <c r="Q385" s="997"/>
      <c r="R385" s="286"/>
      <c r="S385" s="286"/>
      <c r="T385" s="286"/>
      <c r="U385" s="286"/>
      <c r="V385" s="286"/>
      <c r="W385" s="286"/>
      <c r="X385" s="286"/>
      <c r="Y385" s="286"/>
      <c r="Z385" s="286"/>
      <c r="AA385" s="286"/>
      <c r="AB385" s="286"/>
      <c r="AC385" s="286"/>
      <c r="AD385" s="286"/>
      <c r="AE385" s="286"/>
      <c r="AF385" s="286"/>
      <c r="AG385" s="286"/>
      <c r="AH385" s="286"/>
      <c r="AI385" s="286"/>
      <c r="AJ385" s="286"/>
      <c r="AK385" s="286"/>
      <c r="AL385" s="286"/>
      <c r="AM385" s="286"/>
      <c r="AN385" s="286"/>
      <c r="AO385" s="286"/>
      <c r="AP385" s="286"/>
      <c r="AQ385" s="286"/>
      <c r="AR385" s="1010"/>
      <c r="AS385" s="286"/>
      <c r="AT385" s="286"/>
      <c r="AU385" s="286"/>
      <c r="AV385" s="286"/>
      <c r="AW385" s="286"/>
      <c r="AX385" s="286"/>
      <c r="AY385" s="1010"/>
      <c r="AZ385" s="286"/>
      <c r="BA385" s="286"/>
      <c r="BB385" s="286"/>
      <c r="BC385" s="286"/>
      <c r="BD385" s="286"/>
      <c r="BE385" s="286"/>
      <c r="BF385" s="286"/>
      <c r="BG385" s="286"/>
      <c r="BH385" s="286"/>
      <c r="BI385" s="286"/>
      <c r="BJ385" s="679"/>
      <c r="BK385" s="691"/>
    </row>
    <row r="386" spans="1:63" s="285" customFormat="1">
      <c r="A386" s="288"/>
      <c r="B386" s="288"/>
      <c r="C386" s="1396"/>
      <c r="D386" s="286"/>
      <c r="E386" s="286"/>
      <c r="F386" s="286"/>
      <c r="G386" s="286"/>
      <c r="H386" s="286"/>
      <c r="I386" s="286"/>
      <c r="J386" s="1010"/>
      <c r="K386" s="286"/>
      <c r="L386" s="286"/>
      <c r="M386" s="286"/>
      <c r="N386" s="286"/>
      <c r="O386" s="287"/>
      <c r="P386" s="286"/>
      <c r="Q386" s="997"/>
      <c r="R386" s="286"/>
      <c r="S386" s="286"/>
      <c r="T386" s="286"/>
      <c r="U386" s="286"/>
      <c r="V386" s="286"/>
      <c r="W386" s="286"/>
      <c r="X386" s="286"/>
      <c r="Y386" s="286"/>
      <c r="Z386" s="286"/>
      <c r="AA386" s="286"/>
      <c r="AB386" s="286"/>
      <c r="AC386" s="286"/>
      <c r="AD386" s="286"/>
      <c r="AE386" s="286"/>
      <c r="AF386" s="286"/>
      <c r="AG386" s="286"/>
      <c r="AH386" s="286"/>
      <c r="AI386" s="286"/>
      <c r="AJ386" s="286"/>
      <c r="AK386" s="286"/>
      <c r="AL386" s="286"/>
      <c r="AM386" s="286"/>
      <c r="AN386" s="286"/>
      <c r="AO386" s="286"/>
      <c r="AP386" s="286"/>
      <c r="AQ386" s="286"/>
      <c r="AR386" s="1010"/>
      <c r="AS386" s="286"/>
      <c r="AT386" s="286"/>
      <c r="AU386" s="286"/>
      <c r="AV386" s="286"/>
      <c r="AW386" s="286"/>
      <c r="AX386" s="286"/>
      <c r="AY386" s="1010"/>
      <c r="AZ386" s="286"/>
      <c r="BA386" s="286"/>
      <c r="BB386" s="286"/>
      <c r="BC386" s="286"/>
      <c r="BD386" s="286"/>
      <c r="BE386" s="286"/>
      <c r="BF386" s="286"/>
      <c r="BG386" s="286"/>
      <c r="BH386" s="286"/>
      <c r="BI386" s="286"/>
      <c r="BJ386" s="679"/>
      <c r="BK386" s="691"/>
    </row>
    <row r="387" spans="1:63" s="285" customFormat="1" ht="15.75" customHeight="1">
      <c r="A387" s="288"/>
      <c r="B387" s="288"/>
      <c r="C387" s="1396"/>
      <c r="D387" s="286"/>
      <c r="E387" s="286"/>
      <c r="F387" s="286"/>
      <c r="G387" s="286"/>
      <c r="H387" s="286"/>
      <c r="I387" s="286"/>
      <c r="J387" s="1010"/>
      <c r="K387" s="286"/>
      <c r="L387" s="286"/>
      <c r="M387" s="286"/>
      <c r="N387" s="286"/>
      <c r="O387" s="287"/>
      <c r="P387" s="286"/>
      <c r="Q387" s="997"/>
      <c r="R387" s="286"/>
      <c r="S387" s="286"/>
      <c r="T387" s="286"/>
      <c r="U387" s="286"/>
      <c r="V387" s="286"/>
      <c r="W387" s="286"/>
      <c r="X387" s="286"/>
      <c r="Y387" s="286"/>
      <c r="Z387" s="286"/>
      <c r="AA387" s="286"/>
      <c r="AB387" s="286"/>
      <c r="AC387" s="286"/>
      <c r="AD387" s="286"/>
      <c r="AE387" s="286"/>
      <c r="AF387" s="286"/>
      <c r="AG387" s="286"/>
      <c r="AH387" s="286"/>
      <c r="AI387" s="286"/>
      <c r="AJ387" s="286"/>
      <c r="AK387" s="286"/>
      <c r="AL387" s="286"/>
      <c r="AM387" s="286"/>
      <c r="AN387" s="286"/>
      <c r="AO387" s="286"/>
      <c r="AP387" s="286"/>
      <c r="AQ387" s="286"/>
      <c r="AR387" s="1010"/>
      <c r="AS387" s="286"/>
      <c r="AT387" s="286"/>
      <c r="AU387" s="286"/>
      <c r="AV387" s="286"/>
      <c r="AW387" s="286"/>
      <c r="AX387" s="286"/>
      <c r="AY387" s="1010"/>
      <c r="AZ387" s="286"/>
      <c r="BA387" s="286"/>
      <c r="BB387" s="286"/>
      <c r="BC387" s="286"/>
      <c r="BD387" s="286"/>
      <c r="BE387" s="286"/>
      <c r="BF387" s="286"/>
      <c r="BG387" s="286"/>
      <c r="BH387" s="286"/>
      <c r="BI387" s="286"/>
      <c r="BJ387" s="679"/>
      <c r="BK387" s="691"/>
    </row>
    <row r="388" spans="1:63" s="285" customFormat="1">
      <c r="A388" s="288"/>
      <c r="B388" s="288"/>
      <c r="C388" s="1396"/>
      <c r="D388" s="286"/>
      <c r="E388" s="286"/>
      <c r="F388" s="286"/>
      <c r="G388" s="286"/>
      <c r="H388" s="286"/>
      <c r="I388" s="286"/>
      <c r="J388" s="1010"/>
      <c r="K388" s="286"/>
      <c r="L388" s="286"/>
      <c r="M388" s="286"/>
      <c r="N388" s="286"/>
      <c r="O388" s="287"/>
      <c r="P388" s="286"/>
      <c r="Q388" s="997"/>
      <c r="R388" s="286"/>
      <c r="S388" s="286"/>
      <c r="T388" s="286"/>
      <c r="U388" s="286"/>
      <c r="V388" s="286"/>
      <c r="W388" s="286"/>
      <c r="X388" s="286"/>
      <c r="Y388" s="286"/>
      <c r="Z388" s="286"/>
      <c r="AA388" s="286"/>
      <c r="AB388" s="286"/>
      <c r="AC388" s="286"/>
      <c r="AD388" s="286"/>
      <c r="AE388" s="286"/>
      <c r="AF388" s="286"/>
      <c r="AG388" s="286"/>
      <c r="AH388" s="286"/>
      <c r="AI388" s="286"/>
      <c r="AJ388" s="286"/>
      <c r="AK388" s="286"/>
      <c r="AL388" s="286"/>
      <c r="AM388" s="286"/>
      <c r="AN388" s="286"/>
      <c r="AO388" s="286"/>
      <c r="AP388" s="286"/>
      <c r="AQ388" s="286"/>
      <c r="AR388" s="1010"/>
      <c r="AS388" s="286"/>
      <c r="AT388" s="286"/>
      <c r="AU388" s="286"/>
      <c r="AV388" s="286"/>
      <c r="AW388" s="286"/>
      <c r="AX388" s="286"/>
      <c r="AY388" s="1010"/>
      <c r="AZ388" s="286"/>
      <c r="BA388" s="286"/>
      <c r="BB388" s="286"/>
      <c r="BC388" s="286"/>
      <c r="BD388" s="286"/>
      <c r="BE388" s="286"/>
      <c r="BF388" s="286"/>
      <c r="BG388" s="286"/>
      <c r="BH388" s="286"/>
      <c r="BI388" s="286"/>
      <c r="BJ388" s="679"/>
      <c r="BK388" s="691"/>
    </row>
    <row r="389" spans="1:63" s="285" customFormat="1" ht="15.75" customHeight="1">
      <c r="A389" s="288"/>
      <c r="B389" s="288"/>
      <c r="C389" s="1396"/>
      <c r="D389" s="286"/>
      <c r="E389" s="286"/>
      <c r="F389" s="286"/>
      <c r="G389" s="286"/>
      <c r="H389" s="286"/>
      <c r="I389" s="286"/>
      <c r="J389" s="1010"/>
      <c r="K389" s="286"/>
      <c r="L389" s="286"/>
      <c r="M389" s="286"/>
      <c r="N389" s="286"/>
      <c r="O389" s="287"/>
      <c r="P389" s="286"/>
      <c r="Q389" s="997"/>
      <c r="R389" s="286"/>
      <c r="S389" s="286"/>
      <c r="T389" s="286"/>
      <c r="U389" s="286"/>
      <c r="V389" s="286"/>
      <c r="W389" s="286"/>
      <c r="X389" s="286"/>
      <c r="Y389" s="286"/>
      <c r="Z389" s="286"/>
      <c r="AA389" s="286"/>
      <c r="AB389" s="286"/>
      <c r="AC389" s="286"/>
      <c r="AD389" s="286"/>
      <c r="AE389" s="286"/>
      <c r="AF389" s="286"/>
      <c r="AG389" s="286"/>
      <c r="AH389" s="286"/>
      <c r="AI389" s="286"/>
      <c r="AJ389" s="286"/>
      <c r="AK389" s="286"/>
      <c r="AL389" s="286"/>
      <c r="AM389" s="286"/>
      <c r="AN389" s="286"/>
      <c r="AO389" s="286"/>
      <c r="AP389" s="286"/>
      <c r="AQ389" s="286"/>
      <c r="AR389" s="1010"/>
      <c r="AS389" s="286"/>
      <c r="AT389" s="286"/>
      <c r="AU389" s="286"/>
      <c r="AV389" s="286"/>
      <c r="AW389" s="286"/>
      <c r="AX389" s="286"/>
      <c r="AY389" s="1010"/>
      <c r="AZ389" s="286"/>
      <c r="BA389" s="286"/>
      <c r="BB389" s="286"/>
      <c r="BC389" s="286"/>
      <c r="BD389" s="286"/>
      <c r="BE389" s="286"/>
      <c r="BF389" s="286"/>
      <c r="BG389" s="286"/>
      <c r="BH389" s="286"/>
      <c r="BI389" s="286"/>
      <c r="BJ389" s="679"/>
      <c r="BK389" s="691"/>
    </row>
    <row r="390" spans="1:63" s="285" customFormat="1">
      <c r="A390" s="288"/>
      <c r="B390" s="288"/>
      <c r="C390" s="1396"/>
      <c r="D390" s="286"/>
      <c r="E390" s="286"/>
      <c r="F390" s="286"/>
      <c r="G390" s="286"/>
      <c r="H390" s="286"/>
      <c r="I390" s="286"/>
      <c r="J390" s="1010"/>
      <c r="K390" s="286"/>
      <c r="L390" s="286"/>
      <c r="M390" s="286"/>
      <c r="N390" s="286"/>
      <c r="O390" s="287"/>
      <c r="P390" s="286"/>
      <c r="Q390" s="997"/>
      <c r="R390" s="286"/>
      <c r="S390" s="286"/>
      <c r="T390" s="286"/>
      <c r="U390" s="286"/>
      <c r="V390" s="286"/>
      <c r="W390" s="286"/>
      <c r="X390" s="286"/>
      <c r="Y390" s="286"/>
      <c r="Z390" s="286"/>
      <c r="AA390" s="286"/>
      <c r="AB390" s="286"/>
      <c r="AC390" s="286"/>
      <c r="AD390" s="286"/>
      <c r="AE390" s="286"/>
      <c r="AF390" s="286"/>
      <c r="AG390" s="286"/>
      <c r="AH390" s="286"/>
      <c r="AI390" s="286"/>
      <c r="AJ390" s="286"/>
      <c r="AK390" s="286"/>
      <c r="AL390" s="286"/>
      <c r="AM390" s="286"/>
      <c r="AN390" s="286"/>
      <c r="AO390" s="286"/>
      <c r="AP390" s="286"/>
      <c r="AQ390" s="286"/>
      <c r="AR390" s="1010"/>
      <c r="AS390" s="286"/>
      <c r="AT390" s="286"/>
      <c r="AU390" s="286"/>
      <c r="AV390" s="286"/>
      <c r="AW390" s="286"/>
      <c r="AX390" s="286"/>
      <c r="AY390" s="1010"/>
      <c r="AZ390" s="286"/>
      <c r="BA390" s="286"/>
      <c r="BB390" s="286"/>
      <c r="BC390" s="286"/>
      <c r="BD390" s="286"/>
      <c r="BE390" s="286"/>
      <c r="BF390" s="286"/>
      <c r="BG390" s="286"/>
      <c r="BH390" s="286"/>
      <c r="BI390" s="286"/>
      <c r="BJ390" s="679"/>
      <c r="BK390" s="691"/>
    </row>
    <row r="391" spans="1:63" s="285" customFormat="1" ht="15.75" customHeight="1">
      <c r="A391" s="288"/>
      <c r="B391" s="288"/>
      <c r="C391" s="1396"/>
      <c r="D391" s="286"/>
      <c r="E391" s="286"/>
      <c r="F391" s="286"/>
      <c r="G391" s="286"/>
      <c r="H391" s="286"/>
      <c r="I391" s="286"/>
      <c r="J391" s="1010"/>
      <c r="K391" s="286"/>
      <c r="L391" s="286"/>
      <c r="M391" s="286"/>
      <c r="N391" s="286"/>
      <c r="O391" s="287"/>
      <c r="P391" s="286"/>
      <c r="Q391" s="997"/>
      <c r="R391" s="286"/>
      <c r="S391" s="286"/>
      <c r="T391" s="286"/>
      <c r="U391" s="286"/>
      <c r="V391" s="286"/>
      <c r="W391" s="286"/>
      <c r="X391" s="286"/>
      <c r="Y391" s="286"/>
      <c r="Z391" s="286"/>
      <c r="AA391" s="286"/>
      <c r="AB391" s="286"/>
      <c r="AC391" s="286"/>
      <c r="AD391" s="286"/>
      <c r="AE391" s="286"/>
      <c r="AF391" s="286"/>
      <c r="AG391" s="286"/>
      <c r="AH391" s="286"/>
      <c r="AI391" s="286"/>
      <c r="AJ391" s="286"/>
      <c r="AK391" s="286"/>
      <c r="AL391" s="286"/>
      <c r="AM391" s="286"/>
      <c r="AN391" s="286"/>
      <c r="AO391" s="286"/>
      <c r="AP391" s="286"/>
      <c r="AQ391" s="286"/>
      <c r="AR391" s="1010"/>
      <c r="AS391" s="286"/>
      <c r="AT391" s="286"/>
      <c r="AU391" s="286"/>
      <c r="AV391" s="286"/>
      <c r="AW391" s="286"/>
      <c r="AX391" s="286"/>
      <c r="AY391" s="1010"/>
      <c r="AZ391" s="286"/>
      <c r="BA391" s="286"/>
      <c r="BB391" s="286"/>
      <c r="BC391" s="286"/>
      <c r="BD391" s="286"/>
      <c r="BE391" s="286"/>
      <c r="BF391" s="286"/>
      <c r="BG391" s="286"/>
      <c r="BH391" s="286"/>
      <c r="BI391" s="286"/>
      <c r="BJ391" s="679"/>
      <c r="BK391" s="691"/>
    </row>
    <row r="392" spans="1:63" s="285" customFormat="1">
      <c r="A392" s="288"/>
      <c r="B392" s="288"/>
      <c r="C392" s="1396"/>
      <c r="D392" s="286"/>
      <c r="E392" s="286"/>
      <c r="F392" s="286"/>
      <c r="G392" s="286"/>
      <c r="H392" s="286"/>
      <c r="I392" s="286"/>
      <c r="J392" s="1010"/>
      <c r="K392" s="286"/>
      <c r="L392" s="286"/>
      <c r="M392" s="286"/>
      <c r="N392" s="286"/>
      <c r="O392" s="287"/>
      <c r="P392" s="286"/>
      <c r="Q392" s="997"/>
      <c r="R392" s="286"/>
      <c r="S392" s="286"/>
      <c r="T392" s="286"/>
      <c r="U392" s="286"/>
      <c r="V392" s="286"/>
      <c r="W392" s="286"/>
      <c r="X392" s="286"/>
      <c r="Y392" s="286"/>
      <c r="Z392" s="286"/>
      <c r="AA392" s="286"/>
      <c r="AB392" s="286"/>
      <c r="AC392" s="286"/>
      <c r="AD392" s="286"/>
      <c r="AE392" s="286"/>
      <c r="AF392" s="286"/>
      <c r="AG392" s="286"/>
      <c r="AH392" s="286"/>
      <c r="AI392" s="286"/>
      <c r="AJ392" s="286"/>
      <c r="AK392" s="286"/>
      <c r="AL392" s="286"/>
      <c r="AM392" s="286"/>
      <c r="AN392" s="286"/>
      <c r="AO392" s="286"/>
      <c r="AP392" s="286"/>
      <c r="AQ392" s="286"/>
      <c r="AR392" s="1010"/>
      <c r="AS392" s="286"/>
      <c r="AT392" s="286"/>
      <c r="AU392" s="286"/>
      <c r="AV392" s="286"/>
      <c r="AW392" s="286"/>
      <c r="AX392" s="286"/>
      <c r="AY392" s="1010"/>
      <c r="AZ392" s="286"/>
      <c r="BA392" s="286"/>
      <c r="BB392" s="286"/>
      <c r="BC392" s="286"/>
      <c r="BD392" s="286"/>
      <c r="BE392" s="286"/>
      <c r="BF392" s="286"/>
      <c r="BG392" s="286"/>
      <c r="BH392" s="286"/>
      <c r="BI392" s="286"/>
      <c r="BJ392" s="679"/>
      <c r="BK392" s="691"/>
    </row>
    <row r="393" spans="1:63" s="285" customFormat="1" ht="15.75" customHeight="1">
      <c r="A393" s="288"/>
      <c r="B393" s="288"/>
      <c r="C393" s="1396"/>
      <c r="D393" s="286"/>
      <c r="E393" s="286"/>
      <c r="F393" s="286"/>
      <c r="G393" s="286"/>
      <c r="H393" s="286"/>
      <c r="I393" s="286"/>
      <c r="J393" s="1010"/>
      <c r="K393" s="286"/>
      <c r="L393" s="286"/>
      <c r="M393" s="286"/>
      <c r="N393" s="286"/>
      <c r="O393" s="287"/>
      <c r="P393" s="286"/>
      <c r="Q393" s="997"/>
      <c r="R393" s="286"/>
      <c r="S393" s="286"/>
      <c r="T393" s="286"/>
      <c r="U393" s="286"/>
      <c r="V393" s="286"/>
      <c r="W393" s="286"/>
      <c r="X393" s="286"/>
      <c r="Y393" s="286"/>
      <c r="Z393" s="286"/>
      <c r="AA393" s="286"/>
      <c r="AB393" s="286"/>
      <c r="AC393" s="286"/>
      <c r="AD393" s="286"/>
      <c r="AE393" s="286"/>
      <c r="AF393" s="286"/>
      <c r="AG393" s="286"/>
      <c r="AH393" s="286"/>
      <c r="AI393" s="286"/>
      <c r="AJ393" s="286"/>
      <c r="AK393" s="286"/>
      <c r="AL393" s="286"/>
      <c r="AM393" s="286"/>
      <c r="AN393" s="286"/>
      <c r="AO393" s="286"/>
      <c r="AP393" s="286"/>
      <c r="AQ393" s="286"/>
      <c r="AR393" s="1010"/>
      <c r="AS393" s="286"/>
      <c r="AT393" s="286"/>
      <c r="AU393" s="286"/>
      <c r="AV393" s="286"/>
      <c r="AW393" s="286"/>
      <c r="AX393" s="286"/>
      <c r="AY393" s="1010"/>
      <c r="AZ393" s="286"/>
      <c r="BA393" s="286"/>
      <c r="BB393" s="286"/>
      <c r="BC393" s="286"/>
      <c r="BD393" s="286"/>
      <c r="BE393" s="286"/>
      <c r="BF393" s="286"/>
      <c r="BG393" s="286"/>
      <c r="BH393" s="286"/>
      <c r="BI393" s="286"/>
      <c r="BJ393" s="679"/>
      <c r="BK393" s="691"/>
    </row>
    <row r="394" spans="1:63" s="285" customFormat="1">
      <c r="A394" s="288"/>
      <c r="B394" s="288"/>
      <c r="C394" s="1396"/>
      <c r="D394" s="286"/>
      <c r="E394" s="286"/>
      <c r="F394" s="286"/>
      <c r="G394" s="286"/>
      <c r="H394" s="286"/>
      <c r="I394" s="286"/>
      <c r="J394" s="1010"/>
      <c r="K394" s="286"/>
      <c r="L394" s="286"/>
      <c r="M394" s="286"/>
      <c r="N394" s="286"/>
      <c r="O394" s="287"/>
      <c r="P394" s="286"/>
      <c r="Q394" s="997"/>
      <c r="R394" s="286"/>
      <c r="S394" s="286"/>
      <c r="T394" s="286"/>
      <c r="U394" s="286"/>
      <c r="V394" s="286"/>
      <c r="W394" s="286"/>
      <c r="X394" s="286"/>
      <c r="Y394" s="286"/>
      <c r="Z394" s="286"/>
      <c r="AA394" s="286"/>
      <c r="AB394" s="286"/>
      <c r="AC394" s="286"/>
      <c r="AD394" s="286"/>
      <c r="AE394" s="286"/>
      <c r="AF394" s="286"/>
      <c r="AG394" s="286"/>
      <c r="AH394" s="286"/>
      <c r="AI394" s="286"/>
      <c r="AJ394" s="286"/>
      <c r="AK394" s="286"/>
      <c r="AL394" s="286"/>
      <c r="AM394" s="286"/>
      <c r="AN394" s="286"/>
      <c r="AO394" s="286"/>
      <c r="AP394" s="286"/>
      <c r="AQ394" s="286"/>
      <c r="AR394" s="1010"/>
      <c r="AS394" s="286"/>
      <c r="AT394" s="286"/>
      <c r="AU394" s="286"/>
      <c r="AV394" s="286"/>
      <c r="AW394" s="286"/>
      <c r="AX394" s="286"/>
      <c r="AY394" s="1010"/>
      <c r="AZ394" s="286"/>
      <c r="BA394" s="286"/>
      <c r="BB394" s="286"/>
      <c r="BC394" s="286"/>
      <c r="BD394" s="286"/>
      <c r="BE394" s="286"/>
      <c r="BF394" s="286"/>
      <c r="BG394" s="286"/>
      <c r="BH394" s="286"/>
      <c r="BI394" s="286"/>
      <c r="BJ394" s="679"/>
      <c r="BK394" s="691"/>
    </row>
    <row r="395" spans="1:63" s="285" customFormat="1" ht="15.75" customHeight="1">
      <c r="A395" s="288"/>
      <c r="B395" s="288"/>
      <c r="C395" s="1396"/>
      <c r="D395" s="286"/>
      <c r="E395" s="286"/>
      <c r="F395" s="286"/>
      <c r="G395" s="286"/>
      <c r="H395" s="286"/>
      <c r="I395" s="286"/>
      <c r="J395" s="1010"/>
      <c r="K395" s="286"/>
      <c r="L395" s="286"/>
      <c r="M395" s="286"/>
      <c r="N395" s="286"/>
      <c r="O395" s="287"/>
      <c r="P395" s="286"/>
      <c r="Q395" s="997"/>
      <c r="R395" s="286"/>
      <c r="S395" s="286"/>
      <c r="T395" s="286"/>
      <c r="U395" s="286"/>
      <c r="V395" s="286"/>
      <c r="W395" s="286"/>
      <c r="X395" s="286"/>
      <c r="Y395" s="286"/>
      <c r="Z395" s="286"/>
      <c r="AA395" s="286"/>
      <c r="AB395" s="286"/>
      <c r="AC395" s="286"/>
      <c r="AD395" s="286"/>
      <c r="AE395" s="286"/>
      <c r="AF395" s="286"/>
      <c r="AG395" s="286"/>
      <c r="AH395" s="286"/>
      <c r="AI395" s="286"/>
      <c r="AJ395" s="286"/>
      <c r="AK395" s="286"/>
      <c r="AL395" s="286"/>
      <c r="AM395" s="286"/>
      <c r="AN395" s="286"/>
      <c r="AO395" s="286"/>
      <c r="AP395" s="286"/>
      <c r="AQ395" s="286"/>
      <c r="AR395" s="1010"/>
      <c r="AS395" s="286"/>
      <c r="AT395" s="286"/>
      <c r="AU395" s="286"/>
      <c r="AV395" s="286"/>
      <c r="AW395" s="286"/>
      <c r="AX395" s="286"/>
      <c r="AY395" s="1010"/>
      <c r="AZ395" s="286"/>
      <c r="BA395" s="286"/>
      <c r="BB395" s="286"/>
      <c r="BC395" s="286"/>
      <c r="BD395" s="286"/>
      <c r="BE395" s="286"/>
      <c r="BF395" s="286"/>
      <c r="BG395" s="286"/>
      <c r="BH395" s="286"/>
      <c r="BI395" s="286"/>
      <c r="BJ395" s="679"/>
      <c r="BK395" s="691"/>
    </row>
    <row r="396" spans="1:63" s="285" customFormat="1">
      <c r="A396" s="288"/>
      <c r="B396" s="288"/>
      <c r="C396" s="1396"/>
      <c r="D396" s="286"/>
      <c r="E396" s="286"/>
      <c r="F396" s="286"/>
      <c r="G396" s="286"/>
      <c r="H396" s="286"/>
      <c r="I396" s="286"/>
      <c r="J396" s="1010"/>
      <c r="K396" s="286"/>
      <c r="L396" s="286"/>
      <c r="M396" s="286"/>
      <c r="N396" s="286"/>
      <c r="O396" s="287"/>
      <c r="P396" s="286"/>
      <c r="Q396" s="997"/>
      <c r="R396" s="286"/>
      <c r="S396" s="286"/>
      <c r="T396" s="286"/>
      <c r="U396" s="286"/>
      <c r="V396" s="286"/>
      <c r="W396" s="286"/>
      <c r="X396" s="286"/>
      <c r="Y396" s="286"/>
      <c r="Z396" s="286"/>
      <c r="AA396" s="286"/>
      <c r="AB396" s="286"/>
      <c r="AC396" s="286"/>
      <c r="AD396" s="286"/>
      <c r="AE396" s="286"/>
      <c r="AF396" s="286"/>
      <c r="AG396" s="286"/>
      <c r="AH396" s="286"/>
      <c r="AI396" s="286"/>
      <c r="AJ396" s="286"/>
      <c r="AK396" s="286"/>
      <c r="AL396" s="286"/>
      <c r="AM396" s="286"/>
      <c r="AN396" s="286"/>
      <c r="AO396" s="286"/>
      <c r="AP396" s="286"/>
      <c r="AQ396" s="286"/>
      <c r="AR396" s="1010"/>
      <c r="AS396" s="286"/>
      <c r="AT396" s="286"/>
      <c r="AU396" s="286"/>
      <c r="AV396" s="286"/>
      <c r="AW396" s="286"/>
      <c r="AX396" s="286"/>
      <c r="AY396" s="1010"/>
      <c r="AZ396" s="286"/>
      <c r="BA396" s="286"/>
      <c r="BB396" s="286"/>
      <c r="BC396" s="286"/>
      <c r="BD396" s="286"/>
      <c r="BE396" s="286"/>
      <c r="BF396" s="286"/>
      <c r="BG396" s="286"/>
      <c r="BH396" s="286"/>
      <c r="BI396" s="286"/>
      <c r="BJ396" s="679"/>
      <c r="BK396" s="691"/>
    </row>
    <row r="397" spans="1:63" s="285" customFormat="1" ht="15.75" customHeight="1">
      <c r="A397" s="288"/>
      <c r="B397" s="288"/>
      <c r="C397" s="1396"/>
      <c r="D397" s="286"/>
      <c r="E397" s="286"/>
      <c r="F397" s="286"/>
      <c r="G397" s="286"/>
      <c r="H397" s="286"/>
      <c r="I397" s="286"/>
      <c r="J397" s="1010"/>
      <c r="K397" s="286"/>
      <c r="L397" s="286"/>
      <c r="M397" s="286"/>
      <c r="N397" s="286"/>
      <c r="O397" s="287"/>
      <c r="P397" s="286"/>
      <c r="Q397" s="997"/>
      <c r="R397" s="286"/>
      <c r="S397" s="286"/>
      <c r="T397" s="286"/>
      <c r="U397" s="286"/>
      <c r="V397" s="286"/>
      <c r="W397" s="286"/>
      <c r="X397" s="286"/>
      <c r="Y397" s="286"/>
      <c r="Z397" s="286"/>
      <c r="AA397" s="286"/>
      <c r="AB397" s="286"/>
      <c r="AC397" s="286"/>
      <c r="AD397" s="286"/>
      <c r="AE397" s="286"/>
      <c r="AF397" s="286"/>
      <c r="AG397" s="286"/>
      <c r="AH397" s="286"/>
      <c r="AI397" s="286"/>
      <c r="AJ397" s="286"/>
      <c r="AK397" s="286"/>
      <c r="AL397" s="286"/>
      <c r="AM397" s="286"/>
      <c r="AN397" s="286"/>
      <c r="AO397" s="286"/>
      <c r="AP397" s="286"/>
      <c r="AQ397" s="286"/>
      <c r="AR397" s="1010"/>
      <c r="AS397" s="286"/>
      <c r="AT397" s="286"/>
      <c r="AU397" s="286"/>
      <c r="AV397" s="286"/>
      <c r="AW397" s="286"/>
      <c r="AX397" s="286"/>
      <c r="AY397" s="1010"/>
      <c r="AZ397" s="286"/>
      <c r="BA397" s="286"/>
      <c r="BB397" s="286"/>
      <c r="BC397" s="286"/>
      <c r="BD397" s="286"/>
      <c r="BE397" s="286"/>
      <c r="BF397" s="286"/>
      <c r="BG397" s="286"/>
      <c r="BH397" s="286"/>
      <c r="BI397" s="286"/>
      <c r="BJ397" s="679"/>
      <c r="BK397" s="691"/>
    </row>
    <row r="398" spans="1:63" s="285" customFormat="1">
      <c r="A398" s="288"/>
      <c r="B398" s="288"/>
      <c r="C398" s="1396"/>
      <c r="D398" s="286"/>
      <c r="E398" s="286"/>
      <c r="F398" s="286"/>
      <c r="G398" s="286"/>
      <c r="H398" s="286"/>
      <c r="I398" s="286"/>
      <c r="J398" s="1010"/>
      <c r="K398" s="286"/>
      <c r="L398" s="286"/>
      <c r="M398" s="286"/>
      <c r="N398" s="286"/>
      <c r="O398" s="287"/>
      <c r="P398" s="286"/>
      <c r="Q398" s="997"/>
      <c r="R398" s="286"/>
      <c r="S398" s="286"/>
      <c r="T398" s="286"/>
      <c r="U398" s="286"/>
      <c r="V398" s="286"/>
      <c r="W398" s="286"/>
      <c r="X398" s="286"/>
      <c r="Y398" s="286"/>
      <c r="Z398" s="286"/>
      <c r="AA398" s="286"/>
      <c r="AB398" s="286"/>
      <c r="AC398" s="286"/>
      <c r="AD398" s="286"/>
      <c r="AE398" s="286"/>
      <c r="AF398" s="286"/>
      <c r="AG398" s="286"/>
      <c r="AH398" s="286"/>
      <c r="AI398" s="286"/>
      <c r="AJ398" s="286"/>
      <c r="AK398" s="286"/>
      <c r="AL398" s="286"/>
      <c r="AM398" s="286"/>
      <c r="AN398" s="286"/>
      <c r="AO398" s="286"/>
      <c r="AP398" s="286"/>
      <c r="AQ398" s="286"/>
      <c r="AR398" s="1010"/>
      <c r="AS398" s="286"/>
      <c r="AT398" s="286"/>
      <c r="AU398" s="286"/>
      <c r="AV398" s="286"/>
      <c r="AW398" s="286"/>
      <c r="AX398" s="286"/>
      <c r="AY398" s="1010"/>
      <c r="AZ398" s="286"/>
      <c r="BA398" s="286"/>
      <c r="BB398" s="286"/>
      <c r="BC398" s="286"/>
      <c r="BD398" s="286"/>
      <c r="BE398" s="286"/>
      <c r="BF398" s="286"/>
      <c r="BG398" s="286"/>
      <c r="BH398" s="286"/>
      <c r="BI398" s="286"/>
      <c r="BJ398" s="679"/>
      <c r="BK398" s="691"/>
    </row>
    <row r="399" spans="1:63" s="285" customFormat="1" ht="15.75" customHeight="1">
      <c r="A399" s="288"/>
      <c r="B399" s="288"/>
      <c r="C399" s="1396"/>
      <c r="D399" s="286"/>
      <c r="E399" s="286"/>
      <c r="F399" s="286"/>
      <c r="G399" s="286"/>
      <c r="H399" s="286"/>
      <c r="I399" s="286"/>
      <c r="J399" s="1010"/>
      <c r="K399" s="286"/>
      <c r="L399" s="286"/>
      <c r="M399" s="286"/>
      <c r="N399" s="286"/>
      <c r="O399" s="287"/>
      <c r="P399" s="286"/>
      <c r="Q399" s="997"/>
      <c r="R399" s="286"/>
      <c r="S399" s="286"/>
      <c r="T399" s="286"/>
      <c r="U399" s="286"/>
      <c r="V399" s="286"/>
      <c r="W399" s="286"/>
      <c r="X399" s="286"/>
      <c r="Y399" s="286"/>
      <c r="Z399" s="286"/>
      <c r="AA399" s="286"/>
      <c r="AB399" s="286"/>
      <c r="AC399" s="286"/>
      <c r="AD399" s="286"/>
      <c r="AE399" s="286"/>
      <c r="AF399" s="286"/>
      <c r="AG399" s="286"/>
      <c r="AH399" s="286"/>
      <c r="AI399" s="286"/>
      <c r="AJ399" s="286"/>
      <c r="AK399" s="286"/>
      <c r="AL399" s="286"/>
      <c r="AM399" s="286"/>
      <c r="AN399" s="286"/>
      <c r="AO399" s="286"/>
      <c r="AP399" s="286"/>
      <c r="AQ399" s="286"/>
      <c r="AR399" s="1010"/>
      <c r="AS399" s="286"/>
      <c r="AT399" s="286"/>
      <c r="AU399" s="286"/>
      <c r="AV399" s="286"/>
      <c r="AW399" s="286"/>
      <c r="AX399" s="286"/>
      <c r="AY399" s="1010"/>
      <c r="AZ399" s="286"/>
      <c r="BA399" s="286"/>
      <c r="BB399" s="286"/>
      <c r="BC399" s="286"/>
      <c r="BD399" s="286"/>
      <c r="BE399" s="286"/>
      <c r="BF399" s="286"/>
      <c r="BG399" s="286"/>
      <c r="BH399" s="286"/>
      <c r="BI399" s="286"/>
      <c r="BJ399" s="679"/>
      <c r="BK399" s="691"/>
    </row>
    <row r="400" spans="1:63" s="285" customFormat="1">
      <c r="A400" s="288"/>
      <c r="B400" s="288"/>
      <c r="C400" s="1396"/>
      <c r="D400" s="286"/>
      <c r="E400" s="286"/>
      <c r="F400" s="286"/>
      <c r="G400" s="286"/>
      <c r="H400" s="286"/>
      <c r="I400" s="286"/>
      <c r="J400" s="1010"/>
      <c r="K400" s="286"/>
      <c r="L400" s="286"/>
      <c r="M400" s="286"/>
      <c r="N400" s="286"/>
      <c r="O400" s="287"/>
      <c r="P400" s="286"/>
      <c r="Q400" s="997"/>
      <c r="R400" s="286"/>
      <c r="S400" s="286"/>
      <c r="T400" s="286"/>
      <c r="U400" s="286"/>
      <c r="V400" s="286"/>
      <c r="W400" s="286"/>
      <c r="X400" s="286"/>
      <c r="Y400" s="286"/>
      <c r="Z400" s="286"/>
      <c r="AA400" s="286"/>
      <c r="AB400" s="286"/>
      <c r="AC400" s="286"/>
      <c r="AD400" s="286"/>
      <c r="AE400" s="286"/>
      <c r="AF400" s="286"/>
      <c r="AG400" s="286"/>
      <c r="AH400" s="286"/>
      <c r="AI400" s="286"/>
      <c r="AJ400" s="286"/>
      <c r="AK400" s="286"/>
      <c r="AL400" s="286"/>
      <c r="AM400" s="286"/>
      <c r="AN400" s="286"/>
      <c r="AO400" s="286"/>
      <c r="AP400" s="286"/>
      <c r="AQ400" s="286"/>
      <c r="AR400" s="1010"/>
      <c r="AS400" s="286"/>
      <c r="AT400" s="286"/>
      <c r="AU400" s="286"/>
      <c r="AV400" s="286"/>
      <c r="AW400" s="286"/>
      <c r="AX400" s="286"/>
      <c r="AY400" s="1010"/>
      <c r="AZ400" s="286"/>
      <c r="BA400" s="286"/>
      <c r="BB400" s="286"/>
      <c r="BC400" s="286"/>
      <c r="BD400" s="286"/>
      <c r="BE400" s="286"/>
      <c r="BF400" s="286"/>
      <c r="BG400" s="286"/>
      <c r="BH400" s="286"/>
      <c r="BI400" s="286"/>
      <c r="BJ400" s="679"/>
      <c r="BK400" s="691"/>
    </row>
    <row r="401" spans="1:63" s="285" customFormat="1" ht="15.75" customHeight="1">
      <c r="A401" s="288"/>
      <c r="B401" s="288"/>
      <c r="C401" s="1396"/>
      <c r="D401" s="286"/>
      <c r="E401" s="286"/>
      <c r="F401" s="286"/>
      <c r="G401" s="286"/>
      <c r="H401" s="286"/>
      <c r="I401" s="286"/>
      <c r="J401" s="1010"/>
      <c r="K401" s="286"/>
      <c r="L401" s="286"/>
      <c r="M401" s="286"/>
      <c r="N401" s="286"/>
      <c r="O401" s="287"/>
      <c r="P401" s="286"/>
      <c r="Q401" s="997"/>
      <c r="R401" s="286"/>
      <c r="S401" s="286"/>
      <c r="T401" s="286"/>
      <c r="U401" s="286"/>
      <c r="V401" s="286"/>
      <c r="W401" s="286"/>
      <c r="X401" s="286"/>
      <c r="Y401" s="286"/>
      <c r="Z401" s="286"/>
      <c r="AA401" s="286"/>
      <c r="AB401" s="286"/>
      <c r="AC401" s="286"/>
      <c r="AD401" s="286"/>
      <c r="AE401" s="286"/>
      <c r="AF401" s="286"/>
      <c r="AG401" s="286"/>
      <c r="AH401" s="286"/>
      <c r="AI401" s="286"/>
      <c r="AJ401" s="286"/>
      <c r="AK401" s="286"/>
      <c r="AL401" s="286"/>
      <c r="AM401" s="286"/>
      <c r="AN401" s="286"/>
      <c r="AO401" s="286"/>
      <c r="AP401" s="286"/>
      <c r="AQ401" s="286"/>
      <c r="AR401" s="1010"/>
      <c r="AS401" s="286"/>
      <c r="AT401" s="286"/>
      <c r="AU401" s="286"/>
      <c r="AV401" s="286"/>
      <c r="AW401" s="286"/>
      <c r="AX401" s="286"/>
      <c r="AY401" s="1010"/>
      <c r="AZ401" s="286"/>
      <c r="BA401" s="286"/>
      <c r="BB401" s="286"/>
      <c r="BC401" s="286"/>
      <c r="BD401" s="286"/>
      <c r="BE401" s="286"/>
      <c r="BF401" s="286"/>
      <c r="BG401" s="286"/>
      <c r="BH401" s="286"/>
      <c r="BI401" s="286"/>
      <c r="BJ401" s="679"/>
      <c r="BK401" s="691"/>
    </row>
    <row r="402" spans="1:63" s="285" customFormat="1">
      <c r="A402" s="288"/>
      <c r="B402" s="288"/>
      <c r="C402" s="1396"/>
      <c r="D402" s="286"/>
      <c r="E402" s="286"/>
      <c r="F402" s="286"/>
      <c r="G402" s="286"/>
      <c r="H402" s="286"/>
      <c r="I402" s="286"/>
      <c r="J402" s="1010"/>
      <c r="K402" s="286"/>
      <c r="L402" s="286"/>
      <c r="M402" s="286"/>
      <c r="N402" s="286"/>
      <c r="O402" s="287"/>
      <c r="P402" s="286"/>
      <c r="Q402" s="997"/>
      <c r="R402" s="286"/>
      <c r="S402" s="286"/>
      <c r="T402" s="286"/>
      <c r="U402" s="286"/>
      <c r="V402" s="286"/>
      <c r="W402" s="286"/>
      <c r="X402" s="286"/>
      <c r="Y402" s="286"/>
      <c r="Z402" s="286"/>
      <c r="AA402" s="286"/>
      <c r="AB402" s="286"/>
      <c r="AC402" s="286"/>
      <c r="AD402" s="286"/>
      <c r="AE402" s="286"/>
      <c r="AF402" s="286"/>
      <c r="AG402" s="286"/>
      <c r="AH402" s="286"/>
      <c r="AI402" s="286"/>
      <c r="AJ402" s="286"/>
      <c r="AK402" s="286"/>
      <c r="AL402" s="286"/>
      <c r="AM402" s="286"/>
      <c r="AN402" s="286"/>
      <c r="AO402" s="286"/>
      <c r="AP402" s="286"/>
      <c r="AQ402" s="286"/>
      <c r="AR402" s="1010"/>
      <c r="AS402" s="286"/>
      <c r="AT402" s="286"/>
      <c r="AU402" s="286"/>
      <c r="AV402" s="286"/>
      <c r="AW402" s="286"/>
      <c r="AX402" s="286"/>
      <c r="AY402" s="1010"/>
      <c r="AZ402" s="286"/>
      <c r="BA402" s="286"/>
      <c r="BB402" s="286"/>
      <c r="BC402" s="286"/>
      <c r="BD402" s="286"/>
      <c r="BE402" s="286"/>
      <c r="BF402" s="286"/>
      <c r="BG402" s="286"/>
      <c r="BH402" s="286"/>
      <c r="BI402" s="286"/>
      <c r="BJ402" s="679"/>
      <c r="BK402" s="691"/>
    </row>
    <row r="403" spans="1:63" s="285" customFormat="1" ht="15.75" customHeight="1">
      <c r="A403" s="288"/>
      <c r="B403" s="288"/>
      <c r="C403" s="1396"/>
      <c r="D403" s="286"/>
      <c r="E403" s="286"/>
      <c r="F403" s="286"/>
      <c r="G403" s="286"/>
      <c r="H403" s="286"/>
      <c r="I403" s="286"/>
      <c r="J403" s="1010"/>
      <c r="K403" s="286"/>
      <c r="L403" s="286"/>
      <c r="M403" s="286"/>
      <c r="N403" s="286"/>
      <c r="O403" s="287"/>
      <c r="P403" s="286"/>
      <c r="Q403" s="997"/>
      <c r="R403" s="286"/>
      <c r="S403" s="286"/>
      <c r="T403" s="286"/>
      <c r="U403" s="286"/>
      <c r="V403" s="286"/>
      <c r="W403" s="286"/>
      <c r="X403" s="286"/>
      <c r="Y403" s="286"/>
      <c r="Z403" s="286"/>
      <c r="AA403" s="286"/>
      <c r="AB403" s="286"/>
      <c r="AC403" s="286"/>
      <c r="AD403" s="286"/>
      <c r="AE403" s="286"/>
      <c r="AF403" s="286"/>
      <c r="AG403" s="286"/>
      <c r="AH403" s="286"/>
      <c r="AI403" s="286"/>
      <c r="AJ403" s="286"/>
      <c r="AK403" s="286"/>
      <c r="AL403" s="286"/>
      <c r="AM403" s="286"/>
      <c r="AN403" s="286"/>
      <c r="AO403" s="286"/>
      <c r="AP403" s="286"/>
      <c r="AQ403" s="286"/>
      <c r="AR403" s="1010"/>
      <c r="AS403" s="286"/>
      <c r="AT403" s="286"/>
      <c r="AU403" s="286"/>
      <c r="AV403" s="286"/>
      <c r="AW403" s="286"/>
      <c r="AX403" s="286"/>
      <c r="AY403" s="1010"/>
      <c r="AZ403" s="286"/>
      <c r="BA403" s="286"/>
      <c r="BB403" s="286"/>
      <c r="BC403" s="286"/>
      <c r="BD403" s="286"/>
      <c r="BE403" s="286"/>
      <c r="BF403" s="286"/>
      <c r="BG403" s="286"/>
      <c r="BH403" s="286"/>
      <c r="BI403" s="286"/>
      <c r="BJ403" s="679"/>
      <c r="BK403" s="691"/>
    </row>
    <row r="404" spans="1:63" s="285" customFormat="1">
      <c r="A404" s="288"/>
      <c r="B404" s="288"/>
      <c r="C404" s="1396"/>
      <c r="D404" s="286"/>
      <c r="E404" s="286"/>
      <c r="F404" s="286"/>
      <c r="G404" s="286"/>
      <c r="H404" s="286"/>
      <c r="I404" s="286"/>
      <c r="J404" s="1010"/>
      <c r="K404" s="286"/>
      <c r="L404" s="286"/>
      <c r="M404" s="286"/>
      <c r="N404" s="286"/>
      <c r="O404" s="287"/>
      <c r="P404" s="286"/>
      <c r="Q404" s="997"/>
      <c r="R404" s="286"/>
      <c r="S404" s="286"/>
      <c r="T404" s="286"/>
      <c r="U404" s="286"/>
      <c r="V404" s="286"/>
      <c r="W404" s="286"/>
      <c r="X404" s="286"/>
      <c r="Y404" s="286"/>
      <c r="Z404" s="286"/>
      <c r="AA404" s="286"/>
      <c r="AB404" s="286"/>
      <c r="AC404" s="286"/>
      <c r="AD404" s="286"/>
      <c r="AE404" s="286"/>
      <c r="AF404" s="286"/>
      <c r="AG404" s="286"/>
      <c r="AH404" s="286"/>
      <c r="AI404" s="286"/>
      <c r="AJ404" s="286"/>
      <c r="AK404" s="286"/>
      <c r="AL404" s="286"/>
      <c r="AM404" s="286"/>
      <c r="AN404" s="286"/>
      <c r="AO404" s="286"/>
      <c r="AP404" s="286"/>
      <c r="AQ404" s="286"/>
      <c r="AR404" s="1010"/>
      <c r="AS404" s="286"/>
      <c r="AT404" s="286"/>
      <c r="AU404" s="286"/>
      <c r="AV404" s="286"/>
      <c r="AW404" s="286"/>
      <c r="AX404" s="286"/>
      <c r="AY404" s="1010"/>
      <c r="AZ404" s="286"/>
      <c r="BA404" s="286"/>
      <c r="BB404" s="286"/>
      <c r="BC404" s="286"/>
      <c r="BD404" s="286"/>
      <c r="BE404" s="286"/>
      <c r="BF404" s="286"/>
      <c r="BG404" s="286"/>
      <c r="BH404" s="286"/>
      <c r="BI404" s="286"/>
      <c r="BJ404" s="679"/>
      <c r="BK404" s="691"/>
    </row>
    <row r="405" spans="1:63" s="285" customFormat="1" ht="15.75" customHeight="1">
      <c r="A405" s="288"/>
      <c r="B405" s="288"/>
      <c r="C405" s="1396"/>
      <c r="D405" s="286"/>
      <c r="E405" s="286"/>
      <c r="F405" s="286"/>
      <c r="G405" s="286"/>
      <c r="H405" s="286"/>
      <c r="I405" s="286"/>
      <c r="J405" s="1010"/>
      <c r="K405" s="286"/>
      <c r="L405" s="286"/>
      <c r="M405" s="286"/>
      <c r="N405" s="286"/>
      <c r="O405" s="287"/>
      <c r="P405" s="286"/>
      <c r="Q405" s="997"/>
      <c r="R405" s="286"/>
      <c r="S405" s="286"/>
      <c r="T405" s="286"/>
      <c r="U405" s="286"/>
      <c r="V405" s="286"/>
      <c r="W405" s="286"/>
      <c r="X405" s="286"/>
      <c r="Y405" s="286"/>
      <c r="Z405" s="286"/>
      <c r="AA405" s="286"/>
      <c r="AB405" s="286"/>
      <c r="AC405" s="286"/>
      <c r="AD405" s="286"/>
      <c r="AE405" s="286"/>
      <c r="AF405" s="286"/>
      <c r="AG405" s="286"/>
      <c r="AH405" s="286"/>
      <c r="AI405" s="286"/>
      <c r="AJ405" s="286"/>
      <c r="AK405" s="286"/>
      <c r="AL405" s="286"/>
      <c r="AM405" s="286"/>
      <c r="AN405" s="286"/>
      <c r="AO405" s="286"/>
      <c r="AP405" s="286"/>
      <c r="AQ405" s="286"/>
      <c r="AR405" s="1010"/>
      <c r="AS405" s="286"/>
      <c r="AT405" s="286"/>
      <c r="AU405" s="286"/>
      <c r="AV405" s="286"/>
      <c r="AW405" s="286"/>
      <c r="AX405" s="286"/>
      <c r="AY405" s="1010"/>
      <c r="AZ405" s="286"/>
      <c r="BA405" s="286"/>
      <c r="BB405" s="286"/>
      <c r="BC405" s="286"/>
      <c r="BD405" s="286"/>
      <c r="BE405" s="286"/>
      <c r="BF405" s="286"/>
      <c r="BG405" s="286"/>
      <c r="BH405" s="286"/>
      <c r="BI405" s="286"/>
      <c r="BJ405" s="679"/>
      <c r="BK405" s="691"/>
    </row>
    <row r="406" spans="1:63" s="285" customFormat="1">
      <c r="A406" s="288"/>
      <c r="B406" s="288"/>
      <c r="C406" s="1396"/>
      <c r="D406" s="286"/>
      <c r="E406" s="286"/>
      <c r="F406" s="286"/>
      <c r="G406" s="286"/>
      <c r="H406" s="286"/>
      <c r="I406" s="286"/>
      <c r="J406" s="1010"/>
      <c r="K406" s="286"/>
      <c r="L406" s="286"/>
      <c r="M406" s="286"/>
      <c r="N406" s="286"/>
      <c r="O406" s="287"/>
      <c r="P406" s="286"/>
      <c r="Q406" s="997"/>
      <c r="R406" s="286"/>
      <c r="S406" s="286"/>
      <c r="T406" s="286"/>
      <c r="U406" s="286"/>
      <c r="V406" s="286"/>
      <c r="W406" s="286"/>
      <c r="X406" s="286"/>
      <c r="Y406" s="286"/>
      <c r="Z406" s="286"/>
      <c r="AA406" s="286"/>
      <c r="AB406" s="286"/>
      <c r="AC406" s="286"/>
      <c r="AD406" s="286"/>
      <c r="AE406" s="286"/>
      <c r="AF406" s="286"/>
      <c r="AG406" s="286"/>
      <c r="AH406" s="286"/>
      <c r="AI406" s="286"/>
      <c r="AJ406" s="286"/>
      <c r="AK406" s="286"/>
      <c r="AL406" s="286"/>
      <c r="AM406" s="286"/>
      <c r="AN406" s="286"/>
      <c r="AO406" s="286"/>
      <c r="AP406" s="286"/>
      <c r="AQ406" s="286"/>
      <c r="AR406" s="1010"/>
      <c r="AS406" s="286"/>
      <c r="AT406" s="286"/>
      <c r="AU406" s="286"/>
      <c r="AV406" s="286"/>
      <c r="AW406" s="286"/>
      <c r="AX406" s="286"/>
      <c r="AY406" s="1010"/>
      <c r="AZ406" s="286"/>
      <c r="BA406" s="286"/>
      <c r="BB406" s="286"/>
      <c r="BC406" s="286"/>
      <c r="BD406" s="286"/>
      <c r="BE406" s="286"/>
      <c r="BF406" s="286"/>
      <c r="BG406" s="286"/>
      <c r="BH406" s="286"/>
      <c r="BI406" s="286"/>
      <c r="BJ406" s="679"/>
      <c r="BK406" s="691"/>
    </row>
    <row r="407" spans="1:63" s="285" customFormat="1" ht="15.75" customHeight="1">
      <c r="A407" s="288"/>
      <c r="B407" s="288"/>
      <c r="C407" s="1396"/>
      <c r="D407" s="286"/>
      <c r="E407" s="286"/>
      <c r="F407" s="286"/>
      <c r="G407" s="286"/>
      <c r="H407" s="286"/>
      <c r="I407" s="286"/>
      <c r="J407" s="1010"/>
      <c r="K407" s="286"/>
      <c r="L407" s="286"/>
      <c r="M407" s="286"/>
      <c r="N407" s="286"/>
      <c r="O407" s="287"/>
      <c r="P407" s="286"/>
      <c r="Q407" s="997"/>
      <c r="R407" s="286"/>
      <c r="S407" s="286"/>
      <c r="T407" s="286"/>
      <c r="U407" s="286"/>
      <c r="V407" s="286"/>
      <c r="W407" s="286"/>
      <c r="X407" s="286"/>
      <c r="Y407" s="286"/>
      <c r="Z407" s="286"/>
      <c r="AA407" s="286"/>
      <c r="AB407" s="286"/>
      <c r="AC407" s="286"/>
      <c r="AD407" s="286"/>
      <c r="AE407" s="286"/>
      <c r="AF407" s="286"/>
      <c r="AG407" s="286"/>
      <c r="AH407" s="286"/>
      <c r="AI407" s="286"/>
      <c r="AJ407" s="286"/>
      <c r="AK407" s="286"/>
      <c r="AL407" s="286"/>
      <c r="AM407" s="286"/>
      <c r="AN407" s="286"/>
      <c r="AO407" s="286"/>
      <c r="AP407" s="286"/>
      <c r="AQ407" s="286"/>
      <c r="AR407" s="1010"/>
      <c r="AS407" s="286"/>
      <c r="AT407" s="286"/>
      <c r="AU407" s="286"/>
      <c r="AV407" s="286"/>
      <c r="AW407" s="286"/>
      <c r="AX407" s="286"/>
      <c r="AY407" s="1010"/>
      <c r="AZ407" s="286"/>
      <c r="BA407" s="286"/>
      <c r="BB407" s="286"/>
      <c r="BC407" s="286"/>
      <c r="BD407" s="286"/>
      <c r="BE407" s="286"/>
      <c r="BF407" s="286"/>
      <c r="BG407" s="286"/>
      <c r="BH407" s="286"/>
      <c r="BI407" s="286"/>
      <c r="BJ407" s="679"/>
      <c r="BK407" s="691"/>
    </row>
    <row r="408" spans="1:63" s="285" customFormat="1">
      <c r="A408" s="288"/>
      <c r="B408" s="288"/>
      <c r="C408" s="1396"/>
      <c r="D408" s="286"/>
      <c r="E408" s="286"/>
      <c r="F408" s="286"/>
      <c r="G408" s="286"/>
      <c r="H408" s="286"/>
      <c r="I408" s="286"/>
      <c r="J408" s="1010"/>
      <c r="K408" s="286"/>
      <c r="L408" s="286"/>
      <c r="M408" s="286"/>
      <c r="N408" s="286"/>
      <c r="O408" s="287"/>
      <c r="P408" s="286"/>
      <c r="Q408" s="997"/>
      <c r="R408" s="286"/>
      <c r="S408" s="286"/>
      <c r="T408" s="286"/>
      <c r="U408" s="286"/>
      <c r="V408" s="286"/>
      <c r="W408" s="286"/>
      <c r="X408" s="286"/>
      <c r="Y408" s="286"/>
      <c r="Z408" s="286"/>
      <c r="AA408" s="286"/>
      <c r="AB408" s="286"/>
      <c r="AC408" s="286"/>
      <c r="AD408" s="286"/>
      <c r="AE408" s="286"/>
      <c r="AF408" s="286"/>
      <c r="AG408" s="286"/>
      <c r="AH408" s="286"/>
      <c r="AI408" s="286"/>
      <c r="AJ408" s="286"/>
      <c r="AK408" s="286"/>
      <c r="AL408" s="286"/>
      <c r="AM408" s="286"/>
      <c r="AN408" s="286"/>
      <c r="AO408" s="286"/>
      <c r="AP408" s="286"/>
      <c r="AQ408" s="286"/>
      <c r="AR408" s="1010"/>
      <c r="AS408" s="286"/>
      <c r="AT408" s="286"/>
      <c r="AU408" s="286"/>
      <c r="AV408" s="286"/>
      <c r="AW408" s="286"/>
      <c r="AX408" s="286"/>
      <c r="AY408" s="1010"/>
      <c r="AZ408" s="286"/>
      <c r="BA408" s="286"/>
      <c r="BB408" s="286"/>
      <c r="BC408" s="286"/>
      <c r="BD408" s="286"/>
      <c r="BE408" s="286"/>
      <c r="BF408" s="286"/>
      <c r="BG408" s="286"/>
      <c r="BH408" s="286"/>
      <c r="BI408" s="286"/>
      <c r="BJ408" s="679"/>
      <c r="BK408" s="691"/>
    </row>
    <row r="409" spans="1:63" s="285" customFormat="1" ht="15.75" customHeight="1">
      <c r="A409" s="288"/>
      <c r="B409" s="288"/>
      <c r="C409" s="1396"/>
      <c r="D409" s="286"/>
      <c r="E409" s="286"/>
      <c r="F409" s="286"/>
      <c r="G409" s="286"/>
      <c r="H409" s="286"/>
      <c r="I409" s="286"/>
      <c r="J409" s="1010"/>
      <c r="K409" s="286"/>
      <c r="L409" s="286"/>
      <c r="M409" s="286"/>
      <c r="N409" s="286"/>
      <c r="O409" s="287"/>
      <c r="P409" s="286"/>
      <c r="Q409" s="997"/>
      <c r="R409" s="286"/>
      <c r="S409" s="286"/>
      <c r="T409" s="286"/>
      <c r="U409" s="286"/>
      <c r="V409" s="286"/>
      <c r="W409" s="286"/>
      <c r="X409" s="286"/>
      <c r="Y409" s="286"/>
      <c r="Z409" s="286"/>
      <c r="AA409" s="286"/>
      <c r="AB409" s="286"/>
      <c r="AC409" s="286"/>
      <c r="AD409" s="286"/>
      <c r="AE409" s="286"/>
      <c r="AF409" s="286"/>
      <c r="AG409" s="286"/>
      <c r="AH409" s="286"/>
      <c r="AI409" s="286"/>
      <c r="AJ409" s="286"/>
      <c r="AK409" s="286"/>
      <c r="AL409" s="286"/>
      <c r="AM409" s="286"/>
      <c r="AN409" s="286"/>
      <c r="AO409" s="286"/>
      <c r="AP409" s="286"/>
      <c r="AQ409" s="286"/>
      <c r="AR409" s="1010"/>
      <c r="AS409" s="286"/>
      <c r="AT409" s="286"/>
      <c r="AU409" s="286"/>
      <c r="AV409" s="286"/>
      <c r="AW409" s="286"/>
      <c r="AX409" s="286"/>
      <c r="AY409" s="1010"/>
      <c r="AZ409" s="286"/>
      <c r="BA409" s="286"/>
      <c r="BB409" s="286"/>
      <c r="BC409" s="286"/>
      <c r="BD409" s="286"/>
      <c r="BE409" s="286"/>
      <c r="BF409" s="286"/>
      <c r="BG409" s="286"/>
      <c r="BH409" s="286"/>
      <c r="BI409" s="286"/>
      <c r="BJ409" s="679"/>
      <c r="BK409" s="691"/>
    </row>
    <row r="410" spans="1:63" s="285" customFormat="1">
      <c r="A410" s="288"/>
      <c r="B410" s="288"/>
      <c r="C410" s="1396"/>
      <c r="D410" s="286"/>
      <c r="E410" s="286"/>
      <c r="F410" s="286"/>
      <c r="G410" s="286"/>
      <c r="H410" s="286"/>
      <c r="I410" s="286"/>
      <c r="J410" s="1010"/>
      <c r="K410" s="286"/>
      <c r="L410" s="286"/>
      <c r="M410" s="286"/>
      <c r="N410" s="286"/>
      <c r="O410" s="287"/>
      <c r="P410" s="286"/>
      <c r="Q410" s="997"/>
      <c r="R410" s="286"/>
      <c r="S410" s="286"/>
      <c r="T410" s="286"/>
      <c r="U410" s="286"/>
      <c r="V410" s="286"/>
      <c r="W410" s="286"/>
      <c r="X410" s="286"/>
      <c r="Y410" s="286"/>
      <c r="Z410" s="286"/>
      <c r="AA410" s="286"/>
      <c r="AB410" s="286"/>
      <c r="AC410" s="286"/>
      <c r="AD410" s="286"/>
      <c r="AE410" s="286"/>
      <c r="AF410" s="286"/>
      <c r="AG410" s="286"/>
      <c r="AH410" s="286"/>
      <c r="AI410" s="286"/>
      <c r="AJ410" s="286"/>
      <c r="AK410" s="286"/>
      <c r="AL410" s="286"/>
      <c r="AM410" s="286"/>
      <c r="AN410" s="286"/>
      <c r="AO410" s="286"/>
      <c r="AP410" s="286"/>
      <c r="AQ410" s="286"/>
      <c r="AR410" s="1010"/>
      <c r="AS410" s="286"/>
      <c r="AT410" s="286"/>
      <c r="AU410" s="286"/>
      <c r="AV410" s="286"/>
      <c r="AW410" s="286"/>
      <c r="AX410" s="286"/>
      <c r="AY410" s="1010"/>
      <c r="AZ410" s="286"/>
      <c r="BA410" s="286"/>
      <c r="BB410" s="286"/>
      <c r="BC410" s="286"/>
      <c r="BD410" s="286"/>
      <c r="BE410" s="286"/>
      <c r="BF410" s="286"/>
      <c r="BG410" s="286"/>
      <c r="BH410" s="286"/>
      <c r="BI410" s="286"/>
      <c r="BJ410" s="679"/>
      <c r="BK410" s="691"/>
    </row>
    <row r="411" spans="1:63" s="285" customFormat="1" ht="15.75" customHeight="1">
      <c r="A411" s="288"/>
      <c r="B411" s="288"/>
      <c r="C411" s="1396"/>
      <c r="D411" s="286"/>
      <c r="E411" s="286"/>
      <c r="F411" s="286"/>
      <c r="G411" s="286"/>
      <c r="H411" s="286"/>
      <c r="I411" s="286"/>
      <c r="J411" s="1010"/>
      <c r="K411" s="286"/>
      <c r="L411" s="286"/>
      <c r="M411" s="286"/>
      <c r="N411" s="286"/>
      <c r="O411" s="287"/>
      <c r="P411" s="286"/>
      <c r="Q411" s="997"/>
      <c r="R411" s="286"/>
      <c r="S411" s="286"/>
      <c r="T411" s="286"/>
      <c r="U411" s="286"/>
      <c r="V411" s="286"/>
      <c r="W411" s="286"/>
      <c r="X411" s="286"/>
      <c r="Y411" s="286"/>
      <c r="Z411" s="286"/>
      <c r="AA411" s="286"/>
      <c r="AB411" s="286"/>
      <c r="AC411" s="286"/>
      <c r="AD411" s="286"/>
      <c r="AE411" s="286"/>
      <c r="AF411" s="286"/>
      <c r="AG411" s="286"/>
      <c r="AH411" s="286"/>
      <c r="AI411" s="286"/>
      <c r="AJ411" s="286"/>
      <c r="AK411" s="286"/>
      <c r="AL411" s="286"/>
      <c r="AM411" s="286"/>
      <c r="AN411" s="286"/>
      <c r="AO411" s="286"/>
      <c r="AP411" s="286"/>
      <c r="AQ411" s="286"/>
      <c r="AR411" s="1010"/>
      <c r="AS411" s="286"/>
      <c r="AT411" s="286"/>
      <c r="AU411" s="286"/>
      <c r="AV411" s="286"/>
      <c r="AW411" s="286"/>
      <c r="AX411" s="286"/>
      <c r="AY411" s="1010"/>
      <c r="AZ411" s="286"/>
      <c r="BA411" s="286"/>
      <c r="BB411" s="286"/>
      <c r="BC411" s="286"/>
      <c r="BD411" s="286"/>
      <c r="BE411" s="286"/>
      <c r="BF411" s="286"/>
      <c r="BG411" s="286"/>
      <c r="BH411" s="286"/>
      <c r="BI411" s="286"/>
      <c r="BJ411" s="679"/>
      <c r="BK411" s="691"/>
    </row>
    <row r="412" spans="1:63" s="285" customFormat="1">
      <c r="A412" s="288"/>
      <c r="B412" s="288"/>
      <c r="C412" s="1396"/>
      <c r="D412" s="286"/>
      <c r="E412" s="286"/>
      <c r="F412" s="286"/>
      <c r="G412" s="286"/>
      <c r="H412" s="286"/>
      <c r="I412" s="286"/>
      <c r="J412" s="1010"/>
      <c r="K412" s="286"/>
      <c r="L412" s="286"/>
      <c r="M412" s="286"/>
      <c r="N412" s="286"/>
      <c r="O412" s="287"/>
      <c r="P412" s="286"/>
      <c r="Q412" s="997"/>
      <c r="R412" s="286"/>
      <c r="S412" s="286"/>
      <c r="T412" s="286"/>
      <c r="U412" s="286"/>
      <c r="V412" s="286"/>
      <c r="W412" s="286"/>
      <c r="X412" s="286"/>
      <c r="Y412" s="286"/>
      <c r="Z412" s="286"/>
      <c r="AA412" s="286"/>
      <c r="AB412" s="286"/>
      <c r="AC412" s="286"/>
      <c r="AD412" s="286"/>
      <c r="AE412" s="286"/>
      <c r="AF412" s="286"/>
      <c r="AG412" s="286"/>
      <c r="AH412" s="286"/>
      <c r="AI412" s="286"/>
      <c r="AJ412" s="286"/>
      <c r="AK412" s="286"/>
      <c r="AL412" s="286"/>
      <c r="AM412" s="286"/>
      <c r="AN412" s="286"/>
      <c r="AO412" s="286"/>
      <c r="AP412" s="286"/>
      <c r="AQ412" s="286"/>
      <c r="AR412" s="1010"/>
      <c r="AS412" s="286"/>
      <c r="AT412" s="286"/>
      <c r="AU412" s="286"/>
      <c r="AV412" s="286"/>
      <c r="AW412" s="286"/>
      <c r="AX412" s="286"/>
      <c r="AY412" s="1010"/>
      <c r="AZ412" s="286"/>
      <c r="BA412" s="286"/>
      <c r="BB412" s="286"/>
      <c r="BC412" s="286"/>
      <c r="BD412" s="286"/>
      <c r="BE412" s="286"/>
      <c r="BF412" s="286"/>
      <c r="BG412" s="286"/>
      <c r="BH412" s="286"/>
      <c r="BI412" s="286"/>
      <c r="BJ412" s="679"/>
      <c r="BK412" s="691"/>
    </row>
    <row r="413" spans="1:63" s="285" customFormat="1" ht="15.75" customHeight="1">
      <c r="A413" s="288"/>
      <c r="B413" s="288"/>
      <c r="C413" s="1396"/>
      <c r="D413" s="286"/>
      <c r="E413" s="286"/>
      <c r="F413" s="286"/>
      <c r="G413" s="286"/>
      <c r="H413" s="286"/>
      <c r="I413" s="286"/>
      <c r="J413" s="1010"/>
      <c r="K413" s="286"/>
      <c r="L413" s="286"/>
      <c r="M413" s="286"/>
      <c r="N413" s="286"/>
      <c r="O413" s="287"/>
      <c r="P413" s="286"/>
      <c r="Q413" s="997"/>
      <c r="R413" s="286"/>
      <c r="S413" s="286"/>
      <c r="T413" s="286"/>
      <c r="U413" s="286"/>
      <c r="V413" s="286"/>
      <c r="W413" s="286"/>
      <c r="X413" s="286"/>
      <c r="Y413" s="286"/>
      <c r="Z413" s="286"/>
      <c r="AA413" s="286"/>
      <c r="AB413" s="286"/>
      <c r="AC413" s="286"/>
      <c r="AD413" s="286"/>
      <c r="AE413" s="286"/>
      <c r="AF413" s="286"/>
      <c r="AG413" s="286"/>
      <c r="AH413" s="286"/>
      <c r="AI413" s="286"/>
      <c r="AJ413" s="286"/>
      <c r="AK413" s="286"/>
      <c r="AL413" s="286"/>
      <c r="AM413" s="286"/>
      <c r="AN413" s="286"/>
      <c r="AO413" s="286"/>
      <c r="AP413" s="286"/>
      <c r="AQ413" s="286"/>
      <c r="AR413" s="1010"/>
      <c r="AS413" s="286"/>
      <c r="AT413" s="286"/>
      <c r="AU413" s="286"/>
      <c r="AV413" s="286"/>
      <c r="AW413" s="286"/>
      <c r="AX413" s="286"/>
      <c r="AY413" s="1010"/>
      <c r="AZ413" s="286"/>
      <c r="BA413" s="286"/>
      <c r="BB413" s="286"/>
      <c r="BC413" s="286"/>
      <c r="BD413" s="286"/>
      <c r="BE413" s="286"/>
      <c r="BF413" s="286"/>
      <c r="BG413" s="286"/>
      <c r="BH413" s="286"/>
      <c r="BI413" s="286"/>
      <c r="BJ413" s="679"/>
      <c r="BK413" s="691"/>
    </row>
    <row r="414" spans="1:63" s="285" customFormat="1">
      <c r="A414" s="288"/>
      <c r="B414" s="288"/>
      <c r="C414" s="1396"/>
      <c r="D414" s="286"/>
      <c r="E414" s="286"/>
      <c r="F414" s="286"/>
      <c r="G414" s="286"/>
      <c r="H414" s="286"/>
      <c r="I414" s="286"/>
      <c r="J414" s="1010"/>
      <c r="K414" s="286"/>
      <c r="L414" s="286"/>
      <c r="M414" s="286"/>
      <c r="N414" s="286"/>
      <c r="O414" s="287"/>
      <c r="P414" s="286"/>
      <c r="Q414" s="997"/>
      <c r="R414" s="286"/>
      <c r="S414" s="286"/>
      <c r="T414" s="286"/>
      <c r="U414" s="286"/>
      <c r="V414" s="286"/>
      <c r="W414" s="286"/>
      <c r="X414" s="286"/>
      <c r="Y414" s="286"/>
      <c r="Z414" s="286"/>
      <c r="AA414" s="286"/>
      <c r="AB414" s="286"/>
      <c r="AC414" s="286"/>
      <c r="AD414" s="286"/>
      <c r="AE414" s="286"/>
      <c r="AF414" s="286"/>
      <c r="AG414" s="286"/>
      <c r="AH414" s="286"/>
      <c r="AI414" s="286"/>
      <c r="AJ414" s="286"/>
      <c r="AK414" s="286"/>
      <c r="AL414" s="286"/>
      <c r="AM414" s="286"/>
      <c r="AN414" s="286"/>
      <c r="AO414" s="286"/>
      <c r="AP414" s="286"/>
      <c r="AQ414" s="286"/>
      <c r="AR414" s="1010"/>
      <c r="AS414" s="286"/>
      <c r="AT414" s="286"/>
      <c r="AU414" s="286"/>
      <c r="AV414" s="286"/>
      <c r="AW414" s="286"/>
      <c r="AX414" s="286"/>
      <c r="AY414" s="1010"/>
      <c r="AZ414" s="286"/>
      <c r="BA414" s="286"/>
      <c r="BB414" s="286"/>
      <c r="BC414" s="286"/>
      <c r="BD414" s="286"/>
      <c r="BE414" s="286"/>
      <c r="BF414" s="286"/>
      <c r="BG414" s="286"/>
      <c r="BH414" s="286"/>
      <c r="BI414" s="286"/>
      <c r="BJ414" s="679"/>
      <c r="BK414" s="691"/>
    </row>
    <row r="415" spans="1:63" s="285" customFormat="1" ht="15.75" customHeight="1">
      <c r="A415" s="288"/>
      <c r="B415" s="288"/>
      <c r="C415" s="1396"/>
      <c r="D415" s="286"/>
      <c r="E415" s="286"/>
      <c r="F415" s="286"/>
      <c r="G415" s="286"/>
      <c r="H415" s="286"/>
      <c r="I415" s="286"/>
      <c r="J415" s="1010"/>
      <c r="K415" s="286"/>
      <c r="L415" s="286"/>
      <c r="M415" s="286"/>
      <c r="N415" s="286"/>
      <c r="O415" s="287"/>
      <c r="P415" s="286"/>
      <c r="Q415" s="997"/>
      <c r="R415" s="286"/>
      <c r="S415" s="286"/>
      <c r="T415" s="286"/>
      <c r="U415" s="286"/>
      <c r="V415" s="286"/>
      <c r="W415" s="286"/>
      <c r="X415" s="286"/>
      <c r="Y415" s="286"/>
      <c r="Z415" s="286"/>
      <c r="AA415" s="286"/>
      <c r="AB415" s="286"/>
      <c r="AC415" s="286"/>
      <c r="AD415" s="286"/>
      <c r="AE415" s="286"/>
      <c r="AF415" s="286"/>
      <c r="AG415" s="286"/>
      <c r="AH415" s="286"/>
      <c r="AI415" s="286"/>
      <c r="AJ415" s="286"/>
      <c r="AK415" s="286"/>
      <c r="AL415" s="286"/>
      <c r="AM415" s="286"/>
      <c r="AN415" s="286"/>
      <c r="AO415" s="286"/>
      <c r="AP415" s="286"/>
      <c r="AQ415" s="286"/>
      <c r="AR415" s="1010"/>
      <c r="AS415" s="286"/>
      <c r="AT415" s="286"/>
      <c r="AU415" s="286"/>
      <c r="AV415" s="286"/>
      <c r="AW415" s="286"/>
      <c r="AX415" s="286"/>
      <c r="AY415" s="1010"/>
      <c r="AZ415" s="286"/>
      <c r="BA415" s="286"/>
      <c r="BB415" s="286"/>
      <c r="BC415" s="286"/>
      <c r="BD415" s="286"/>
      <c r="BE415" s="286"/>
      <c r="BF415" s="286"/>
      <c r="BG415" s="286"/>
      <c r="BH415" s="286"/>
      <c r="BI415" s="286"/>
      <c r="BJ415" s="679"/>
      <c r="BK415" s="691"/>
    </row>
    <row r="416" spans="1:63" s="285" customFormat="1">
      <c r="A416" s="288"/>
      <c r="B416" s="288"/>
      <c r="C416" s="1396"/>
      <c r="D416" s="286"/>
      <c r="E416" s="286"/>
      <c r="F416" s="286"/>
      <c r="G416" s="286"/>
      <c r="H416" s="286"/>
      <c r="I416" s="286"/>
      <c r="J416" s="1010"/>
      <c r="K416" s="286"/>
      <c r="L416" s="286"/>
      <c r="M416" s="286"/>
      <c r="N416" s="286"/>
      <c r="O416" s="287"/>
      <c r="P416" s="286"/>
      <c r="Q416" s="997"/>
      <c r="R416" s="286"/>
      <c r="S416" s="286"/>
      <c r="T416" s="286"/>
      <c r="U416" s="286"/>
      <c r="V416" s="286"/>
      <c r="W416" s="286"/>
      <c r="X416" s="286"/>
      <c r="Y416" s="286"/>
      <c r="Z416" s="286"/>
      <c r="AA416" s="286"/>
      <c r="AB416" s="286"/>
      <c r="AC416" s="286"/>
      <c r="AD416" s="286"/>
      <c r="AE416" s="286"/>
      <c r="AF416" s="286"/>
      <c r="AG416" s="286"/>
      <c r="AH416" s="286"/>
      <c r="AI416" s="286"/>
      <c r="AJ416" s="286"/>
      <c r="AK416" s="286"/>
      <c r="AL416" s="286"/>
      <c r="AM416" s="286"/>
      <c r="AN416" s="286"/>
      <c r="AO416" s="286"/>
      <c r="AP416" s="286"/>
      <c r="AQ416" s="286"/>
      <c r="AR416" s="1010"/>
      <c r="AS416" s="286"/>
      <c r="AT416" s="286"/>
      <c r="AU416" s="286"/>
      <c r="AV416" s="286"/>
      <c r="AW416" s="286"/>
      <c r="AX416" s="286"/>
      <c r="AY416" s="1010"/>
      <c r="AZ416" s="286"/>
      <c r="BA416" s="286"/>
      <c r="BB416" s="286"/>
      <c r="BC416" s="286"/>
      <c r="BD416" s="286"/>
      <c r="BE416" s="286"/>
      <c r="BF416" s="286"/>
      <c r="BG416" s="286"/>
      <c r="BH416" s="286"/>
      <c r="BI416" s="286"/>
      <c r="BJ416" s="679"/>
      <c r="BK416" s="691"/>
    </row>
    <row r="417" spans="1:63" s="285" customFormat="1" ht="15.75" customHeight="1">
      <c r="A417" s="288"/>
      <c r="B417" s="288"/>
      <c r="C417" s="1396"/>
      <c r="D417" s="286"/>
      <c r="E417" s="286"/>
      <c r="F417" s="286"/>
      <c r="G417" s="286"/>
      <c r="H417" s="286"/>
      <c r="I417" s="286"/>
      <c r="J417" s="1010"/>
      <c r="K417" s="286"/>
      <c r="L417" s="286"/>
      <c r="M417" s="286"/>
      <c r="N417" s="286"/>
      <c r="O417" s="287"/>
      <c r="P417" s="286"/>
      <c r="Q417" s="997"/>
      <c r="R417" s="286"/>
      <c r="S417" s="286"/>
      <c r="T417" s="286"/>
      <c r="U417" s="286"/>
      <c r="V417" s="286"/>
      <c r="W417" s="286"/>
      <c r="X417" s="286"/>
      <c r="Y417" s="286"/>
      <c r="Z417" s="286"/>
      <c r="AA417" s="286"/>
      <c r="AB417" s="286"/>
      <c r="AC417" s="286"/>
      <c r="AD417" s="286"/>
      <c r="AE417" s="286"/>
      <c r="AF417" s="286"/>
      <c r="AG417" s="286"/>
      <c r="AH417" s="286"/>
      <c r="AI417" s="286"/>
      <c r="AJ417" s="286"/>
      <c r="AK417" s="286"/>
      <c r="AL417" s="286"/>
      <c r="AM417" s="286"/>
      <c r="AN417" s="286"/>
      <c r="AO417" s="286"/>
      <c r="AP417" s="286"/>
      <c r="AQ417" s="286"/>
      <c r="AR417" s="1010"/>
      <c r="AS417" s="286"/>
      <c r="AT417" s="286"/>
      <c r="AU417" s="286"/>
      <c r="AV417" s="286"/>
      <c r="AW417" s="286"/>
      <c r="AX417" s="286"/>
      <c r="AY417" s="1010"/>
      <c r="AZ417" s="286"/>
      <c r="BA417" s="286"/>
      <c r="BB417" s="286"/>
      <c r="BC417" s="286"/>
      <c r="BD417" s="286"/>
      <c r="BE417" s="286"/>
      <c r="BF417" s="286"/>
      <c r="BG417" s="286"/>
      <c r="BH417" s="286"/>
      <c r="BI417" s="286"/>
      <c r="BJ417" s="679"/>
      <c r="BK417" s="691"/>
    </row>
    <row r="418" spans="1:63" s="285" customFormat="1">
      <c r="A418" s="288"/>
      <c r="B418" s="288"/>
      <c r="C418" s="1396"/>
      <c r="D418" s="286"/>
      <c r="E418" s="286"/>
      <c r="F418" s="286"/>
      <c r="G418" s="286"/>
      <c r="H418" s="286"/>
      <c r="I418" s="286"/>
      <c r="J418" s="1010"/>
      <c r="K418" s="286"/>
      <c r="L418" s="286"/>
      <c r="M418" s="286"/>
      <c r="N418" s="286"/>
      <c r="O418" s="287"/>
      <c r="P418" s="286"/>
      <c r="Q418" s="997"/>
      <c r="R418" s="286"/>
      <c r="S418" s="286"/>
      <c r="T418" s="286"/>
      <c r="U418" s="286"/>
      <c r="V418" s="286"/>
      <c r="W418" s="286"/>
      <c r="X418" s="286"/>
      <c r="Y418" s="286"/>
      <c r="Z418" s="286"/>
      <c r="AA418" s="286"/>
      <c r="AB418" s="286"/>
      <c r="AC418" s="286"/>
      <c r="AD418" s="286"/>
      <c r="AE418" s="286"/>
      <c r="AF418" s="286"/>
      <c r="AG418" s="286"/>
      <c r="AH418" s="286"/>
      <c r="AI418" s="286"/>
      <c r="AJ418" s="286"/>
      <c r="AK418" s="286"/>
      <c r="AL418" s="286"/>
      <c r="AM418" s="286"/>
      <c r="AN418" s="286"/>
      <c r="AO418" s="286"/>
      <c r="AP418" s="286"/>
      <c r="AQ418" s="286"/>
      <c r="AR418" s="1010"/>
      <c r="AS418" s="286"/>
      <c r="AT418" s="286"/>
      <c r="AU418" s="286"/>
      <c r="AV418" s="286"/>
      <c r="AW418" s="286"/>
      <c r="AX418" s="286"/>
      <c r="AY418" s="1010"/>
      <c r="AZ418" s="286"/>
      <c r="BA418" s="286"/>
      <c r="BB418" s="286"/>
      <c r="BC418" s="286"/>
      <c r="BD418" s="286"/>
      <c r="BE418" s="286"/>
      <c r="BF418" s="286"/>
      <c r="BG418" s="286"/>
      <c r="BH418" s="286"/>
      <c r="BI418" s="286"/>
      <c r="BJ418" s="679"/>
      <c r="BK418" s="691"/>
    </row>
    <row r="419" spans="1:63" s="285" customFormat="1" ht="15.75" customHeight="1">
      <c r="A419" s="288"/>
      <c r="B419" s="288"/>
      <c r="C419" s="1396"/>
      <c r="D419" s="286"/>
      <c r="E419" s="286"/>
      <c r="F419" s="286"/>
      <c r="G419" s="286"/>
      <c r="H419" s="286"/>
      <c r="I419" s="286"/>
      <c r="J419" s="1010"/>
      <c r="K419" s="286"/>
      <c r="L419" s="286"/>
      <c r="M419" s="286"/>
      <c r="N419" s="286"/>
      <c r="O419" s="287"/>
      <c r="P419" s="286"/>
      <c r="Q419" s="997"/>
      <c r="R419" s="286"/>
      <c r="S419" s="286"/>
      <c r="T419" s="286"/>
      <c r="U419" s="286"/>
      <c r="V419" s="286"/>
      <c r="W419" s="286"/>
      <c r="X419" s="286"/>
      <c r="Y419" s="286"/>
      <c r="Z419" s="286"/>
      <c r="AA419" s="286"/>
      <c r="AB419" s="286"/>
      <c r="AC419" s="286"/>
      <c r="AD419" s="286"/>
      <c r="AE419" s="286"/>
      <c r="AF419" s="286"/>
      <c r="AG419" s="286"/>
      <c r="AH419" s="286"/>
      <c r="AI419" s="286"/>
      <c r="AJ419" s="286"/>
      <c r="AK419" s="286"/>
      <c r="AL419" s="286"/>
      <c r="AM419" s="286"/>
      <c r="AN419" s="286"/>
      <c r="AO419" s="286"/>
      <c r="AP419" s="286"/>
      <c r="AQ419" s="286"/>
      <c r="AR419" s="1010"/>
      <c r="AS419" s="286"/>
      <c r="AT419" s="286"/>
      <c r="AU419" s="286"/>
      <c r="AV419" s="286"/>
      <c r="AW419" s="286"/>
      <c r="AX419" s="286"/>
      <c r="AY419" s="1010"/>
      <c r="AZ419" s="286"/>
      <c r="BA419" s="286"/>
      <c r="BB419" s="286"/>
      <c r="BC419" s="286"/>
      <c r="BD419" s="286"/>
      <c r="BE419" s="286"/>
      <c r="BF419" s="286"/>
      <c r="BG419" s="286"/>
      <c r="BH419" s="286"/>
      <c r="BI419" s="286"/>
      <c r="BJ419" s="679"/>
      <c r="BK419" s="691"/>
    </row>
    <row r="420" spans="1:63" s="285" customFormat="1">
      <c r="A420" s="288"/>
      <c r="B420" s="288"/>
      <c r="C420" s="1396"/>
      <c r="D420" s="286"/>
      <c r="E420" s="286"/>
      <c r="F420" s="286"/>
      <c r="G420" s="286"/>
      <c r="H420" s="286"/>
      <c r="I420" s="286"/>
      <c r="J420" s="1010"/>
      <c r="K420" s="286"/>
      <c r="L420" s="286"/>
      <c r="M420" s="286"/>
      <c r="N420" s="286"/>
      <c r="O420" s="287"/>
      <c r="P420" s="286"/>
      <c r="Q420" s="997"/>
      <c r="R420" s="286"/>
      <c r="S420" s="286"/>
      <c r="T420" s="286"/>
      <c r="U420" s="286"/>
      <c r="V420" s="286"/>
      <c r="W420" s="286"/>
      <c r="X420" s="286"/>
      <c r="Y420" s="286"/>
      <c r="Z420" s="286"/>
      <c r="AA420" s="286"/>
      <c r="AB420" s="286"/>
      <c r="AC420" s="286"/>
      <c r="AD420" s="286"/>
      <c r="AE420" s="286"/>
      <c r="AF420" s="286"/>
      <c r="AG420" s="286"/>
      <c r="AH420" s="286"/>
      <c r="AI420" s="286"/>
      <c r="AJ420" s="286"/>
      <c r="AK420" s="286"/>
      <c r="AL420" s="286"/>
      <c r="AM420" s="286"/>
      <c r="AN420" s="286"/>
      <c r="AO420" s="286"/>
      <c r="AP420" s="286"/>
      <c r="AQ420" s="286"/>
      <c r="AR420" s="1010"/>
      <c r="AS420" s="286"/>
      <c r="AT420" s="286"/>
      <c r="AU420" s="286"/>
      <c r="AV420" s="286"/>
      <c r="AW420" s="286"/>
      <c r="AX420" s="286"/>
      <c r="AY420" s="1010"/>
      <c r="AZ420" s="286"/>
      <c r="BA420" s="286"/>
      <c r="BB420" s="286"/>
      <c r="BC420" s="286"/>
      <c r="BD420" s="286"/>
      <c r="BE420" s="286"/>
      <c r="BF420" s="286"/>
      <c r="BG420" s="286"/>
      <c r="BH420" s="286"/>
      <c r="BI420" s="286"/>
      <c r="BJ420" s="679"/>
      <c r="BK420" s="691"/>
    </row>
    <row r="421" spans="1:63" s="285" customFormat="1" ht="15.75" customHeight="1">
      <c r="A421" s="288"/>
      <c r="B421" s="288"/>
      <c r="C421" s="1396"/>
      <c r="D421" s="286"/>
      <c r="E421" s="286"/>
      <c r="F421" s="286"/>
      <c r="G421" s="286"/>
      <c r="H421" s="286"/>
      <c r="I421" s="286"/>
      <c r="J421" s="1010"/>
      <c r="K421" s="286"/>
      <c r="L421" s="286"/>
      <c r="M421" s="286"/>
      <c r="N421" s="286"/>
      <c r="O421" s="287"/>
      <c r="P421" s="286"/>
      <c r="Q421" s="997"/>
      <c r="R421" s="286"/>
      <c r="S421" s="286"/>
      <c r="T421" s="286"/>
      <c r="U421" s="286"/>
      <c r="V421" s="286"/>
      <c r="W421" s="286"/>
      <c r="X421" s="286"/>
      <c r="Y421" s="286"/>
      <c r="Z421" s="286"/>
      <c r="AA421" s="286"/>
      <c r="AB421" s="286"/>
      <c r="AC421" s="286"/>
      <c r="AD421" s="286"/>
      <c r="AE421" s="286"/>
      <c r="AF421" s="286"/>
      <c r="AG421" s="286"/>
      <c r="AH421" s="286"/>
      <c r="AI421" s="286"/>
      <c r="AJ421" s="286"/>
      <c r="AK421" s="286"/>
      <c r="AL421" s="286"/>
      <c r="AM421" s="286"/>
      <c r="AN421" s="286"/>
      <c r="AO421" s="286"/>
      <c r="AP421" s="286"/>
      <c r="AQ421" s="286"/>
      <c r="AR421" s="1010"/>
      <c r="AS421" s="286"/>
      <c r="AT421" s="286"/>
      <c r="AU421" s="286"/>
      <c r="AV421" s="286"/>
      <c r="AW421" s="286"/>
      <c r="AX421" s="286"/>
      <c r="AY421" s="1010"/>
      <c r="AZ421" s="286"/>
      <c r="BA421" s="286"/>
      <c r="BB421" s="286"/>
      <c r="BC421" s="286"/>
      <c r="BD421" s="286"/>
      <c r="BE421" s="286"/>
      <c r="BF421" s="286"/>
      <c r="BG421" s="286"/>
      <c r="BH421" s="286"/>
      <c r="BI421" s="286"/>
      <c r="BJ421" s="679"/>
      <c r="BK421" s="691"/>
    </row>
    <row r="422" spans="1:63" s="285" customFormat="1">
      <c r="A422" s="288"/>
      <c r="B422" s="288"/>
      <c r="C422" s="1396"/>
      <c r="D422" s="286"/>
      <c r="E422" s="286"/>
      <c r="F422" s="286"/>
      <c r="G422" s="286"/>
      <c r="H422" s="286"/>
      <c r="I422" s="286"/>
      <c r="J422" s="1010"/>
      <c r="K422" s="286"/>
      <c r="L422" s="286"/>
      <c r="M422" s="286"/>
      <c r="N422" s="286"/>
      <c r="O422" s="287"/>
      <c r="P422" s="286"/>
      <c r="Q422" s="997"/>
      <c r="R422" s="286"/>
      <c r="S422" s="286"/>
      <c r="T422" s="286"/>
      <c r="U422" s="286"/>
      <c r="V422" s="286"/>
      <c r="W422" s="286"/>
      <c r="X422" s="286"/>
      <c r="Y422" s="286"/>
      <c r="Z422" s="286"/>
      <c r="AA422" s="286"/>
      <c r="AB422" s="286"/>
      <c r="AC422" s="286"/>
      <c r="AD422" s="286"/>
      <c r="AE422" s="286"/>
      <c r="AF422" s="286"/>
      <c r="AG422" s="286"/>
      <c r="AH422" s="286"/>
      <c r="AI422" s="286"/>
      <c r="AJ422" s="286"/>
      <c r="AK422" s="286"/>
      <c r="AL422" s="286"/>
      <c r="AM422" s="286"/>
      <c r="AN422" s="286"/>
      <c r="AO422" s="286"/>
      <c r="AP422" s="286"/>
      <c r="AQ422" s="286"/>
      <c r="AR422" s="1010"/>
      <c r="AS422" s="286"/>
      <c r="AT422" s="286"/>
      <c r="AU422" s="286"/>
      <c r="AV422" s="286"/>
      <c r="AW422" s="286"/>
      <c r="AX422" s="286"/>
      <c r="AY422" s="1010"/>
      <c r="AZ422" s="286"/>
      <c r="BA422" s="286"/>
      <c r="BB422" s="286"/>
      <c r="BC422" s="286"/>
      <c r="BD422" s="286"/>
      <c r="BE422" s="286"/>
      <c r="BF422" s="286"/>
      <c r="BG422" s="286"/>
      <c r="BH422" s="286"/>
      <c r="BI422" s="286"/>
      <c r="BJ422" s="679"/>
      <c r="BK422" s="691"/>
    </row>
    <row r="423" spans="1:63" s="285" customFormat="1" ht="15.75" customHeight="1">
      <c r="A423" s="288"/>
      <c r="B423" s="288"/>
      <c r="C423" s="1396"/>
      <c r="D423" s="286"/>
      <c r="E423" s="286"/>
      <c r="F423" s="286"/>
      <c r="G423" s="286"/>
      <c r="H423" s="286"/>
      <c r="I423" s="286"/>
      <c r="J423" s="1010"/>
      <c r="K423" s="286"/>
      <c r="L423" s="286"/>
      <c r="M423" s="286"/>
      <c r="N423" s="286"/>
      <c r="O423" s="287"/>
      <c r="P423" s="286"/>
      <c r="Q423" s="997"/>
      <c r="R423" s="286"/>
      <c r="S423" s="286"/>
      <c r="T423" s="286"/>
      <c r="U423" s="286"/>
      <c r="V423" s="286"/>
      <c r="W423" s="286"/>
      <c r="X423" s="286"/>
      <c r="Y423" s="286"/>
      <c r="Z423" s="286"/>
      <c r="AA423" s="286"/>
      <c r="AB423" s="286"/>
      <c r="AC423" s="286"/>
      <c r="AD423" s="286"/>
      <c r="AE423" s="286"/>
      <c r="AF423" s="286"/>
      <c r="AG423" s="286"/>
      <c r="AH423" s="286"/>
      <c r="AI423" s="286"/>
      <c r="AJ423" s="286"/>
      <c r="AK423" s="286"/>
      <c r="AL423" s="286"/>
      <c r="AM423" s="286"/>
      <c r="AN423" s="286"/>
      <c r="AO423" s="286"/>
      <c r="AP423" s="286"/>
      <c r="AQ423" s="286"/>
      <c r="AR423" s="1010"/>
      <c r="AS423" s="286"/>
      <c r="AT423" s="286"/>
      <c r="AU423" s="286"/>
      <c r="AV423" s="286"/>
      <c r="AW423" s="286"/>
      <c r="AX423" s="286"/>
      <c r="AY423" s="1010"/>
      <c r="AZ423" s="286"/>
      <c r="BA423" s="286"/>
      <c r="BB423" s="286"/>
      <c r="BC423" s="286"/>
      <c r="BD423" s="286"/>
      <c r="BE423" s="286"/>
      <c r="BF423" s="286"/>
      <c r="BG423" s="286"/>
      <c r="BH423" s="286"/>
      <c r="BI423" s="286"/>
      <c r="BJ423" s="679"/>
      <c r="BK423" s="691"/>
    </row>
    <row r="424" spans="1:63" s="285" customFormat="1">
      <c r="A424" s="288"/>
      <c r="B424" s="288"/>
      <c r="C424" s="1396"/>
      <c r="D424" s="286"/>
      <c r="E424" s="286"/>
      <c r="F424" s="286"/>
      <c r="G424" s="286"/>
      <c r="H424" s="286"/>
      <c r="I424" s="286"/>
      <c r="J424" s="1010"/>
      <c r="K424" s="286"/>
      <c r="L424" s="286"/>
      <c r="M424" s="286"/>
      <c r="N424" s="286"/>
      <c r="O424" s="287"/>
      <c r="P424" s="286"/>
      <c r="Q424" s="997"/>
      <c r="R424" s="286"/>
      <c r="S424" s="286"/>
      <c r="T424" s="286"/>
      <c r="U424" s="286"/>
      <c r="V424" s="286"/>
      <c r="W424" s="286"/>
      <c r="X424" s="286"/>
      <c r="Y424" s="286"/>
      <c r="Z424" s="286"/>
      <c r="AA424" s="286"/>
      <c r="AB424" s="286"/>
      <c r="AC424" s="286"/>
      <c r="AD424" s="286"/>
      <c r="AE424" s="286"/>
      <c r="AF424" s="286"/>
      <c r="AG424" s="286"/>
      <c r="AH424" s="286"/>
      <c r="AI424" s="286"/>
      <c r="AJ424" s="286"/>
      <c r="AK424" s="286"/>
      <c r="AL424" s="286"/>
      <c r="AM424" s="286"/>
      <c r="AN424" s="286"/>
      <c r="AO424" s="286"/>
      <c r="AP424" s="286"/>
      <c r="AQ424" s="286"/>
      <c r="AR424" s="1010"/>
      <c r="AS424" s="286"/>
      <c r="AT424" s="286"/>
      <c r="AU424" s="286"/>
      <c r="AV424" s="286"/>
      <c r="AW424" s="286"/>
      <c r="AX424" s="286"/>
      <c r="AY424" s="1010"/>
      <c r="AZ424" s="286"/>
      <c r="BA424" s="286"/>
      <c r="BB424" s="286"/>
      <c r="BC424" s="286"/>
      <c r="BD424" s="286"/>
      <c r="BE424" s="286"/>
      <c r="BF424" s="286"/>
      <c r="BG424" s="286"/>
      <c r="BH424" s="286"/>
      <c r="BI424" s="286"/>
      <c r="BJ424" s="679"/>
      <c r="BK424" s="691"/>
    </row>
    <row r="425" spans="1:63" s="285" customFormat="1" ht="15.75" customHeight="1">
      <c r="A425" s="288"/>
      <c r="B425" s="288"/>
      <c r="C425" s="1396"/>
      <c r="D425" s="286"/>
      <c r="E425" s="286"/>
      <c r="F425" s="286"/>
      <c r="G425" s="286"/>
      <c r="H425" s="286"/>
      <c r="I425" s="286"/>
      <c r="J425" s="1010"/>
      <c r="K425" s="286"/>
      <c r="L425" s="286"/>
      <c r="M425" s="286"/>
      <c r="N425" s="286"/>
      <c r="O425" s="287"/>
      <c r="P425" s="286"/>
      <c r="Q425" s="997"/>
      <c r="R425" s="286"/>
      <c r="S425" s="286"/>
      <c r="T425" s="286"/>
      <c r="U425" s="286"/>
      <c r="V425" s="286"/>
      <c r="W425" s="286"/>
      <c r="X425" s="286"/>
      <c r="Y425" s="286"/>
      <c r="Z425" s="286"/>
      <c r="AA425" s="286"/>
      <c r="AB425" s="286"/>
      <c r="AC425" s="286"/>
      <c r="AD425" s="286"/>
      <c r="AE425" s="286"/>
      <c r="AF425" s="286"/>
      <c r="AG425" s="286"/>
      <c r="AH425" s="286"/>
      <c r="AI425" s="286"/>
      <c r="AJ425" s="286"/>
      <c r="AK425" s="286"/>
      <c r="AL425" s="286"/>
      <c r="AM425" s="286"/>
      <c r="AN425" s="286"/>
      <c r="AO425" s="286"/>
      <c r="AP425" s="286"/>
      <c r="AQ425" s="286"/>
      <c r="AR425" s="1010"/>
      <c r="AS425" s="286"/>
      <c r="AT425" s="286"/>
      <c r="AU425" s="286"/>
      <c r="AV425" s="286"/>
      <c r="AW425" s="286"/>
      <c r="AX425" s="286"/>
      <c r="AY425" s="1010"/>
      <c r="AZ425" s="286"/>
      <c r="BA425" s="286"/>
      <c r="BB425" s="286"/>
      <c r="BC425" s="286"/>
      <c r="BD425" s="286"/>
      <c r="BE425" s="286"/>
      <c r="BF425" s="286"/>
      <c r="BG425" s="286"/>
      <c r="BH425" s="286"/>
      <c r="BI425" s="286"/>
      <c r="BJ425" s="679"/>
      <c r="BK425" s="691"/>
    </row>
    <row r="426" spans="1:63" s="285" customFormat="1">
      <c r="A426" s="288"/>
      <c r="B426" s="288"/>
      <c r="C426" s="1396"/>
      <c r="D426" s="286"/>
      <c r="E426" s="286"/>
      <c r="F426" s="286"/>
      <c r="G426" s="286"/>
      <c r="H426" s="286"/>
      <c r="I426" s="286"/>
      <c r="J426" s="1010"/>
      <c r="K426" s="286"/>
      <c r="L426" s="286"/>
      <c r="M426" s="286"/>
      <c r="N426" s="286"/>
      <c r="O426" s="287"/>
      <c r="P426" s="286"/>
      <c r="Q426" s="997"/>
      <c r="R426" s="286"/>
      <c r="S426" s="286"/>
      <c r="T426" s="286"/>
      <c r="U426" s="286"/>
      <c r="V426" s="286"/>
      <c r="W426" s="286"/>
      <c r="X426" s="286"/>
      <c r="Y426" s="286"/>
      <c r="Z426" s="286"/>
      <c r="AA426" s="286"/>
      <c r="AB426" s="286"/>
      <c r="AC426" s="286"/>
      <c r="AD426" s="286"/>
      <c r="AE426" s="286"/>
      <c r="AF426" s="286"/>
      <c r="AG426" s="286"/>
      <c r="AH426" s="286"/>
      <c r="AI426" s="286"/>
      <c r="AJ426" s="286"/>
      <c r="AK426" s="286"/>
      <c r="AL426" s="286"/>
      <c r="AM426" s="286"/>
      <c r="AN426" s="286"/>
      <c r="AO426" s="286"/>
      <c r="AP426" s="286"/>
      <c r="AQ426" s="286"/>
      <c r="AR426" s="1010"/>
      <c r="AS426" s="286"/>
      <c r="AT426" s="286"/>
      <c r="AU426" s="286"/>
      <c r="AV426" s="286"/>
      <c r="AW426" s="286"/>
      <c r="AX426" s="286"/>
      <c r="AY426" s="1010"/>
      <c r="AZ426" s="286"/>
      <c r="BA426" s="286"/>
      <c r="BB426" s="286"/>
      <c r="BC426" s="286"/>
      <c r="BD426" s="286"/>
      <c r="BE426" s="286"/>
      <c r="BF426" s="286"/>
      <c r="BG426" s="286"/>
      <c r="BH426" s="286"/>
      <c r="BI426" s="286"/>
      <c r="BJ426" s="679"/>
      <c r="BK426" s="691"/>
    </row>
    <row r="427" spans="1:63" s="285" customFormat="1" ht="15.75" customHeight="1">
      <c r="A427" s="288"/>
      <c r="B427" s="288"/>
      <c r="C427" s="1396"/>
      <c r="D427" s="286"/>
      <c r="E427" s="286"/>
      <c r="F427" s="286"/>
      <c r="G427" s="286"/>
      <c r="H427" s="286"/>
      <c r="I427" s="286"/>
      <c r="J427" s="1010"/>
      <c r="K427" s="286"/>
      <c r="L427" s="286"/>
      <c r="M427" s="286"/>
      <c r="N427" s="286"/>
      <c r="O427" s="287"/>
      <c r="P427" s="286"/>
      <c r="Q427" s="997"/>
      <c r="R427" s="286"/>
      <c r="S427" s="286"/>
      <c r="T427" s="286"/>
      <c r="U427" s="286"/>
      <c r="V427" s="286"/>
      <c r="W427" s="286"/>
      <c r="X427" s="286"/>
      <c r="Y427" s="286"/>
      <c r="Z427" s="286"/>
      <c r="AA427" s="286"/>
      <c r="AB427" s="286"/>
      <c r="AC427" s="286"/>
      <c r="AD427" s="286"/>
      <c r="AE427" s="286"/>
      <c r="AF427" s="286"/>
      <c r="AG427" s="286"/>
      <c r="AH427" s="286"/>
      <c r="AI427" s="286"/>
      <c r="AJ427" s="286"/>
      <c r="AK427" s="286"/>
      <c r="AL427" s="286"/>
      <c r="AM427" s="286"/>
      <c r="AN427" s="286"/>
      <c r="AO427" s="286"/>
      <c r="AP427" s="286"/>
      <c r="AQ427" s="286"/>
      <c r="AR427" s="1010"/>
      <c r="AS427" s="286"/>
      <c r="AT427" s="286"/>
      <c r="AU427" s="286"/>
      <c r="AV427" s="286"/>
      <c r="AW427" s="286"/>
      <c r="AX427" s="286"/>
      <c r="AY427" s="1010"/>
      <c r="AZ427" s="286"/>
      <c r="BA427" s="286"/>
      <c r="BB427" s="286"/>
      <c r="BC427" s="286"/>
      <c r="BD427" s="286"/>
      <c r="BE427" s="286"/>
      <c r="BF427" s="286"/>
      <c r="BG427" s="286"/>
      <c r="BH427" s="286"/>
      <c r="BI427" s="286"/>
      <c r="BJ427" s="679"/>
      <c r="BK427" s="691"/>
    </row>
    <row r="428" spans="1:63" s="285" customFormat="1">
      <c r="A428" s="288"/>
      <c r="B428" s="288"/>
      <c r="C428" s="1396"/>
      <c r="D428" s="286"/>
      <c r="E428" s="286"/>
      <c r="F428" s="286"/>
      <c r="G428" s="286"/>
      <c r="H428" s="286"/>
      <c r="I428" s="286"/>
      <c r="J428" s="1010"/>
      <c r="K428" s="286"/>
      <c r="L428" s="286"/>
      <c r="M428" s="286"/>
      <c r="N428" s="286"/>
      <c r="O428" s="287"/>
      <c r="P428" s="286"/>
      <c r="Q428" s="997"/>
      <c r="R428" s="286"/>
      <c r="S428" s="286"/>
      <c r="T428" s="286"/>
      <c r="U428" s="286"/>
      <c r="V428" s="286"/>
      <c r="W428" s="286"/>
      <c r="X428" s="286"/>
      <c r="Y428" s="286"/>
      <c r="Z428" s="286"/>
      <c r="AA428" s="286"/>
      <c r="AB428" s="286"/>
      <c r="AC428" s="286"/>
      <c r="AD428" s="286"/>
      <c r="AE428" s="286"/>
      <c r="AF428" s="286"/>
      <c r="AG428" s="286"/>
      <c r="AH428" s="286"/>
      <c r="AI428" s="286"/>
      <c r="AJ428" s="286"/>
      <c r="AK428" s="286"/>
      <c r="AL428" s="286"/>
      <c r="AM428" s="286"/>
      <c r="AN428" s="286"/>
      <c r="AO428" s="286"/>
      <c r="AP428" s="286"/>
      <c r="AQ428" s="286"/>
      <c r="AR428" s="1010"/>
      <c r="AS428" s="286"/>
      <c r="AT428" s="286"/>
      <c r="AU428" s="286"/>
      <c r="AV428" s="286"/>
      <c r="AW428" s="286"/>
      <c r="AX428" s="286"/>
      <c r="AY428" s="1010"/>
      <c r="AZ428" s="286"/>
      <c r="BA428" s="286"/>
      <c r="BB428" s="286"/>
      <c r="BC428" s="286"/>
      <c r="BD428" s="286"/>
      <c r="BE428" s="286"/>
      <c r="BF428" s="286"/>
      <c r="BG428" s="286"/>
      <c r="BH428" s="286"/>
      <c r="BI428" s="286"/>
      <c r="BJ428" s="679"/>
      <c r="BK428" s="691"/>
    </row>
    <row r="429" spans="1:63" s="285" customFormat="1" ht="15.75" customHeight="1">
      <c r="A429" s="288"/>
      <c r="B429" s="288"/>
      <c r="C429" s="1396"/>
      <c r="D429" s="286"/>
      <c r="E429" s="286"/>
      <c r="F429" s="286"/>
      <c r="G429" s="286"/>
      <c r="H429" s="286"/>
      <c r="I429" s="286"/>
      <c r="J429" s="1010"/>
      <c r="K429" s="286"/>
      <c r="L429" s="286"/>
      <c r="M429" s="286"/>
      <c r="N429" s="286"/>
      <c r="O429" s="287"/>
      <c r="P429" s="286"/>
      <c r="Q429" s="997"/>
      <c r="R429" s="286"/>
      <c r="S429" s="286"/>
      <c r="T429" s="286"/>
      <c r="U429" s="286"/>
      <c r="V429" s="286"/>
      <c r="W429" s="286"/>
      <c r="X429" s="286"/>
      <c r="Y429" s="286"/>
      <c r="Z429" s="286"/>
      <c r="AA429" s="286"/>
      <c r="AB429" s="286"/>
      <c r="AC429" s="286"/>
      <c r="AD429" s="286"/>
      <c r="AE429" s="286"/>
      <c r="AF429" s="286"/>
      <c r="AG429" s="286"/>
      <c r="AH429" s="286"/>
      <c r="AI429" s="286"/>
      <c r="AJ429" s="286"/>
      <c r="AK429" s="286"/>
      <c r="AL429" s="286"/>
      <c r="AM429" s="286"/>
      <c r="AN429" s="286"/>
      <c r="AO429" s="286"/>
      <c r="AP429" s="286"/>
      <c r="AQ429" s="286"/>
      <c r="AR429" s="1010"/>
      <c r="AS429" s="286"/>
      <c r="AT429" s="286"/>
      <c r="AU429" s="286"/>
      <c r="AV429" s="286"/>
      <c r="AW429" s="286"/>
      <c r="AX429" s="286"/>
      <c r="AY429" s="1010"/>
      <c r="AZ429" s="286"/>
      <c r="BA429" s="286"/>
      <c r="BB429" s="286"/>
      <c r="BC429" s="286"/>
      <c r="BD429" s="286"/>
      <c r="BE429" s="286"/>
      <c r="BF429" s="286"/>
      <c r="BG429" s="286"/>
      <c r="BH429" s="286"/>
      <c r="BI429" s="286"/>
      <c r="BJ429" s="679"/>
      <c r="BK429" s="691"/>
    </row>
    <row r="430" spans="1:63" s="285" customFormat="1">
      <c r="A430" s="288"/>
      <c r="B430" s="288"/>
      <c r="C430" s="1396"/>
      <c r="D430" s="286"/>
      <c r="E430" s="286"/>
      <c r="F430" s="286"/>
      <c r="G430" s="286"/>
      <c r="H430" s="286"/>
      <c r="I430" s="286"/>
      <c r="J430" s="1010"/>
      <c r="K430" s="286"/>
      <c r="L430" s="286"/>
      <c r="M430" s="286"/>
      <c r="N430" s="286"/>
      <c r="O430" s="287"/>
      <c r="P430" s="286"/>
      <c r="Q430" s="997"/>
      <c r="R430" s="286"/>
      <c r="S430" s="286"/>
      <c r="T430" s="286"/>
      <c r="U430" s="286"/>
      <c r="V430" s="286"/>
      <c r="W430" s="286"/>
      <c r="X430" s="286"/>
      <c r="Y430" s="286"/>
      <c r="Z430" s="286"/>
      <c r="AA430" s="286"/>
      <c r="AB430" s="286"/>
      <c r="AC430" s="286"/>
      <c r="AD430" s="286"/>
      <c r="AE430" s="286"/>
      <c r="AF430" s="286"/>
      <c r="AG430" s="286"/>
      <c r="AH430" s="286"/>
      <c r="AI430" s="286"/>
      <c r="AJ430" s="286"/>
      <c r="AK430" s="286"/>
      <c r="AL430" s="286"/>
      <c r="AM430" s="286"/>
      <c r="AN430" s="286"/>
      <c r="AO430" s="286"/>
      <c r="AP430" s="286"/>
      <c r="AQ430" s="286"/>
      <c r="AR430" s="1010"/>
      <c r="AS430" s="286"/>
      <c r="AT430" s="286"/>
      <c r="AU430" s="286"/>
      <c r="AV430" s="286"/>
      <c r="AW430" s="286"/>
      <c r="AX430" s="286"/>
      <c r="AY430" s="1010"/>
      <c r="AZ430" s="286"/>
      <c r="BA430" s="286"/>
      <c r="BB430" s="286"/>
      <c r="BC430" s="286"/>
      <c r="BD430" s="286"/>
      <c r="BE430" s="286"/>
      <c r="BF430" s="286"/>
      <c r="BG430" s="286"/>
      <c r="BH430" s="286"/>
      <c r="BI430" s="286"/>
      <c r="BJ430" s="679"/>
      <c r="BK430" s="691"/>
    </row>
    <row r="431" spans="1:63" s="285" customFormat="1" ht="15.75" customHeight="1">
      <c r="A431" s="288"/>
      <c r="B431" s="288"/>
      <c r="C431" s="1396"/>
      <c r="D431" s="286"/>
      <c r="E431" s="286"/>
      <c r="F431" s="286"/>
      <c r="G431" s="286"/>
      <c r="H431" s="286"/>
      <c r="I431" s="286"/>
      <c r="J431" s="1010"/>
      <c r="K431" s="286"/>
      <c r="L431" s="286"/>
      <c r="M431" s="286"/>
      <c r="N431" s="286"/>
      <c r="O431" s="287"/>
      <c r="P431" s="286"/>
      <c r="Q431" s="997"/>
      <c r="R431" s="286"/>
      <c r="S431" s="286"/>
      <c r="T431" s="286"/>
      <c r="U431" s="286"/>
      <c r="V431" s="286"/>
      <c r="W431" s="286"/>
      <c r="X431" s="286"/>
      <c r="Y431" s="286"/>
      <c r="Z431" s="286"/>
      <c r="AA431" s="286"/>
      <c r="AB431" s="286"/>
      <c r="AC431" s="286"/>
      <c r="AD431" s="286"/>
      <c r="AE431" s="286"/>
      <c r="AF431" s="286"/>
      <c r="AG431" s="286"/>
      <c r="AH431" s="286"/>
      <c r="AI431" s="286"/>
      <c r="AJ431" s="286"/>
      <c r="AK431" s="286"/>
      <c r="AL431" s="286"/>
      <c r="AM431" s="286"/>
      <c r="AN431" s="286"/>
      <c r="AO431" s="286"/>
      <c r="AP431" s="286"/>
      <c r="AQ431" s="286"/>
      <c r="AR431" s="1010"/>
      <c r="AS431" s="286"/>
      <c r="AT431" s="286"/>
      <c r="AU431" s="286"/>
      <c r="AV431" s="286"/>
      <c r="AW431" s="286"/>
      <c r="AX431" s="286"/>
      <c r="AY431" s="1010"/>
      <c r="AZ431" s="286"/>
      <c r="BA431" s="286"/>
      <c r="BB431" s="286"/>
      <c r="BC431" s="286"/>
      <c r="BD431" s="286"/>
      <c r="BE431" s="286"/>
      <c r="BF431" s="286"/>
      <c r="BG431" s="286"/>
      <c r="BH431" s="286"/>
      <c r="BI431" s="286"/>
      <c r="BJ431" s="679"/>
      <c r="BK431" s="691"/>
    </row>
    <row r="432" spans="1:63" s="285" customFormat="1">
      <c r="A432" s="288"/>
      <c r="B432" s="288"/>
      <c r="C432" s="1396"/>
      <c r="D432" s="286"/>
      <c r="E432" s="286"/>
      <c r="F432" s="286"/>
      <c r="G432" s="286"/>
      <c r="H432" s="286"/>
      <c r="I432" s="286"/>
      <c r="J432" s="1010"/>
      <c r="K432" s="286"/>
      <c r="L432" s="286"/>
      <c r="M432" s="286"/>
      <c r="N432" s="286"/>
      <c r="O432" s="287"/>
      <c r="P432" s="286"/>
      <c r="Q432" s="997"/>
      <c r="R432" s="286"/>
      <c r="S432" s="286"/>
      <c r="T432" s="286"/>
      <c r="U432" s="286"/>
      <c r="V432" s="286"/>
      <c r="W432" s="286"/>
      <c r="X432" s="286"/>
      <c r="Y432" s="286"/>
      <c r="Z432" s="286"/>
      <c r="AA432" s="286"/>
      <c r="AB432" s="286"/>
      <c r="AC432" s="286"/>
      <c r="AD432" s="286"/>
      <c r="AE432" s="286"/>
      <c r="AF432" s="286"/>
      <c r="AG432" s="286"/>
      <c r="AH432" s="286"/>
      <c r="AI432" s="286"/>
      <c r="AJ432" s="286"/>
      <c r="AK432" s="286"/>
      <c r="AL432" s="286"/>
      <c r="AM432" s="286"/>
      <c r="AN432" s="286"/>
      <c r="AO432" s="286"/>
      <c r="AP432" s="286"/>
      <c r="AQ432" s="286"/>
      <c r="AR432" s="1010"/>
      <c r="AS432" s="286"/>
      <c r="AT432" s="286"/>
      <c r="AU432" s="286"/>
      <c r="AV432" s="286"/>
      <c r="AW432" s="286"/>
      <c r="AX432" s="286"/>
      <c r="AY432" s="1010"/>
      <c r="AZ432" s="286"/>
      <c r="BA432" s="286"/>
      <c r="BB432" s="286"/>
      <c r="BC432" s="286"/>
      <c r="BD432" s="286"/>
      <c r="BE432" s="286"/>
      <c r="BF432" s="286"/>
      <c r="BG432" s="286"/>
      <c r="BH432" s="286"/>
      <c r="BI432" s="286"/>
      <c r="BJ432" s="679"/>
      <c r="BK432" s="691"/>
    </row>
    <row r="433" spans="1:63" s="285" customFormat="1" ht="15.75" customHeight="1">
      <c r="A433" s="288"/>
      <c r="B433" s="288"/>
      <c r="C433" s="1396"/>
      <c r="D433" s="286"/>
      <c r="E433" s="286"/>
      <c r="F433" s="286"/>
      <c r="G433" s="286"/>
      <c r="H433" s="286"/>
      <c r="I433" s="286"/>
      <c r="J433" s="1010"/>
      <c r="K433" s="286"/>
      <c r="L433" s="286"/>
      <c r="M433" s="286"/>
      <c r="N433" s="286"/>
      <c r="O433" s="287"/>
      <c r="P433" s="286"/>
      <c r="Q433" s="997"/>
      <c r="R433" s="286"/>
      <c r="S433" s="286"/>
      <c r="T433" s="286"/>
      <c r="U433" s="286"/>
      <c r="V433" s="286"/>
      <c r="W433" s="286"/>
      <c r="X433" s="286"/>
      <c r="Y433" s="286"/>
      <c r="Z433" s="286"/>
      <c r="AA433" s="286"/>
      <c r="AB433" s="286"/>
      <c r="AC433" s="286"/>
      <c r="AD433" s="286"/>
      <c r="AE433" s="286"/>
      <c r="AF433" s="286"/>
      <c r="AG433" s="286"/>
      <c r="AH433" s="286"/>
      <c r="AI433" s="286"/>
      <c r="AJ433" s="286"/>
      <c r="AK433" s="286"/>
      <c r="AL433" s="286"/>
      <c r="AM433" s="286"/>
      <c r="AN433" s="286"/>
      <c r="AO433" s="286"/>
      <c r="AP433" s="286"/>
      <c r="AQ433" s="286"/>
      <c r="AR433" s="1010"/>
      <c r="AS433" s="286"/>
      <c r="AT433" s="286"/>
      <c r="AU433" s="286"/>
      <c r="AV433" s="286"/>
      <c r="AW433" s="286"/>
      <c r="AX433" s="286"/>
      <c r="AY433" s="1010"/>
      <c r="AZ433" s="286"/>
      <c r="BA433" s="286"/>
      <c r="BB433" s="286"/>
      <c r="BC433" s="286"/>
      <c r="BD433" s="286"/>
      <c r="BE433" s="286"/>
      <c r="BF433" s="286"/>
      <c r="BG433" s="286"/>
      <c r="BH433" s="286"/>
      <c r="BI433" s="286"/>
      <c r="BJ433" s="679"/>
      <c r="BK433" s="691"/>
    </row>
    <row r="434" spans="1:63" s="285" customFormat="1">
      <c r="A434" s="288"/>
      <c r="B434" s="288"/>
      <c r="C434" s="1396"/>
      <c r="D434" s="286"/>
      <c r="E434" s="286"/>
      <c r="F434" s="286"/>
      <c r="G434" s="286"/>
      <c r="H434" s="286"/>
      <c r="I434" s="286"/>
      <c r="J434" s="1010"/>
      <c r="K434" s="286"/>
      <c r="L434" s="286"/>
      <c r="M434" s="286"/>
      <c r="N434" s="286"/>
      <c r="O434" s="287"/>
      <c r="P434" s="286"/>
      <c r="Q434" s="997"/>
      <c r="R434" s="286"/>
      <c r="S434" s="286"/>
      <c r="T434" s="286"/>
      <c r="U434" s="286"/>
      <c r="V434" s="286"/>
      <c r="W434" s="286"/>
      <c r="X434" s="286"/>
      <c r="Y434" s="286"/>
      <c r="Z434" s="286"/>
      <c r="AA434" s="286"/>
      <c r="AB434" s="286"/>
      <c r="AC434" s="286"/>
      <c r="AD434" s="286"/>
      <c r="AE434" s="286"/>
      <c r="AF434" s="286"/>
      <c r="AG434" s="286"/>
      <c r="AH434" s="286"/>
      <c r="AI434" s="286"/>
      <c r="AJ434" s="286"/>
      <c r="AK434" s="286"/>
      <c r="AL434" s="286"/>
      <c r="AM434" s="286"/>
      <c r="AN434" s="286"/>
      <c r="AO434" s="286"/>
      <c r="AP434" s="286"/>
      <c r="AQ434" s="286"/>
      <c r="AR434" s="1010"/>
      <c r="AS434" s="286"/>
      <c r="AT434" s="286"/>
      <c r="AU434" s="286"/>
      <c r="AV434" s="286"/>
      <c r="AW434" s="286"/>
      <c r="AX434" s="286"/>
      <c r="AY434" s="1010"/>
      <c r="AZ434" s="286"/>
      <c r="BA434" s="286"/>
      <c r="BB434" s="286"/>
      <c r="BC434" s="286"/>
      <c r="BD434" s="286"/>
      <c r="BE434" s="286"/>
      <c r="BF434" s="286"/>
      <c r="BG434" s="286"/>
      <c r="BH434" s="286"/>
      <c r="BI434" s="286"/>
      <c r="BJ434" s="679"/>
      <c r="BK434" s="691"/>
    </row>
    <row r="435" spans="1:63" s="285" customFormat="1" ht="15.75" customHeight="1">
      <c r="A435" s="288"/>
      <c r="B435" s="288"/>
      <c r="C435" s="1396"/>
      <c r="D435" s="286"/>
      <c r="E435" s="286"/>
      <c r="F435" s="286"/>
      <c r="G435" s="286"/>
      <c r="H435" s="286"/>
      <c r="I435" s="286"/>
      <c r="J435" s="1010"/>
      <c r="K435" s="286"/>
      <c r="L435" s="286"/>
      <c r="M435" s="286"/>
      <c r="N435" s="286"/>
      <c r="O435" s="287"/>
      <c r="P435" s="286"/>
      <c r="Q435" s="997"/>
      <c r="R435" s="286"/>
      <c r="S435" s="286"/>
      <c r="T435" s="286"/>
      <c r="U435" s="286"/>
      <c r="V435" s="286"/>
      <c r="W435" s="286"/>
      <c r="X435" s="286"/>
      <c r="Y435" s="286"/>
      <c r="Z435" s="286"/>
      <c r="AA435" s="286"/>
      <c r="AB435" s="286"/>
      <c r="AC435" s="286"/>
      <c r="AD435" s="286"/>
      <c r="AE435" s="286"/>
      <c r="AF435" s="286"/>
      <c r="AG435" s="286"/>
      <c r="AH435" s="286"/>
      <c r="AI435" s="286"/>
      <c r="AJ435" s="286"/>
      <c r="AK435" s="286"/>
      <c r="AL435" s="286"/>
      <c r="AM435" s="286"/>
      <c r="AN435" s="286"/>
      <c r="AO435" s="286"/>
      <c r="AP435" s="286"/>
      <c r="AQ435" s="286"/>
      <c r="AR435" s="1010"/>
      <c r="AS435" s="286"/>
      <c r="AT435" s="286"/>
      <c r="AU435" s="286"/>
      <c r="AV435" s="286"/>
      <c r="AW435" s="286"/>
      <c r="AX435" s="286"/>
      <c r="AY435" s="1010"/>
      <c r="AZ435" s="286"/>
      <c r="BA435" s="286"/>
      <c r="BB435" s="286"/>
      <c r="BC435" s="286"/>
      <c r="BD435" s="286"/>
      <c r="BE435" s="286"/>
      <c r="BF435" s="286"/>
      <c r="BG435" s="286"/>
      <c r="BH435" s="286"/>
      <c r="BI435" s="286"/>
      <c r="BJ435" s="679"/>
      <c r="BK435" s="691"/>
    </row>
    <row r="436" spans="1:63" s="285" customFormat="1">
      <c r="A436" s="288"/>
      <c r="B436" s="288"/>
      <c r="C436" s="1396"/>
      <c r="D436" s="286"/>
      <c r="E436" s="286"/>
      <c r="F436" s="286"/>
      <c r="G436" s="286"/>
      <c r="H436" s="286"/>
      <c r="I436" s="286"/>
      <c r="J436" s="1010"/>
      <c r="K436" s="286"/>
      <c r="L436" s="286"/>
      <c r="M436" s="286"/>
      <c r="N436" s="286"/>
      <c r="O436" s="287"/>
      <c r="P436" s="286"/>
      <c r="Q436" s="997"/>
      <c r="R436" s="286"/>
      <c r="S436" s="286"/>
      <c r="T436" s="286"/>
      <c r="U436" s="286"/>
      <c r="V436" s="286"/>
      <c r="W436" s="286"/>
      <c r="X436" s="286"/>
      <c r="Y436" s="286"/>
      <c r="Z436" s="286"/>
      <c r="AA436" s="286"/>
      <c r="AB436" s="286"/>
      <c r="AC436" s="286"/>
      <c r="AD436" s="286"/>
      <c r="AE436" s="286"/>
      <c r="AF436" s="286"/>
      <c r="AG436" s="286"/>
      <c r="AH436" s="286"/>
      <c r="AI436" s="286"/>
      <c r="AJ436" s="286"/>
      <c r="AK436" s="286"/>
      <c r="AL436" s="286"/>
      <c r="AM436" s="286"/>
      <c r="AN436" s="286"/>
      <c r="AO436" s="286"/>
      <c r="AP436" s="286"/>
      <c r="AQ436" s="286"/>
      <c r="AR436" s="1010"/>
      <c r="AS436" s="286"/>
      <c r="AT436" s="286"/>
      <c r="AU436" s="286"/>
      <c r="AV436" s="286"/>
      <c r="AW436" s="286"/>
      <c r="AX436" s="286"/>
      <c r="AY436" s="1010"/>
      <c r="AZ436" s="286"/>
      <c r="BA436" s="286"/>
      <c r="BB436" s="286"/>
      <c r="BC436" s="286"/>
      <c r="BD436" s="286"/>
      <c r="BE436" s="286"/>
      <c r="BF436" s="286"/>
      <c r="BG436" s="286"/>
      <c r="BH436" s="286"/>
      <c r="BI436" s="286"/>
      <c r="BJ436" s="679"/>
      <c r="BK436" s="691"/>
    </row>
    <row r="437" spans="1:63" s="285" customFormat="1" ht="15.75" customHeight="1">
      <c r="A437" s="288"/>
      <c r="B437" s="288"/>
      <c r="C437" s="1396"/>
      <c r="D437" s="286"/>
      <c r="E437" s="286"/>
      <c r="F437" s="286"/>
      <c r="G437" s="286"/>
      <c r="H437" s="286"/>
      <c r="I437" s="286"/>
      <c r="J437" s="1010"/>
      <c r="K437" s="286"/>
      <c r="L437" s="286"/>
      <c r="M437" s="286"/>
      <c r="N437" s="286"/>
      <c r="O437" s="287"/>
      <c r="P437" s="286"/>
      <c r="Q437" s="997"/>
      <c r="R437" s="286"/>
      <c r="S437" s="286"/>
      <c r="T437" s="286"/>
      <c r="U437" s="286"/>
      <c r="V437" s="286"/>
      <c r="W437" s="286"/>
      <c r="X437" s="286"/>
      <c r="Y437" s="286"/>
      <c r="Z437" s="286"/>
      <c r="AA437" s="286"/>
      <c r="AB437" s="286"/>
      <c r="AC437" s="286"/>
      <c r="AD437" s="286"/>
      <c r="AE437" s="286"/>
      <c r="AF437" s="286"/>
      <c r="AG437" s="286"/>
      <c r="AH437" s="286"/>
      <c r="AI437" s="286"/>
      <c r="AJ437" s="286"/>
      <c r="AK437" s="286"/>
      <c r="AL437" s="286"/>
      <c r="AM437" s="286"/>
      <c r="AN437" s="286"/>
      <c r="AO437" s="286"/>
      <c r="AP437" s="286"/>
      <c r="AQ437" s="286"/>
      <c r="AR437" s="1010"/>
      <c r="AS437" s="286"/>
      <c r="AT437" s="286"/>
      <c r="AU437" s="286"/>
      <c r="AV437" s="286"/>
      <c r="AW437" s="286"/>
      <c r="AX437" s="286"/>
      <c r="AY437" s="1010"/>
      <c r="AZ437" s="286"/>
      <c r="BA437" s="286"/>
      <c r="BB437" s="286"/>
      <c r="BC437" s="286"/>
      <c r="BD437" s="286"/>
      <c r="BE437" s="286"/>
      <c r="BF437" s="286"/>
      <c r="BG437" s="286"/>
      <c r="BH437" s="286"/>
      <c r="BI437" s="286"/>
      <c r="BJ437" s="679"/>
      <c r="BK437" s="691"/>
    </row>
    <row r="438" spans="1:63" s="285" customFormat="1">
      <c r="A438" s="288"/>
      <c r="B438" s="288"/>
      <c r="C438" s="1396"/>
      <c r="D438" s="286"/>
      <c r="E438" s="286"/>
      <c r="F438" s="286"/>
      <c r="G438" s="286"/>
      <c r="H438" s="286"/>
      <c r="I438" s="286"/>
      <c r="J438" s="1010"/>
      <c r="K438" s="286"/>
      <c r="L438" s="286"/>
      <c r="M438" s="286"/>
      <c r="N438" s="286"/>
      <c r="O438" s="287"/>
      <c r="P438" s="286"/>
      <c r="Q438" s="997"/>
      <c r="R438" s="286"/>
      <c r="S438" s="286"/>
      <c r="T438" s="286"/>
      <c r="U438" s="286"/>
      <c r="V438" s="286"/>
      <c r="W438" s="286"/>
      <c r="X438" s="286"/>
      <c r="Y438" s="286"/>
      <c r="Z438" s="286"/>
      <c r="AA438" s="286"/>
      <c r="AB438" s="286"/>
      <c r="AC438" s="286"/>
      <c r="AD438" s="286"/>
      <c r="AE438" s="286"/>
      <c r="AF438" s="286"/>
      <c r="AG438" s="286"/>
      <c r="AH438" s="286"/>
      <c r="AI438" s="286"/>
      <c r="AJ438" s="286"/>
      <c r="AK438" s="286"/>
      <c r="AL438" s="286"/>
      <c r="AM438" s="286"/>
      <c r="AN438" s="286"/>
      <c r="AO438" s="286"/>
      <c r="AP438" s="286"/>
      <c r="AQ438" s="286"/>
      <c r="AR438" s="1010"/>
      <c r="AS438" s="286"/>
      <c r="AT438" s="286"/>
      <c r="AU438" s="286"/>
      <c r="AV438" s="286"/>
      <c r="AW438" s="286"/>
      <c r="AX438" s="286"/>
      <c r="AY438" s="1010"/>
      <c r="AZ438" s="286"/>
      <c r="BA438" s="286"/>
      <c r="BB438" s="286"/>
      <c r="BC438" s="286"/>
      <c r="BD438" s="286"/>
      <c r="BE438" s="286"/>
      <c r="BF438" s="286"/>
      <c r="BG438" s="286"/>
      <c r="BH438" s="286"/>
      <c r="BI438" s="286"/>
      <c r="BJ438" s="679"/>
      <c r="BK438" s="691"/>
    </row>
    <row r="439" spans="1:63" s="285" customFormat="1" ht="15.75" customHeight="1">
      <c r="A439" s="288"/>
      <c r="B439" s="288"/>
      <c r="C439" s="1396"/>
      <c r="D439" s="286"/>
      <c r="E439" s="286"/>
      <c r="F439" s="286"/>
      <c r="G439" s="286"/>
      <c r="H439" s="286"/>
      <c r="I439" s="286"/>
      <c r="J439" s="1010"/>
      <c r="K439" s="286"/>
      <c r="L439" s="286"/>
      <c r="M439" s="286"/>
      <c r="N439" s="286"/>
      <c r="O439" s="287"/>
      <c r="P439" s="286"/>
      <c r="Q439" s="997"/>
      <c r="R439" s="286"/>
      <c r="S439" s="286"/>
      <c r="T439" s="286"/>
      <c r="U439" s="286"/>
      <c r="V439" s="286"/>
      <c r="W439" s="286"/>
      <c r="X439" s="286"/>
      <c r="Y439" s="286"/>
      <c r="Z439" s="286"/>
      <c r="AA439" s="286"/>
      <c r="AB439" s="286"/>
      <c r="AC439" s="286"/>
      <c r="AD439" s="286"/>
      <c r="AE439" s="286"/>
      <c r="AF439" s="286"/>
      <c r="AG439" s="286"/>
      <c r="AH439" s="286"/>
      <c r="AI439" s="286"/>
      <c r="AJ439" s="286"/>
      <c r="AK439" s="286"/>
      <c r="AL439" s="286"/>
      <c r="AM439" s="286"/>
      <c r="AN439" s="286"/>
      <c r="AO439" s="286"/>
      <c r="AP439" s="286"/>
      <c r="AQ439" s="286"/>
      <c r="AR439" s="1010"/>
      <c r="AS439" s="286"/>
      <c r="AT439" s="286"/>
      <c r="AU439" s="286"/>
      <c r="AV439" s="286"/>
      <c r="AW439" s="286"/>
      <c r="AX439" s="286"/>
      <c r="AY439" s="1010"/>
      <c r="AZ439" s="286"/>
      <c r="BA439" s="286"/>
      <c r="BB439" s="286"/>
      <c r="BC439" s="286"/>
      <c r="BD439" s="286"/>
      <c r="BE439" s="286"/>
      <c r="BF439" s="286"/>
      <c r="BG439" s="286"/>
      <c r="BH439" s="286"/>
      <c r="BI439" s="286"/>
      <c r="BJ439" s="679"/>
      <c r="BK439" s="691"/>
    </row>
    <row r="440" spans="1:63" s="285" customFormat="1">
      <c r="A440" s="288"/>
      <c r="B440" s="288"/>
      <c r="C440" s="1396"/>
      <c r="D440" s="286"/>
      <c r="E440" s="286"/>
      <c r="F440" s="286"/>
      <c r="G440" s="286"/>
      <c r="H440" s="286"/>
      <c r="I440" s="286"/>
      <c r="J440" s="1010"/>
      <c r="K440" s="286"/>
      <c r="L440" s="286"/>
      <c r="M440" s="286"/>
      <c r="N440" s="286"/>
      <c r="O440" s="287"/>
      <c r="P440" s="286"/>
      <c r="Q440" s="997"/>
      <c r="R440" s="286"/>
      <c r="S440" s="286"/>
      <c r="T440" s="286"/>
      <c r="U440" s="286"/>
      <c r="V440" s="286"/>
      <c r="W440" s="286"/>
      <c r="X440" s="286"/>
      <c r="Y440" s="286"/>
      <c r="Z440" s="286"/>
      <c r="AA440" s="286"/>
      <c r="AB440" s="286"/>
      <c r="AC440" s="286"/>
      <c r="AD440" s="286"/>
      <c r="AE440" s="286"/>
      <c r="AF440" s="286"/>
      <c r="AG440" s="286"/>
      <c r="AH440" s="286"/>
      <c r="AI440" s="286"/>
      <c r="AJ440" s="286"/>
      <c r="AK440" s="286"/>
      <c r="AL440" s="286"/>
      <c r="AM440" s="286"/>
      <c r="AN440" s="286"/>
      <c r="AO440" s="286"/>
      <c r="AP440" s="286"/>
      <c r="AQ440" s="286"/>
      <c r="AR440" s="1010"/>
      <c r="AS440" s="286"/>
      <c r="AT440" s="286"/>
      <c r="AU440" s="286"/>
      <c r="AV440" s="286"/>
      <c r="AW440" s="286"/>
      <c r="AX440" s="286"/>
      <c r="AY440" s="1010"/>
      <c r="AZ440" s="286"/>
      <c r="BA440" s="286"/>
      <c r="BB440" s="286"/>
      <c r="BC440" s="286"/>
      <c r="BD440" s="286"/>
      <c r="BE440" s="286"/>
      <c r="BF440" s="286"/>
      <c r="BG440" s="286"/>
      <c r="BH440" s="286"/>
      <c r="BI440" s="286"/>
      <c r="BJ440" s="679"/>
      <c r="BK440" s="691"/>
    </row>
    <row r="441" spans="1:63" s="285" customFormat="1" ht="15.75" customHeight="1">
      <c r="A441" s="288"/>
      <c r="B441" s="288"/>
      <c r="C441" s="1396"/>
      <c r="D441" s="286"/>
      <c r="E441" s="286"/>
      <c r="F441" s="286"/>
      <c r="G441" s="286"/>
      <c r="H441" s="286"/>
      <c r="I441" s="286"/>
      <c r="J441" s="1010"/>
      <c r="K441" s="286"/>
      <c r="L441" s="286"/>
      <c r="M441" s="286"/>
      <c r="N441" s="286"/>
      <c r="O441" s="287"/>
      <c r="P441" s="286"/>
      <c r="Q441" s="997"/>
      <c r="R441" s="286"/>
      <c r="S441" s="286"/>
      <c r="T441" s="286"/>
      <c r="U441" s="286"/>
      <c r="V441" s="286"/>
      <c r="W441" s="286"/>
      <c r="X441" s="286"/>
      <c r="Y441" s="286"/>
      <c r="Z441" s="286"/>
      <c r="AA441" s="286"/>
      <c r="AB441" s="286"/>
      <c r="AC441" s="286"/>
      <c r="AD441" s="286"/>
      <c r="AE441" s="286"/>
      <c r="AF441" s="286"/>
      <c r="AG441" s="286"/>
      <c r="AH441" s="286"/>
      <c r="AI441" s="286"/>
      <c r="AJ441" s="286"/>
      <c r="AK441" s="286"/>
      <c r="AL441" s="286"/>
      <c r="AM441" s="286"/>
      <c r="AN441" s="286"/>
      <c r="AO441" s="286"/>
      <c r="AP441" s="286"/>
      <c r="AQ441" s="286"/>
      <c r="AR441" s="1010"/>
      <c r="AS441" s="286"/>
      <c r="AT441" s="286"/>
      <c r="AU441" s="286"/>
      <c r="AV441" s="286"/>
      <c r="AW441" s="286"/>
      <c r="AX441" s="286"/>
      <c r="AY441" s="1010"/>
      <c r="AZ441" s="286"/>
      <c r="BA441" s="286"/>
      <c r="BB441" s="286"/>
      <c r="BC441" s="286"/>
      <c r="BD441" s="286"/>
      <c r="BE441" s="286"/>
      <c r="BF441" s="286"/>
      <c r="BG441" s="286"/>
      <c r="BH441" s="286"/>
      <c r="BI441" s="286"/>
      <c r="BJ441" s="679"/>
      <c r="BK441" s="691"/>
    </row>
    <row r="442" spans="1:63" s="285" customFormat="1">
      <c r="A442" s="288"/>
      <c r="B442" s="288"/>
      <c r="C442" s="1396"/>
      <c r="D442" s="286"/>
      <c r="E442" s="286"/>
      <c r="F442" s="286"/>
      <c r="G442" s="286"/>
      <c r="H442" s="286"/>
      <c r="I442" s="286"/>
      <c r="J442" s="1010"/>
      <c r="K442" s="286"/>
      <c r="L442" s="286"/>
      <c r="M442" s="286"/>
      <c r="N442" s="286"/>
      <c r="O442" s="287"/>
      <c r="P442" s="286"/>
      <c r="Q442" s="997"/>
      <c r="R442" s="286"/>
      <c r="S442" s="286"/>
      <c r="T442" s="286"/>
      <c r="U442" s="286"/>
      <c r="V442" s="286"/>
      <c r="W442" s="286"/>
      <c r="X442" s="286"/>
      <c r="Y442" s="286"/>
      <c r="Z442" s="286"/>
      <c r="AA442" s="286"/>
      <c r="AB442" s="286"/>
      <c r="AC442" s="286"/>
      <c r="AD442" s="286"/>
      <c r="AE442" s="286"/>
      <c r="AF442" s="286"/>
      <c r="AG442" s="286"/>
      <c r="AH442" s="286"/>
      <c r="AI442" s="286"/>
      <c r="AJ442" s="286"/>
      <c r="AK442" s="286"/>
      <c r="AL442" s="286"/>
      <c r="AM442" s="286"/>
      <c r="AN442" s="286"/>
      <c r="AO442" s="286"/>
      <c r="AP442" s="286"/>
      <c r="AQ442" s="286"/>
      <c r="AR442" s="1010"/>
      <c r="AS442" s="286"/>
      <c r="AT442" s="286"/>
      <c r="AU442" s="286"/>
      <c r="AV442" s="286"/>
      <c r="AW442" s="286"/>
      <c r="AX442" s="286"/>
      <c r="AY442" s="1010"/>
      <c r="AZ442" s="286"/>
      <c r="BA442" s="286"/>
      <c r="BB442" s="286"/>
      <c r="BC442" s="286"/>
      <c r="BD442" s="286"/>
      <c r="BE442" s="286"/>
      <c r="BF442" s="286"/>
      <c r="BG442" s="286"/>
      <c r="BH442" s="286"/>
      <c r="BI442" s="286"/>
      <c r="BJ442" s="679"/>
      <c r="BK442" s="691"/>
    </row>
    <row r="443" spans="1:63" s="285" customFormat="1" ht="15.75" customHeight="1">
      <c r="A443" s="288"/>
      <c r="B443" s="288"/>
      <c r="C443" s="1396"/>
      <c r="D443" s="286"/>
      <c r="E443" s="286"/>
      <c r="F443" s="286"/>
      <c r="G443" s="286"/>
      <c r="H443" s="286"/>
      <c r="I443" s="286"/>
      <c r="J443" s="1010"/>
      <c r="K443" s="286"/>
      <c r="L443" s="286"/>
      <c r="M443" s="286"/>
      <c r="N443" s="286"/>
      <c r="O443" s="287"/>
      <c r="P443" s="286"/>
      <c r="Q443" s="997"/>
      <c r="R443" s="286"/>
      <c r="S443" s="286"/>
      <c r="T443" s="286"/>
      <c r="U443" s="286"/>
      <c r="V443" s="286"/>
      <c r="W443" s="286"/>
      <c r="X443" s="286"/>
      <c r="Y443" s="286"/>
      <c r="Z443" s="286"/>
      <c r="AA443" s="286"/>
      <c r="AB443" s="286"/>
      <c r="AC443" s="286"/>
      <c r="AD443" s="286"/>
      <c r="AE443" s="286"/>
      <c r="AF443" s="286"/>
      <c r="AG443" s="286"/>
      <c r="AH443" s="286"/>
      <c r="AI443" s="286"/>
      <c r="AJ443" s="286"/>
      <c r="AK443" s="286"/>
      <c r="AL443" s="286"/>
      <c r="AM443" s="286"/>
      <c r="AN443" s="286"/>
      <c r="AO443" s="286"/>
      <c r="AP443" s="286"/>
      <c r="AQ443" s="286"/>
      <c r="AR443" s="1010"/>
      <c r="AS443" s="286"/>
      <c r="AT443" s="286"/>
      <c r="AU443" s="286"/>
      <c r="AV443" s="286"/>
      <c r="AW443" s="286"/>
      <c r="AX443" s="286"/>
      <c r="AY443" s="1010"/>
      <c r="AZ443" s="286"/>
      <c r="BA443" s="286"/>
      <c r="BB443" s="286"/>
      <c r="BC443" s="286"/>
      <c r="BD443" s="286"/>
      <c r="BE443" s="286"/>
      <c r="BF443" s="286"/>
      <c r="BG443" s="286"/>
      <c r="BH443" s="286"/>
      <c r="BI443" s="286"/>
      <c r="BJ443" s="679"/>
      <c r="BK443" s="691"/>
    </row>
    <row r="444" spans="1:63" s="285" customFormat="1">
      <c r="A444" s="288"/>
      <c r="B444" s="288"/>
      <c r="C444" s="1396"/>
      <c r="D444" s="286"/>
      <c r="E444" s="286"/>
      <c r="F444" s="286"/>
      <c r="G444" s="286"/>
      <c r="H444" s="286"/>
      <c r="I444" s="286"/>
      <c r="J444" s="1010"/>
      <c r="K444" s="286"/>
      <c r="L444" s="286"/>
      <c r="M444" s="286"/>
      <c r="N444" s="286"/>
      <c r="O444" s="287"/>
      <c r="P444" s="286"/>
      <c r="Q444" s="997"/>
      <c r="R444" s="286"/>
      <c r="S444" s="286"/>
      <c r="T444" s="286"/>
      <c r="U444" s="286"/>
      <c r="V444" s="286"/>
      <c r="W444" s="286"/>
      <c r="X444" s="286"/>
      <c r="Y444" s="286"/>
      <c r="Z444" s="286"/>
      <c r="AA444" s="286"/>
      <c r="AB444" s="286"/>
      <c r="AC444" s="286"/>
      <c r="AD444" s="286"/>
      <c r="AE444" s="286"/>
      <c r="AF444" s="286"/>
      <c r="AG444" s="286"/>
      <c r="AH444" s="286"/>
      <c r="AI444" s="286"/>
      <c r="AJ444" s="286"/>
      <c r="AK444" s="286"/>
      <c r="AL444" s="286"/>
      <c r="AM444" s="286"/>
      <c r="AN444" s="286"/>
      <c r="AO444" s="286"/>
      <c r="AP444" s="286"/>
      <c r="AQ444" s="286"/>
      <c r="AR444" s="1010"/>
      <c r="AS444" s="286"/>
      <c r="AT444" s="286"/>
      <c r="AU444" s="286"/>
      <c r="AV444" s="286"/>
      <c r="AW444" s="286"/>
      <c r="AX444" s="286"/>
      <c r="AY444" s="1010"/>
      <c r="AZ444" s="286"/>
      <c r="BA444" s="286"/>
      <c r="BB444" s="286"/>
      <c r="BC444" s="286"/>
      <c r="BD444" s="286"/>
      <c r="BE444" s="286"/>
      <c r="BF444" s="286"/>
      <c r="BG444" s="286"/>
      <c r="BH444" s="286"/>
      <c r="BI444" s="286"/>
      <c r="BJ444" s="679"/>
      <c r="BK444" s="691"/>
    </row>
    <row r="445" spans="1:63" s="285" customFormat="1" ht="15.75" customHeight="1">
      <c r="A445" s="288"/>
      <c r="B445" s="288"/>
      <c r="C445" s="1396"/>
      <c r="D445" s="286"/>
      <c r="E445" s="286"/>
      <c r="F445" s="286"/>
      <c r="G445" s="286"/>
      <c r="H445" s="286"/>
      <c r="I445" s="286"/>
      <c r="J445" s="1010"/>
      <c r="K445" s="286"/>
      <c r="L445" s="286"/>
      <c r="M445" s="286"/>
      <c r="N445" s="286"/>
      <c r="O445" s="287"/>
      <c r="P445" s="286"/>
      <c r="Q445" s="997"/>
      <c r="R445" s="286"/>
      <c r="S445" s="286"/>
      <c r="T445" s="286"/>
      <c r="U445" s="286"/>
      <c r="V445" s="286"/>
      <c r="W445" s="286"/>
      <c r="X445" s="286"/>
      <c r="Y445" s="286"/>
      <c r="Z445" s="286"/>
      <c r="AA445" s="286"/>
      <c r="AB445" s="286"/>
      <c r="AC445" s="286"/>
      <c r="AD445" s="286"/>
      <c r="AE445" s="286"/>
      <c r="AF445" s="286"/>
      <c r="AG445" s="286"/>
      <c r="AH445" s="286"/>
      <c r="AI445" s="286"/>
      <c r="AJ445" s="286"/>
      <c r="AK445" s="286"/>
      <c r="AL445" s="286"/>
      <c r="AM445" s="286"/>
      <c r="AN445" s="286"/>
      <c r="AO445" s="286"/>
      <c r="AP445" s="286"/>
      <c r="AQ445" s="286"/>
      <c r="AR445" s="1010"/>
      <c r="AS445" s="286"/>
      <c r="AT445" s="286"/>
      <c r="AU445" s="286"/>
      <c r="AV445" s="286"/>
      <c r="AW445" s="286"/>
      <c r="AX445" s="286"/>
      <c r="AY445" s="1010"/>
      <c r="AZ445" s="286"/>
      <c r="BA445" s="286"/>
      <c r="BB445" s="286"/>
      <c r="BC445" s="286"/>
      <c r="BD445" s="286"/>
      <c r="BE445" s="286"/>
      <c r="BF445" s="286"/>
      <c r="BG445" s="286"/>
      <c r="BH445" s="286"/>
      <c r="BI445" s="286"/>
      <c r="BJ445" s="679"/>
      <c r="BK445" s="691"/>
    </row>
    <row r="446" spans="1:63" s="285" customFormat="1">
      <c r="A446" s="288"/>
      <c r="B446" s="288"/>
      <c r="C446" s="1396"/>
      <c r="D446" s="286"/>
      <c r="E446" s="286"/>
      <c r="F446" s="286"/>
      <c r="G446" s="286"/>
      <c r="H446" s="286"/>
      <c r="I446" s="286"/>
      <c r="J446" s="1010"/>
      <c r="K446" s="286"/>
      <c r="L446" s="286"/>
      <c r="M446" s="286"/>
      <c r="N446" s="286"/>
      <c r="O446" s="287"/>
      <c r="P446" s="286"/>
      <c r="Q446" s="997"/>
      <c r="R446" s="286"/>
      <c r="S446" s="286"/>
      <c r="T446" s="286"/>
      <c r="U446" s="286"/>
      <c r="V446" s="286"/>
      <c r="W446" s="286"/>
      <c r="X446" s="286"/>
      <c r="Y446" s="286"/>
      <c r="Z446" s="286"/>
      <c r="AA446" s="286"/>
      <c r="AB446" s="286"/>
      <c r="AC446" s="286"/>
      <c r="AD446" s="286"/>
      <c r="AE446" s="286"/>
      <c r="AF446" s="286"/>
      <c r="AG446" s="286"/>
      <c r="AH446" s="286"/>
      <c r="AI446" s="286"/>
      <c r="AJ446" s="286"/>
      <c r="AK446" s="286"/>
      <c r="AL446" s="286"/>
      <c r="AM446" s="286"/>
      <c r="AN446" s="286"/>
      <c r="AO446" s="286"/>
      <c r="AP446" s="286"/>
      <c r="AQ446" s="286"/>
      <c r="AR446" s="1010"/>
      <c r="AS446" s="286"/>
      <c r="AT446" s="286"/>
      <c r="AU446" s="286"/>
      <c r="AV446" s="286"/>
      <c r="AW446" s="286"/>
      <c r="AX446" s="286"/>
      <c r="AY446" s="1010"/>
      <c r="AZ446" s="286"/>
      <c r="BA446" s="286"/>
      <c r="BB446" s="286"/>
      <c r="BC446" s="286"/>
      <c r="BD446" s="286"/>
      <c r="BE446" s="286"/>
      <c r="BF446" s="286"/>
      <c r="BG446" s="286"/>
      <c r="BH446" s="286"/>
      <c r="BI446" s="286"/>
      <c r="BJ446" s="679"/>
      <c r="BK446" s="691"/>
    </row>
    <row r="447" spans="1:63" s="285" customFormat="1" ht="15.75" customHeight="1">
      <c r="A447" s="288"/>
      <c r="B447" s="288"/>
      <c r="C447" s="1396"/>
      <c r="D447" s="286"/>
      <c r="E447" s="286"/>
      <c r="F447" s="286"/>
      <c r="G447" s="286"/>
      <c r="H447" s="286"/>
      <c r="I447" s="286"/>
      <c r="J447" s="1010"/>
      <c r="K447" s="286"/>
      <c r="L447" s="286"/>
      <c r="M447" s="286"/>
      <c r="N447" s="286"/>
      <c r="O447" s="287"/>
      <c r="P447" s="286"/>
      <c r="Q447" s="997"/>
      <c r="R447" s="286"/>
      <c r="S447" s="286"/>
      <c r="T447" s="286"/>
      <c r="U447" s="286"/>
      <c r="V447" s="286"/>
      <c r="W447" s="286"/>
      <c r="X447" s="286"/>
      <c r="Y447" s="286"/>
      <c r="Z447" s="286"/>
      <c r="AA447" s="286"/>
      <c r="AB447" s="286"/>
      <c r="AC447" s="286"/>
      <c r="AD447" s="286"/>
      <c r="AE447" s="286"/>
      <c r="AF447" s="286"/>
      <c r="AG447" s="286"/>
      <c r="AH447" s="286"/>
      <c r="AI447" s="286"/>
      <c r="AJ447" s="286"/>
      <c r="AK447" s="286"/>
      <c r="AL447" s="286"/>
      <c r="AM447" s="286"/>
      <c r="AN447" s="286"/>
      <c r="AO447" s="286"/>
      <c r="AP447" s="286"/>
      <c r="AQ447" s="286"/>
      <c r="AR447" s="1010"/>
      <c r="AS447" s="286"/>
      <c r="AT447" s="286"/>
      <c r="AU447" s="286"/>
      <c r="AV447" s="286"/>
      <c r="AW447" s="286"/>
      <c r="AX447" s="286"/>
      <c r="AY447" s="1010"/>
      <c r="AZ447" s="286"/>
      <c r="BA447" s="286"/>
      <c r="BB447" s="286"/>
      <c r="BC447" s="286"/>
      <c r="BD447" s="286"/>
      <c r="BE447" s="286"/>
      <c r="BF447" s="286"/>
      <c r="BG447" s="286"/>
      <c r="BH447" s="286"/>
      <c r="BI447" s="286"/>
      <c r="BJ447" s="679"/>
      <c r="BK447" s="691"/>
    </row>
    <row r="448" spans="1:63" s="285" customFormat="1">
      <c r="A448" s="288"/>
      <c r="B448" s="288"/>
      <c r="C448" s="1396"/>
      <c r="D448" s="286"/>
      <c r="E448" s="286"/>
      <c r="F448" s="286"/>
      <c r="G448" s="286"/>
      <c r="H448" s="286"/>
      <c r="I448" s="286"/>
      <c r="J448" s="1010"/>
      <c r="K448" s="286"/>
      <c r="L448" s="286"/>
      <c r="M448" s="286"/>
      <c r="N448" s="286"/>
      <c r="O448" s="287"/>
      <c r="P448" s="286"/>
      <c r="Q448" s="997"/>
      <c r="R448" s="286"/>
      <c r="S448" s="286"/>
      <c r="T448" s="286"/>
      <c r="U448" s="286"/>
      <c r="V448" s="286"/>
      <c r="W448" s="286"/>
      <c r="X448" s="286"/>
      <c r="Y448" s="286"/>
      <c r="Z448" s="286"/>
      <c r="AA448" s="286"/>
      <c r="AB448" s="286"/>
      <c r="AC448" s="286"/>
      <c r="AD448" s="286"/>
      <c r="AE448" s="286"/>
      <c r="AF448" s="286"/>
      <c r="AG448" s="286"/>
      <c r="AH448" s="286"/>
      <c r="AI448" s="286"/>
      <c r="AJ448" s="286"/>
      <c r="AK448" s="286"/>
      <c r="AL448" s="286"/>
      <c r="AM448" s="286"/>
      <c r="AN448" s="286"/>
      <c r="AO448" s="286"/>
      <c r="AP448" s="286"/>
      <c r="AQ448" s="286"/>
      <c r="AR448" s="1010"/>
      <c r="AS448" s="286"/>
      <c r="AT448" s="286"/>
      <c r="AU448" s="286"/>
      <c r="AV448" s="286"/>
      <c r="AW448" s="286"/>
      <c r="AX448" s="286"/>
      <c r="AY448" s="1010"/>
      <c r="AZ448" s="286"/>
      <c r="BA448" s="286"/>
      <c r="BB448" s="286"/>
      <c r="BC448" s="286"/>
      <c r="BD448" s="286"/>
      <c r="BE448" s="286"/>
      <c r="BF448" s="286"/>
      <c r="BG448" s="286"/>
      <c r="BH448" s="286"/>
      <c r="BI448" s="286"/>
      <c r="BJ448" s="679"/>
      <c r="BK448" s="691"/>
    </row>
    <row r="449" spans="1:63" s="285" customFormat="1" ht="15.75" customHeight="1">
      <c r="A449" s="288"/>
      <c r="B449" s="288"/>
      <c r="C449" s="1396"/>
      <c r="D449" s="286"/>
      <c r="E449" s="286"/>
      <c r="F449" s="286"/>
      <c r="G449" s="286"/>
      <c r="H449" s="286"/>
      <c r="I449" s="286"/>
      <c r="J449" s="1010"/>
      <c r="K449" s="286"/>
      <c r="L449" s="286"/>
      <c r="M449" s="286"/>
      <c r="N449" s="286"/>
      <c r="O449" s="287"/>
      <c r="P449" s="286"/>
      <c r="Q449" s="997"/>
      <c r="R449" s="286"/>
      <c r="S449" s="286"/>
      <c r="T449" s="286"/>
      <c r="U449" s="286"/>
      <c r="V449" s="286"/>
      <c r="W449" s="286"/>
      <c r="X449" s="286"/>
      <c r="Y449" s="286"/>
      <c r="Z449" s="286"/>
      <c r="AA449" s="286"/>
      <c r="AB449" s="286"/>
      <c r="AC449" s="286"/>
      <c r="AD449" s="286"/>
      <c r="AE449" s="286"/>
      <c r="AF449" s="286"/>
      <c r="AG449" s="286"/>
      <c r="AH449" s="286"/>
      <c r="AI449" s="286"/>
      <c r="AJ449" s="286"/>
      <c r="AK449" s="286"/>
      <c r="AL449" s="286"/>
      <c r="AM449" s="286"/>
      <c r="AN449" s="286"/>
      <c r="AO449" s="286"/>
      <c r="AP449" s="286"/>
      <c r="AQ449" s="286"/>
      <c r="AR449" s="1010"/>
      <c r="AS449" s="286"/>
      <c r="AT449" s="286"/>
      <c r="AU449" s="286"/>
      <c r="AV449" s="286"/>
      <c r="AW449" s="286"/>
      <c r="AX449" s="286"/>
      <c r="AY449" s="1010"/>
      <c r="AZ449" s="286"/>
      <c r="BA449" s="286"/>
      <c r="BB449" s="286"/>
      <c r="BC449" s="286"/>
      <c r="BD449" s="286"/>
      <c r="BE449" s="286"/>
      <c r="BF449" s="286"/>
      <c r="BG449" s="286"/>
      <c r="BH449" s="286"/>
      <c r="BI449" s="286"/>
      <c r="BJ449" s="679"/>
      <c r="BK449" s="691"/>
    </row>
    <row r="450" spans="1:63" s="285" customFormat="1">
      <c r="A450" s="288"/>
      <c r="B450" s="288"/>
      <c r="C450" s="1396"/>
      <c r="D450" s="286"/>
      <c r="E450" s="286"/>
      <c r="F450" s="286"/>
      <c r="G450" s="286"/>
      <c r="H450" s="286"/>
      <c r="I450" s="286"/>
      <c r="J450" s="1010"/>
      <c r="K450" s="286"/>
      <c r="L450" s="286"/>
      <c r="M450" s="286"/>
      <c r="N450" s="286"/>
      <c r="O450" s="287"/>
      <c r="P450" s="286"/>
      <c r="Q450" s="997"/>
      <c r="R450" s="286"/>
      <c r="S450" s="286"/>
      <c r="T450" s="286"/>
      <c r="U450" s="286"/>
      <c r="V450" s="286"/>
      <c r="W450" s="286"/>
      <c r="X450" s="286"/>
      <c r="Y450" s="286"/>
      <c r="Z450" s="286"/>
      <c r="AA450" s="286"/>
      <c r="AB450" s="286"/>
      <c r="AC450" s="286"/>
      <c r="AD450" s="286"/>
      <c r="AE450" s="286"/>
      <c r="AF450" s="286"/>
      <c r="AG450" s="286"/>
      <c r="AH450" s="286"/>
      <c r="AI450" s="286"/>
      <c r="AJ450" s="286"/>
      <c r="AK450" s="286"/>
      <c r="AL450" s="286"/>
      <c r="AM450" s="286"/>
      <c r="AN450" s="286"/>
      <c r="AO450" s="286"/>
      <c r="AP450" s="286"/>
      <c r="AQ450" s="286"/>
      <c r="AR450" s="1010"/>
      <c r="AS450" s="286"/>
      <c r="AT450" s="286"/>
      <c r="AU450" s="286"/>
      <c r="AV450" s="286"/>
      <c r="AW450" s="286"/>
      <c r="AX450" s="286"/>
      <c r="AY450" s="1010"/>
      <c r="AZ450" s="286"/>
      <c r="BA450" s="286"/>
      <c r="BB450" s="286"/>
      <c r="BC450" s="286"/>
      <c r="BD450" s="286"/>
      <c r="BE450" s="286"/>
      <c r="BF450" s="286"/>
      <c r="BG450" s="286"/>
      <c r="BH450" s="286"/>
      <c r="BI450" s="286"/>
      <c r="BJ450" s="679"/>
      <c r="BK450" s="691"/>
    </row>
    <row r="451" spans="1:63" s="285" customFormat="1" ht="15.75" customHeight="1">
      <c r="A451" s="288"/>
      <c r="B451" s="288"/>
      <c r="C451" s="1396"/>
      <c r="D451" s="286"/>
      <c r="E451" s="286"/>
      <c r="F451" s="286"/>
      <c r="G451" s="286"/>
      <c r="H451" s="286"/>
      <c r="I451" s="286"/>
      <c r="J451" s="1010"/>
      <c r="K451" s="286"/>
      <c r="L451" s="286"/>
      <c r="M451" s="286"/>
      <c r="N451" s="286"/>
      <c r="O451" s="287"/>
      <c r="P451" s="286"/>
      <c r="Q451" s="997"/>
      <c r="R451" s="286"/>
      <c r="S451" s="286"/>
      <c r="T451" s="286"/>
      <c r="U451" s="286"/>
      <c r="V451" s="286"/>
      <c r="W451" s="286"/>
      <c r="X451" s="286"/>
      <c r="Y451" s="286"/>
      <c r="Z451" s="286"/>
      <c r="AA451" s="286"/>
      <c r="AB451" s="286"/>
      <c r="AC451" s="286"/>
      <c r="AD451" s="286"/>
      <c r="AE451" s="286"/>
      <c r="AF451" s="286"/>
      <c r="AG451" s="286"/>
      <c r="AH451" s="286"/>
      <c r="AI451" s="286"/>
      <c r="AJ451" s="286"/>
      <c r="AK451" s="286"/>
      <c r="AL451" s="286"/>
      <c r="AM451" s="286"/>
      <c r="AN451" s="286"/>
      <c r="AO451" s="286"/>
      <c r="AP451" s="286"/>
      <c r="AQ451" s="286"/>
      <c r="AR451" s="1010"/>
      <c r="AS451" s="286"/>
      <c r="AT451" s="286"/>
      <c r="AU451" s="286"/>
      <c r="AV451" s="286"/>
      <c r="AW451" s="286"/>
      <c r="AX451" s="286"/>
      <c r="AY451" s="1010"/>
      <c r="AZ451" s="286"/>
      <c r="BA451" s="286"/>
      <c r="BB451" s="286"/>
      <c r="BC451" s="286"/>
      <c r="BD451" s="286"/>
      <c r="BE451" s="286"/>
      <c r="BF451" s="286"/>
      <c r="BG451" s="286"/>
      <c r="BH451" s="286"/>
      <c r="BI451" s="286"/>
      <c r="BJ451" s="679"/>
      <c r="BK451" s="691"/>
    </row>
    <row r="452" spans="1:63" s="285" customFormat="1">
      <c r="A452" s="288"/>
      <c r="B452" s="288"/>
      <c r="C452" s="1396"/>
      <c r="D452" s="286"/>
      <c r="E452" s="286"/>
      <c r="F452" s="286"/>
      <c r="G452" s="286"/>
      <c r="H452" s="286"/>
      <c r="I452" s="286"/>
      <c r="J452" s="1010"/>
      <c r="K452" s="286"/>
      <c r="L452" s="286"/>
      <c r="M452" s="286"/>
      <c r="N452" s="286"/>
      <c r="O452" s="287"/>
      <c r="P452" s="286"/>
      <c r="Q452" s="997"/>
      <c r="R452" s="286"/>
      <c r="S452" s="286"/>
      <c r="T452" s="286"/>
      <c r="U452" s="286"/>
      <c r="V452" s="286"/>
      <c r="W452" s="286"/>
      <c r="X452" s="286"/>
      <c r="Y452" s="286"/>
      <c r="Z452" s="286"/>
      <c r="AA452" s="286"/>
      <c r="AB452" s="286"/>
      <c r="AC452" s="286"/>
      <c r="AD452" s="286"/>
      <c r="AE452" s="286"/>
      <c r="AF452" s="286"/>
      <c r="AG452" s="286"/>
      <c r="AH452" s="286"/>
      <c r="AI452" s="286"/>
      <c r="AJ452" s="286"/>
      <c r="AK452" s="286"/>
      <c r="AL452" s="286"/>
      <c r="AM452" s="286"/>
      <c r="AN452" s="286"/>
      <c r="AO452" s="286"/>
      <c r="AP452" s="286"/>
      <c r="AQ452" s="286"/>
      <c r="AR452" s="1010"/>
      <c r="AS452" s="286"/>
      <c r="AT452" s="286"/>
      <c r="AU452" s="286"/>
      <c r="AV452" s="286"/>
      <c r="AW452" s="286"/>
      <c r="AX452" s="286"/>
      <c r="AY452" s="1010"/>
      <c r="AZ452" s="286"/>
      <c r="BA452" s="286"/>
      <c r="BB452" s="286"/>
      <c r="BC452" s="286"/>
      <c r="BD452" s="286"/>
      <c r="BE452" s="286"/>
      <c r="BF452" s="286"/>
      <c r="BG452" s="286"/>
      <c r="BH452" s="286"/>
      <c r="BI452" s="286"/>
      <c r="BJ452" s="679"/>
      <c r="BK452" s="691"/>
    </row>
    <row r="453" spans="1:63" s="285" customFormat="1" ht="15.75" customHeight="1">
      <c r="A453" s="288"/>
      <c r="B453" s="288"/>
      <c r="C453" s="1396"/>
      <c r="D453" s="286"/>
      <c r="E453" s="286"/>
      <c r="F453" s="286"/>
      <c r="G453" s="286"/>
      <c r="H453" s="286"/>
      <c r="I453" s="286"/>
      <c r="J453" s="1010"/>
      <c r="K453" s="286"/>
      <c r="L453" s="286"/>
      <c r="M453" s="286"/>
      <c r="N453" s="286"/>
      <c r="O453" s="287"/>
      <c r="P453" s="286"/>
      <c r="Q453" s="997"/>
      <c r="R453" s="286"/>
      <c r="S453" s="286"/>
      <c r="T453" s="286"/>
      <c r="U453" s="286"/>
      <c r="V453" s="286"/>
      <c r="W453" s="286"/>
      <c r="X453" s="286"/>
      <c r="Y453" s="286"/>
      <c r="Z453" s="286"/>
      <c r="AA453" s="286"/>
      <c r="AB453" s="286"/>
      <c r="AC453" s="286"/>
      <c r="AD453" s="286"/>
      <c r="AE453" s="286"/>
      <c r="AF453" s="286"/>
      <c r="AG453" s="286"/>
      <c r="AH453" s="286"/>
      <c r="AI453" s="286"/>
      <c r="AJ453" s="286"/>
      <c r="AK453" s="286"/>
      <c r="AL453" s="286"/>
      <c r="AM453" s="286"/>
      <c r="AN453" s="286"/>
      <c r="AO453" s="286"/>
      <c r="AP453" s="286"/>
      <c r="AQ453" s="286"/>
      <c r="AR453" s="1010"/>
      <c r="AS453" s="286"/>
      <c r="AT453" s="286"/>
      <c r="AU453" s="286"/>
      <c r="AV453" s="286"/>
      <c r="AW453" s="286"/>
      <c r="AX453" s="286"/>
      <c r="AY453" s="1010"/>
      <c r="AZ453" s="286"/>
      <c r="BA453" s="286"/>
      <c r="BB453" s="286"/>
      <c r="BC453" s="286"/>
      <c r="BD453" s="286"/>
      <c r="BE453" s="286"/>
      <c r="BF453" s="286"/>
      <c r="BG453" s="286"/>
      <c r="BH453" s="286"/>
      <c r="BI453" s="286"/>
      <c r="BJ453" s="679"/>
      <c r="BK453" s="691"/>
    </row>
    <row r="454" spans="1:63" s="285" customFormat="1">
      <c r="A454" s="288"/>
      <c r="B454" s="288"/>
      <c r="C454" s="1396"/>
      <c r="D454" s="286"/>
      <c r="E454" s="286"/>
      <c r="F454" s="286"/>
      <c r="G454" s="286"/>
      <c r="H454" s="286"/>
      <c r="I454" s="286"/>
      <c r="J454" s="1010"/>
      <c r="K454" s="286"/>
      <c r="L454" s="286"/>
      <c r="M454" s="286"/>
      <c r="N454" s="286"/>
      <c r="O454" s="287"/>
      <c r="P454" s="286"/>
      <c r="Q454" s="997"/>
      <c r="R454" s="286"/>
      <c r="S454" s="286"/>
      <c r="T454" s="286"/>
      <c r="U454" s="286"/>
      <c r="V454" s="286"/>
      <c r="W454" s="286"/>
      <c r="X454" s="286"/>
      <c r="Y454" s="286"/>
      <c r="Z454" s="286"/>
      <c r="AA454" s="286"/>
      <c r="AB454" s="286"/>
      <c r="AC454" s="286"/>
      <c r="AD454" s="286"/>
      <c r="AE454" s="286"/>
      <c r="AF454" s="286"/>
      <c r="AG454" s="286"/>
      <c r="AH454" s="286"/>
      <c r="AI454" s="286"/>
      <c r="AJ454" s="286"/>
      <c r="AK454" s="286"/>
      <c r="AL454" s="286"/>
      <c r="AM454" s="286"/>
      <c r="AN454" s="286"/>
      <c r="AO454" s="286"/>
      <c r="AP454" s="286"/>
      <c r="AQ454" s="286"/>
      <c r="AR454" s="1010"/>
      <c r="AS454" s="286"/>
      <c r="AT454" s="286"/>
      <c r="AU454" s="286"/>
      <c r="AV454" s="286"/>
      <c r="AW454" s="286"/>
      <c r="AX454" s="286"/>
      <c r="AY454" s="1010"/>
      <c r="AZ454" s="286"/>
      <c r="BA454" s="286"/>
      <c r="BB454" s="286"/>
      <c r="BC454" s="286"/>
      <c r="BD454" s="286"/>
      <c r="BE454" s="286"/>
      <c r="BF454" s="286"/>
      <c r="BG454" s="286"/>
      <c r="BH454" s="286"/>
      <c r="BI454" s="286"/>
      <c r="BJ454" s="679"/>
      <c r="BK454" s="691"/>
    </row>
    <row r="455" spans="1:63" s="285" customFormat="1" ht="15.75" customHeight="1">
      <c r="A455" s="288"/>
      <c r="B455" s="288"/>
      <c r="C455" s="1396"/>
      <c r="D455" s="286"/>
      <c r="E455" s="286"/>
      <c r="F455" s="286"/>
      <c r="G455" s="286"/>
      <c r="H455" s="286"/>
      <c r="I455" s="286"/>
      <c r="J455" s="1010"/>
      <c r="K455" s="286"/>
      <c r="L455" s="286"/>
      <c r="M455" s="286"/>
      <c r="N455" s="286"/>
      <c r="O455" s="287"/>
      <c r="P455" s="286"/>
      <c r="Q455" s="997"/>
      <c r="R455" s="286"/>
      <c r="S455" s="286"/>
      <c r="T455" s="286"/>
      <c r="U455" s="286"/>
      <c r="V455" s="286"/>
      <c r="W455" s="286"/>
      <c r="X455" s="286"/>
      <c r="Y455" s="286"/>
      <c r="Z455" s="286"/>
      <c r="AA455" s="286"/>
      <c r="AB455" s="286"/>
      <c r="AC455" s="286"/>
      <c r="AD455" s="286"/>
      <c r="AE455" s="286"/>
      <c r="AF455" s="286"/>
      <c r="AG455" s="286"/>
      <c r="AH455" s="286"/>
      <c r="AI455" s="286"/>
      <c r="AJ455" s="286"/>
      <c r="AK455" s="286"/>
      <c r="AL455" s="286"/>
      <c r="AM455" s="286"/>
      <c r="AN455" s="286"/>
      <c r="AO455" s="286"/>
      <c r="AP455" s="286"/>
      <c r="AQ455" s="286"/>
      <c r="AR455" s="1010"/>
      <c r="AS455" s="286"/>
      <c r="AT455" s="286"/>
      <c r="AU455" s="286"/>
      <c r="AV455" s="286"/>
      <c r="AW455" s="286"/>
      <c r="AX455" s="286"/>
      <c r="AY455" s="1010"/>
      <c r="AZ455" s="286"/>
      <c r="BA455" s="286"/>
      <c r="BB455" s="286"/>
      <c r="BC455" s="286"/>
      <c r="BD455" s="286"/>
      <c r="BE455" s="286"/>
      <c r="BF455" s="286"/>
      <c r="BG455" s="286"/>
      <c r="BH455" s="286"/>
      <c r="BI455" s="286"/>
      <c r="BJ455" s="679"/>
      <c r="BK455" s="691"/>
    </row>
    <row r="456" spans="1:63" s="285" customFormat="1">
      <c r="A456" s="288"/>
      <c r="B456" s="288"/>
      <c r="C456" s="1396"/>
      <c r="D456" s="286"/>
      <c r="E456" s="286"/>
      <c r="F456" s="286"/>
      <c r="G456" s="286"/>
      <c r="H456" s="286"/>
      <c r="I456" s="286"/>
      <c r="J456" s="1010"/>
      <c r="K456" s="286"/>
      <c r="L456" s="286"/>
      <c r="M456" s="286"/>
      <c r="N456" s="286"/>
      <c r="O456" s="287"/>
      <c r="P456" s="286"/>
      <c r="Q456" s="997"/>
      <c r="R456" s="286"/>
      <c r="S456" s="286"/>
      <c r="T456" s="286"/>
      <c r="U456" s="286"/>
      <c r="V456" s="286"/>
      <c r="W456" s="286"/>
      <c r="X456" s="286"/>
      <c r="Y456" s="286"/>
      <c r="Z456" s="286"/>
      <c r="AA456" s="286"/>
      <c r="AB456" s="286"/>
      <c r="AC456" s="286"/>
      <c r="AD456" s="286"/>
      <c r="AE456" s="286"/>
      <c r="AF456" s="286"/>
      <c r="AG456" s="286"/>
      <c r="AH456" s="286"/>
      <c r="AI456" s="286"/>
      <c r="AJ456" s="286"/>
      <c r="AK456" s="286"/>
      <c r="AL456" s="286"/>
      <c r="AM456" s="286"/>
      <c r="AN456" s="286"/>
      <c r="AO456" s="286"/>
      <c r="AP456" s="286"/>
      <c r="AQ456" s="286"/>
      <c r="AR456" s="1010"/>
      <c r="AS456" s="286"/>
      <c r="AT456" s="286"/>
      <c r="AU456" s="286"/>
      <c r="AV456" s="286"/>
      <c r="AW456" s="286"/>
      <c r="AX456" s="286"/>
      <c r="AY456" s="1010"/>
      <c r="AZ456" s="286"/>
      <c r="BA456" s="286"/>
      <c r="BB456" s="286"/>
      <c r="BC456" s="286"/>
      <c r="BD456" s="286"/>
      <c r="BE456" s="286"/>
      <c r="BF456" s="286"/>
      <c r="BG456" s="286"/>
      <c r="BH456" s="286"/>
      <c r="BI456" s="286"/>
      <c r="BJ456" s="679"/>
      <c r="BK456" s="691"/>
    </row>
    <row r="457" spans="1:63" s="285" customFormat="1" ht="15.75" customHeight="1">
      <c r="A457" s="288"/>
      <c r="B457" s="288"/>
      <c r="C457" s="1396"/>
      <c r="D457" s="286"/>
      <c r="E457" s="286"/>
      <c r="F457" s="286"/>
      <c r="G457" s="286"/>
      <c r="H457" s="286"/>
      <c r="I457" s="286"/>
      <c r="J457" s="1010"/>
      <c r="K457" s="286"/>
      <c r="L457" s="286"/>
      <c r="M457" s="286"/>
      <c r="N457" s="286"/>
      <c r="O457" s="287"/>
      <c r="P457" s="286"/>
      <c r="Q457" s="997"/>
      <c r="R457" s="286"/>
      <c r="S457" s="286"/>
      <c r="T457" s="286"/>
      <c r="U457" s="286"/>
      <c r="V457" s="286"/>
      <c r="W457" s="286"/>
      <c r="X457" s="286"/>
      <c r="Y457" s="286"/>
      <c r="Z457" s="286"/>
      <c r="AA457" s="286"/>
      <c r="AB457" s="286"/>
      <c r="AC457" s="286"/>
      <c r="AD457" s="286"/>
      <c r="AE457" s="286"/>
      <c r="AF457" s="286"/>
      <c r="AG457" s="286"/>
      <c r="AH457" s="286"/>
      <c r="AI457" s="286"/>
      <c r="AJ457" s="286"/>
      <c r="AK457" s="286"/>
      <c r="AL457" s="286"/>
      <c r="AM457" s="286"/>
      <c r="AN457" s="286"/>
      <c r="AO457" s="286"/>
      <c r="AP457" s="286"/>
      <c r="AQ457" s="286"/>
      <c r="AR457" s="1010"/>
      <c r="AS457" s="286"/>
      <c r="AT457" s="286"/>
      <c r="AU457" s="286"/>
      <c r="AV457" s="286"/>
      <c r="AW457" s="286"/>
      <c r="AX457" s="286"/>
      <c r="AY457" s="1010"/>
      <c r="AZ457" s="286"/>
      <c r="BA457" s="286"/>
      <c r="BB457" s="286"/>
      <c r="BC457" s="286"/>
      <c r="BD457" s="286"/>
      <c r="BE457" s="286"/>
      <c r="BF457" s="286"/>
      <c r="BG457" s="286"/>
      <c r="BH457" s="286"/>
      <c r="BI457" s="286"/>
      <c r="BJ457" s="679"/>
      <c r="BK457" s="691"/>
    </row>
    <row r="458" spans="1:63" s="285" customFormat="1">
      <c r="A458" s="288"/>
      <c r="B458" s="288"/>
      <c r="C458" s="1396"/>
      <c r="D458" s="286"/>
      <c r="E458" s="286"/>
      <c r="F458" s="286"/>
      <c r="G458" s="286"/>
      <c r="H458" s="286"/>
      <c r="I458" s="286"/>
      <c r="J458" s="1010"/>
      <c r="K458" s="286"/>
      <c r="L458" s="286"/>
      <c r="M458" s="286"/>
      <c r="N458" s="286"/>
      <c r="O458" s="287"/>
      <c r="P458" s="286"/>
      <c r="Q458" s="997"/>
      <c r="R458" s="286"/>
      <c r="S458" s="286"/>
      <c r="T458" s="286"/>
      <c r="U458" s="286"/>
      <c r="V458" s="286"/>
      <c r="W458" s="286"/>
      <c r="X458" s="286"/>
      <c r="Y458" s="286"/>
      <c r="Z458" s="286"/>
      <c r="AA458" s="286"/>
      <c r="AB458" s="286"/>
      <c r="AC458" s="286"/>
      <c r="AD458" s="286"/>
      <c r="AE458" s="286"/>
      <c r="AF458" s="286"/>
      <c r="AG458" s="286"/>
      <c r="AH458" s="286"/>
      <c r="AI458" s="286"/>
      <c r="AJ458" s="286"/>
      <c r="AK458" s="286"/>
      <c r="AL458" s="286"/>
      <c r="AM458" s="286"/>
      <c r="AN458" s="286"/>
      <c r="AO458" s="286"/>
      <c r="AP458" s="286"/>
      <c r="AQ458" s="286"/>
      <c r="AR458" s="1010"/>
      <c r="AS458" s="286"/>
      <c r="AT458" s="286"/>
      <c r="AU458" s="286"/>
      <c r="AV458" s="286"/>
      <c r="AW458" s="286"/>
      <c r="AX458" s="286"/>
      <c r="AY458" s="1010"/>
      <c r="AZ458" s="286"/>
      <c r="BA458" s="286"/>
      <c r="BB458" s="286"/>
      <c r="BC458" s="286"/>
      <c r="BD458" s="286"/>
      <c r="BE458" s="286"/>
      <c r="BF458" s="286"/>
      <c r="BG458" s="286"/>
      <c r="BH458" s="286"/>
      <c r="BI458" s="286"/>
      <c r="BJ458" s="679"/>
      <c r="BK458" s="691"/>
    </row>
    <row r="459" spans="1:63" s="285" customFormat="1" ht="15.75" customHeight="1">
      <c r="A459" s="288"/>
      <c r="B459" s="288"/>
      <c r="C459" s="1396"/>
      <c r="D459" s="286"/>
      <c r="E459" s="286"/>
      <c r="F459" s="286"/>
      <c r="G459" s="286"/>
      <c r="H459" s="286"/>
      <c r="I459" s="286"/>
      <c r="J459" s="1010"/>
      <c r="K459" s="286"/>
      <c r="L459" s="286"/>
      <c r="M459" s="286"/>
      <c r="N459" s="286"/>
      <c r="O459" s="287"/>
      <c r="P459" s="286"/>
      <c r="Q459" s="997"/>
      <c r="R459" s="286"/>
      <c r="S459" s="286"/>
      <c r="T459" s="286"/>
      <c r="U459" s="286"/>
      <c r="V459" s="286"/>
      <c r="W459" s="286"/>
      <c r="X459" s="286"/>
      <c r="Y459" s="286"/>
      <c r="Z459" s="286"/>
      <c r="AA459" s="286"/>
      <c r="AB459" s="286"/>
      <c r="AC459" s="286"/>
      <c r="AD459" s="286"/>
      <c r="AE459" s="286"/>
      <c r="AF459" s="286"/>
      <c r="AG459" s="286"/>
      <c r="AH459" s="286"/>
      <c r="AI459" s="286"/>
      <c r="AJ459" s="286"/>
      <c r="AK459" s="286"/>
      <c r="AL459" s="286"/>
      <c r="AM459" s="286"/>
      <c r="AN459" s="286"/>
      <c r="AO459" s="286"/>
      <c r="AP459" s="286"/>
      <c r="AQ459" s="286"/>
      <c r="AR459" s="1010"/>
      <c r="AS459" s="286"/>
      <c r="AT459" s="286"/>
      <c r="AU459" s="286"/>
      <c r="AV459" s="286"/>
      <c r="AW459" s="286"/>
      <c r="AX459" s="286"/>
      <c r="AY459" s="1010"/>
      <c r="AZ459" s="286"/>
      <c r="BA459" s="286"/>
      <c r="BB459" s="286"/>
      <c r="BC459" s="286"/>
      <c r="BD459" s="286"/>
      <c r="BE459" s="286"/>
      <c r="BF459" s="286"/>
      <c r="BG459" s="286"/>
      <c r="BH459" s="286"/>
      <c r="BI459" s="286"/>
      <c r="BJ459" s="679"/>
      <c r="BK459" s="691"/>
    </row>
    <row r="460" spans="1:63" s="285" customFormat="1">
      <c r="A460" s="288"/>
      <c r="B460" s="288"/>
      <c r="C460" s="1396"/>
      <c r="D460" s="286"/>
      <c r="E460" s="286"/>
      <c r="F460" s="286"/>
      <c r="G460" s="286"/>
      <c r="H460" s="286"/>
      <c r="I460" s="286"/>
      <c r="J460" s="1010"/>
      <c r="K460" s="286"/>
      <c r="L460" s="286"/>
      <c r="M460" s="286"/>
      <c r="N460" s="286"/>
      <c r="O460" s="287"/>
      <c r="P460" s="286"/>
      <c r="Q460" s="997"/>
      <c r="R460" s="286"/>
      <c r="S460" s="286"/>
      <c r="T460" s="286"/>
      <c r="U460" s="286"/>
      <c r="V460" s="286"/>
      <c r="W460" s="286"/>
      <c r="X460" s="286"/>
      <c r="Y460" s="286"/>
      <c r="Z460" s="286"/>
      <c r="AA460" s="286"/>
      <c r="AB460" s="286"/>
      <c r="AC460" s="286"/>
      <c r="AD460" s="286"/>
      <c r="AE460" s="286"/>
      <c r="AF460" s="286"/>
      <c r="AG460" s="286"/>
      <c r="AH460" s="286"/>
      <c r="AI460" s="286"/>
      <c r="AJ460" s="286"/>
      <c r="AK460" s="286"/>
      <c r="AL460" s="286"/>
      <c r="AM460" s="286"/>
      <c r="AN460" s="286"/>
      <c r="AO460" s="286"/>
      <c r="AP460" s="286"/>
      <c r="AQ460" s="286"/>
      <c r="AR460" s="1010"/>
      <c r="AS460" s="286"/>
      <c r="AT460" s="286"/>
      <c r="AU460" s="286"/>
      <c r="AV460" s="286"/>
      <c r="AW460" s="286"/>
      <c r="AX460" s="286"/>
      <c r="AY460" s="1010"/>
      <c r="AZ460" s="286"/>
      <c r="BA460" s="286"/>
      <c r="BB460" s="286"/>
      <c r="BC460" s="286"/>
      <c r="BD460" s="286"/>
      <c r="BE460" s="286"/>
      <c r="BF460" s="286"/>
      <c r="BG460" s="286"/>
      <c r="BH460" s="286"/>
      <c r="BI460" s="286"/>
      <c r="BJ460" s="679"/>
      <c r="BK460" s="691"/>
    </row>
    <row r="461" spans="1:63" s="285" customFormat="1" ht="15.75" customHeight="1">
      <c r="A461" s="288"/>
      <c r="B461" s="288"/>
      <c r="C461" s="1396"/>
      <c r="D461" s="286"/>
      <c r="E461" s="286"/>
      <c r="F461" s="286"/>
      <c r="G461" s="286"/>
      <c r="H461" s="286"/>
      <c r="I461" s="286"/>
      <c r="J461" s="1010"/>
      <c r="K461" s="286"/>
      <c r="L461" s="286"/>
      <c r="M461" s="286"/>
      <c r="N461" s="286"/>
      <c r="O461" s="287"/>
      <c r="P461" s="286"/>
      <c r="Q461" s="997"/>
      <c r="R461" s="286"/>
      <c r="S461" s="286"/>
      <c r="T461" s="286"/>
      <c r="U461" s="286"/>
      <c r="V461" s="286"/>
      <c r="W461" s="286"/>
      <c r="X461" s="286"/>
      <c r="Y461" s="286"/>
      <c r="Z461" s="286"/>
      <c r="AA461" s="286"/>
      <c r="AB461" s="286"/>
      <c r="AC461" s="286"/>
      <c r="AD461" s="286"/>
      <c r="AE461" s="286"/>
      <c r="AF461" s="286"/>
      <c r="AG461" s="286"/>
      <c r="AH461" s="286"/>
      <c r="AI461" s="286"/>
      <c r="AJ461" s="286"/>
      <c r="AK461" s="286"/>
      <c r="AL461" s="286"/>
      <c r="AM461" s="286"/>
      <c r="AN461" s="286"/>
      <c r="AO461" s="286"/>
      <c r="AP461" s="286"/>
      <c r="AQ461" s="286"/>
      <c r="AR461" s="1010"/>
      <c r="AS461" s="286"/>
      <c r="AT461" s="286"/>
      <c r="AU461" s="286"/>
      <c r="AV461" s="286"/>
      <c r="AW461" s="286"/>
      <c r="AX461" s="286"/>
      <c r="AY461" s="1010"/>
      <c r="AZ461" s="286"/>
      <c r="BA461" s="286"/>
      <c r="BB461" s="286"/>
      <c r="BC461" s="286"/>
      <c r="BD461" s="286"/>
      <c r="BE461" s="286"/>
      <c r="BF461" s="286"/>
      <c r="BG461" s="286"/>
      <c r="BH461" s="286"/>
      <c r="BI461" s="286"/>
      <c r="BJ461" s="679"/>
      <c r="BK461" s="691"/>
    </row>
    <row r="462" spans="1:63" s="285" customFormat="1">
      <c r="A462" s="288"/>
      <c r="B462" s="288"/>
      <c r="C462" s="1396"/>
      <c r="D462" s="286"/>
      <c r="E462" s="286"/>
      <c r="F462" s="286"/>
      <c r="G462" s="286"/>
      <c r="H462" s="286"/>
      <c r="I462" s="286"/>
      <c r="J462" s="1010"/>
      <c r="K462" s="286"/>
      <c r="L462" s="286"/>
      <c r="M462" s="286"/>
      <c r="N462" s="286"/>
      <c r="O462" s="287"/>
      <c r="P462" s="286"/>
      <c r="Q462" s="997"/>
      <c r="R462" s="286"/>
      <c r="S462" s="286"/>
      <c r="T462" s="286"/>
      <c r="U462" s="286"/>
      <c r="V462" s="286"/>
      <c r="W462" s="286"/>
      <c r="X462" s="286"/>
      <c r="Y462" s="286"/>
      <c r="Z462" s="286"/>
      <c r="AA462" s="286"/>
      <c r="AB462" s="286"/>
      <c r="AC462" s="286"/>
      <c r="AD462" s="286"/>
      <c r="AE462" s="286"/>
      <c r="AF462" s="286"/>
      <c r="AG462" s="286"/>
      <c r="AH462" s="286"/>
      <c r="AI462" s="286"/>
      <c r="AJ462" s="286"/>
      <c r="AK462" s="286"/>
      <c r="AL462" s="286"/>
      <c r="AM462" s="286"/>
      <c r="AN462" s="286"/>
      <c r="AO462" s="286"/>
      <c r="AP462" s="286"/>
      <c r="AQ462" s="286"/>
      <c r="AR462" s="1010"/>
      <c r="AS462" s="286"/>
      <c r="AT462" s="286"/>
      <c r="AU462" s="286"/>
      <c r="AV462" s="286"/>
      <c r="AW462" s="286"/>
      <c r="AX462" s="286"/>
      <c r="AY462" s="1010"/>
      <c r="AZ462" s="286"/>
      <c r="BA462" s="286"/>
      <c r="BB462" s="286"/>
      <c r="BC462" s="286"/>
      <c r="BD462" s="286"/>
      <c r="BE462" s="286"/>
      <c r="BF462" s="286"/>
      <c r="BG462" s="286"/>
      <c r="BH462" s="286"/>
      <c r="BI462" s="286"/>
      <c r="BJ462" s="679"/>
      <c r="BK462" s="691"/>
    </row>
    <row r="463" spans="1:63" s="285" customFormat="1" ht="15.75" customHeight="1">
      <c r="A463" s="288"/>
      <c r="B463" s="288"/>
      <c r="C463" s="1396"/>
      <c r="D463" s="286"/>
      <c r="E463" s="286"/>
      <c r="F463" s="286"/>
      <c r="G463" s="286"/>
      <c r="H463" s="286"/>
      <c r="I463" s="286"/>
      <c r="J463" s="1010"/>
      <c r="K463" s="286"/>
      <c r="L463" s="286"/>
      <c r="M463" s="286"/>
      <c r="N463" s="286"/>
      <c r="O463" s="287"/>
      <c r="P463" s="286"/>
      <c r="Q463" s="997"/>
      <c r="R463" s="286"/>
      <c r="S463" s="286"/>
      <c r="T463" s="286"/>
      <c r="U463" s="286"/>
      <c r="V463" s="286"/>
      <c r="W463" s="286"/>
      <c r="X463" s="286"/>
      <c r="Y463" s="286"/>
      <c r="Z463" s="286"/>
      <c r="AA463" s="286"/>
      <c r="AB463" s="286"/>
      <c r="AC463" s="286"/>
      <c r="AD463" s="286"/>
      <c r="AE463" s="286"/>
      <c r="AF463" s="286"/>
      <c r="AG463" s="286"/>
      <c r="AH463" s="286"/>
      <c r="AI463" s="286"/>
      <c r="AJ463" s="286"/>
      <c r="AK463" s="286"/>
      <c r="AL463" s="286"/>
      <c r="AM463" s="286"/>
      <c r="AN463" s="286"/>
      <c r="AO463" s="286"/>
      <c r="AP463" s="286"/>
      <c r="AQ463" s="286"/>
      <c r="AR463" s="1010"/>
      <c r="AS463" s="286"/>
      <c r="AT463" s="286"/>
      <c r="AU463" s="286"/>
      <c r="AV463" s="286"/>
      <c r="AW463" s="286"/>
      <c r="AX463" s="286"/>
      <c r="AY463" s="1010"/>
      <c r="AZ463" s="286"/>
      <c r="BA463" s="286"/>
      <c r="BB463" s="286"/>
      <c r="BC463" s="286"/>
      <c r="BD463" s="286"/>
      <c r="BE463" s="286"/>
      <c r="BF463" s="286"/>
      <c r="BG463" s="286"/>
      <c r="BH463" s="286"/>
      <c r="BI463" s="286"/>
      <c r="BJ463" s="679"/>
      <c r="BK463" s="691"/>
    </row>
    <row r="464" spans="1:63" s="285" customFormat="1">
      <c r="A464" s="288"/>
      <c r="B464" s="288"/>
      <c r="C464" s="1396"/>
      <c r="D464" s="286"/>
      <c r="E464" s="286"/>
      <c r="F464" s="286"/>
      <c r="G464" s="286"/>
      <c r="H464" s="286"/>
      <c r="I464" s="286"/>
      <c r="J464" s="1010"/>
      <c r="K464" s="286"/>
      <c r="L464" s="286"/>
      <c r="M464" s="286"/>
      <c r="N464" s="286"/>
      <c r="O464" s="287"/>
      <c r="P464" s="286"/>
      <c r="Q464" s="997"/>
      <c r="R464" s="286"/>
      <c r="S464" s="286"/>
      <c r="T464" s="286"/>
      <c r="U464" s="286"/>
      <c r="V464" s="286"/>
      <c r="W464" s="286"/>
      <c r="X464" s="286"/>
      <c r="Y464" s="286"/>
      <c r="Z464" s="286"/>
      <c r="AA464" s="286"/>
      <c r="AB464" s="286"/>
      <c r="AC464" s="286"/>
      <c r="AD464" s="286"/>
      <c r="AE464" s="286"/>
      <c r="AF464" s="286"/>
      <c r="AG464" s="286"/>
      <c r="AH464" s="286"/>
      <c r="AI464" s="286"/>
      <c r="AJ464" s="286"/>
      <c r="AK464" s="286"/>
      <c r="AL464" s="286"/>
      <c r="AM464" s="286"/>
      <c r="AN464" s="286"/>
      <c r="AO464" s="286"/>
      <c r="AP464" s="286"/>
      <c r="AQ464" s="286"/>
      <c r="AR464" s="1010"/>
      <c r="AS464" s="286"/>
      <c r="AT464" s="286"/>
      <c r="AU464" s="286"/>
      <c r="AV464" s="286"/>
      <c r="AW464" s="286"/>
      <c r="AX464" s="286"/>
      <c r="AY464" s="1010"/>
      <c r="AZ464" s="286"/>
      <c r="BA464" s="286"/>
      <c r="BB464" s="286"/>
      <c r="BC464" s="286"/>
      <c r="BD464" s="286"/>
      <c r="BE464" s="286"/>
      <c r="BF464" s="286"/>
      <c r="BG464" s="286"/>
      <c r="BH464" s="286"/>
      <c r="BI464" s="286"/>
      <c r="BJ464" s="679"/>
      <c r="BK464" s="691"/>
    </row>
    <row r="465" spans="1:63" s="285" customFormat="1" ht="15.75" customHeight="1">
      <c r="A465" s="288"/>
      <c r="B465" s="288"/>
      <c r="C465" s="1396"/>
      <c r="D465" s="286"/>
      <c r="E465" s="286"/>
      <c r="F465" s="286"/>
      <c r="G465" s="286"/>
      <c r="H465" s="286"/>
      <c r="I465" s="286"/>
      <c r="J465" s="1010"/>
      <c r="K465" s="286"/>
      <c r="L465" s="286"/>
      <c r="M465" s="286"/>
      <c r="N465" s="286"/>
      <c r="O465" s="287"/>
      <c r="P465" s="286"/>
      <c r="Q465" s="997"/>
      <c r="R465" s="286"/>
      <c r="S465" s="286"/>
      <c r="T465" s="286"/>
      <c r="U465" s="286"/>
      <c r="V465" s="286"/>
      <c r="W465" s="286"/>
      <c r="X465" s="286"/>
      <c r="Y465" s="286"/>
      <c r="Z465" s="286"/>
      <c r="AA465" s="286"/>
      <c r="AB465" s="286"/>
      <c r="AC465" s="286"/>
      <c r="AD465" s="286"/>
      <c r="AE465" s="286"/>
      <c r="AF465" s="286"/>
      <c r="AG465" s="286"/>
      <c r="AH465" s="286"/>
      <c r="AI465" s="286"/>
      <c r="AJ465" s="286"/>
      <c r="AK465" s="286"/>
      <c r="AL465" s="286"/>
      <c r="AM465" s="286"/>
      <c r="AN465" s="286"/>
      <c r="AO465" s="286"/>
      <c r="AP465" s="286"/>
      <c r="AQ465" s="286"/>
      <c r="AR465" s="1010"/>
      <c r="AS465" s="286"/>
      <c r="AT465" s="286"/>
      <c r="AU465" s="286"/>
      <c r="AV465" s="286"/>
      <c r="AW465" s="286"/>
      <c r="AX465" s="286"/>
      <c r="AY465" s="1010"/>
      <c r="AZ465" s="286"/>
      <c r="BA465" s="286"/>
      <c r="BB465" s="286"/>
      <c r="BC465" s="286"/>
      <c r="BD465" s="286"/>
      <c r="BE465" s="286"/>
      <c r="BF465" s="286"/>
      <c r="BG465" s="286"/>
      <c r="BH465" s="286"/>
      <c r="BI465" s="286"/>
      <c r="BJ465" s="679"/>
      <c r="BK465" s="691"/>
    </row>
    <row r="466" spans="1:63" s="285" customFormat="1">
      <c r="A466" s="288"/>
      <c r="B466" s="288"/>
      <c r="C466" s="1396"/>
      <c r="D466" s="286"/>
      <c r="E466" s="286"/>
      <c r="F466" s="286"/>
      <c r="G466" s="286"/>
      <c r="H466" s="286"/>
      <c r="I466" s="286"/>
      <c r="J466" s="1010"/>
      <c r="K466" s="286"/>
      <c r="L466" s="286"/>
      <c r="M466" s="286"/>
      <c r="N466" s="286"/>
      <c r="O466" s="287"/>
      <c r="P466" s="286"/>
      <c r="Q466" s="997"/>
      <c r="R466" s="286"/>
      <c r="S466" s="286"/>
      <c r="T466" s="286"/>
      <c r="U466" s="286"/>
      <c r="V466" s="286"/>
      <c r="W466" s="286"/>
      <c r="X466" s="286"/>
      <c r="Y466" s="286"/>
      <c r="Z466" s="286"/>
      <c r="AA466" s="286"/>
      <c r="AB466" s="286"/>
      <c r="AC466" s="286"/>
      <c r="AD466" s="286"/>
      <c r="AE466" s="286"/>
      <c r="AF466" s="286"/>
      <c r="AG466" s="286"/>
      <c r="AH466" s="286"/>
      <c r="AI466" s="286"/>
      <c r="AJ466" s="286"/>
      <c r="AK466" s="286"/>
      <c r="AL466" s="286"/>
      <c r="AM466" s="286"/>
      <c r="AN466" s="286"/>
      <c r="AO466" s="286"/>
      <c r="AP466" s="286"/>
      <c r="AQ466" s="286"/>
      <c r="AR466" s="1010"/>
      <c r="AS466" s="286"/>
      <c r="AT466" s="286"/>
      <c r="AU466" s="286"/>
      <c r="AV466" s="286"/>
      <c r="AW466" s="286"/>
      <c r="AX466" s="286"/>
      <c r="AY466" s="1010"/>
      <c r="AZ466" s="286"/>
      <c r="BA466" s="286"/>
      <c r="BB466" s="286"/>
      <c r="BC466" s="286"/>
      <c r="BD466" s="286"/>
      <c r="BE466" s="286"/>
      <c r="BF466" s="286"/>
      <c r="BG466" s="286"/>
      <c r="BH466" s="286"/>
      <c r="BI466" s="286"/>
      <c r="BJ466" s="679"/>
      <c r="BK466" s="691"/>
    </row>
    <row r="467" spans="1:63" s="285" customFormat="1" ht="15.75" customHeight="1">
      <c r="A467" s="288"/>
      <c r="B467" s="288"/>
      <c r="C467" s="1396"/>
      <c r="D467" s="286"/>
      <c r="E467" s="286"/>
      <c r="F467" s="286"/>
      <c r="G467" s="286"/>
      <c r="H467" s="286"/>
      <c r="I467" s="286"/>
      <c r="J467" s="1010"/>
      <c r="K467" s="286"/>
      <c r="L467" s="286"/>
      <c r="M467" s="286"/>
      <c r="N467" s="286"/>
      <c r="O467" s="287"/>
      <c r="P467" s="286"/>
      <c r="Q467" s="997"/>
      <c r="R467" s="286"/>
      <c r="S467" s="286"/>
      <c r="T467" s="286"/>
      <c r="U467" s="286"/>
      <c r="V467" s="286"/>
      <c r="W467" s="286"/>
      <c r="X467" s="286"/>
      <c r="Y467" s="286"/>
      <c r="Z467" s="286"/>
      <c r="AA467" s="286"/>
      <c r="AB467" s="286"/>
      <c r="AC467" s="286"/>
      <c r="AD467" s="286"/>
      <c r="AE467" s="286"/>
      <c r="AF467" s="286"/>
      <c r="AG467" s="286"/>
      <c r="AH467" s="286"/>
      <c r="AI467" s="286"/>
      <c r="AJ467" s="286"/>
      <c r="AK467" s="286"/>
      <c r="AL467" s="286"/>
      <c r="AM467" s="286"/>
      <c r="AN467" s="286"/>
      <c r="AO467" s="286"/>
      <c r="AP467" s="286"/>
      <c r="AQ467" s="286"/>
      <c r="AR467" s="1010"/>
      <c r="AS467" s="286"/>
      <c r="AT467" s="286"/>
      <c r="AU467" s="286"/>
      <c r="AV467" s="286"/>
      <c r="AW467" s="286"/>
      <c r="AX467" s="286"/>
      <c r="AY467" s="1010"/>
      <c r="AZ467" s="286"/>
      <c r="BA467" s="286"/>
      <c r="BB467" s="286"/>
      <c r="BC467" s="286"/>
      <c r="BD467" s="286"/>
      <c r="BE467" s="286"/>
      <c r="BF467" s="286"/>
      <c r="BG467" s="286"/>
      <c r="BH467" s="286"/>
      <c r="BI467" s="286"/>
      <c r="BJ467" s="679"/>
      <c r="BK467" s="691"/>
    </row>
    <row r="468" spans="1:63" s="285" customFormat="1">
      <c r="A468" s="288"/>
      <c r="B468" s="288"/>
      <c r="C468" s="1396"/>
      <c r="D468" s="286"/>
      <c r="E468" s="286"/>
      <c r="F468" s="286"/>
      <c r="G468" s="286"/>
      <c r="H468" s="286"/>
      <c r="I468" s="286"/>
      <c r="J468" s="1010"/>
      <c r="K468" s="286"/>
      <c r="L468" s="286"/>
      <c r="M468" s="286"/>
      <c r="N468" s="286"/>
      <c r="O468" s="287"/>
      <c r="P468" s="286"/>
      <c r="Q468" s="997"/>
      <c r="R468" s="286"/>
      <c r="S468" s="286"/>
      <c r="T468" s="286"/>
      <c r="U468" s="286"/>
      <c r="V468" s="286"/>
      <c r="W468" s="286"/>
      <c r="X468" s="286"/>
      <c r="Y468" s="286"/>
      <c r="Z468" s="286"/>
      <c r="AA468" s="286"/>
      <c r="AB468" s="286"/>
      <c r="AC468" s="286"/>
      <c r="AD468" s="286"/>
      <c r="AE468" s="286"/>
      <c r="AF468" s="286"/>
      <c r="AG468" s="286"/>
      <c r="AH468" s="286"/>
      <c r="AI468" s="286"/>
      <c r="AJ468" s="286"/>
      <c r="AK468" s="286"/>
      <c r="AL468" s="286"/>
      <c r="AM468" s="286"/>
      <c r="AN468" s="286"/>
      <c r="AO468" s="286"/>
      <c r="AP468" s="286"/>
      <c r="AQ468" s="286"/>
      <c r="AR468" s="1010"/>
      <c r="AS468" s="286"/>
      <c r="AT468" s="286"/>
      <c r="AU468" s="286"/>
      <c r="AV468" s="286"/>
      <c r="AW468" s="286"/>
      <c r="AX468" s="286"/>
      <c r="AY468" s="1010"/>
      <c r="AZ468" s="286"/>
      <c r="BA468" s="286"/>
      <c r="BB468" s="286"/>
      <c r="BC468" s="286"/>
      <c r="BD468" s="286"/>
      <c r="BE468" s="286"/>
      <c r="BF468" s="286"/>
      <c r="BG468" s="286"/>
      <c r="BH468" s="286"/>
      <c r="BI468" s="286"/>
      <c r="BJ468" s="679"/>
      <c r="BK468" s="691"/>
    </row>
    <row r="469" spans="1:63" s="285" customFormat="1" ht="15.75" customHeight="1">
      <c r="A469" s="288"/>
      <c r="B469" s="288"/>
      <c r="C469" s="1396"/>
      <c r="D469" s="286"/>
      <c r="E469" s="286"/>
      <c r="F469" s="286"/>
      <c r="G469" s="286"/>
      <c r="H469" s="286"/>
      <c r="I469" s="286"/>
      <c r="J469" s="1010"/>
      <c r="K469" s="286"/>
      <c r="L469" s="286"/>
      <c r="M469" s="286"/>
      <c r="N469" s="286"/>
      <c r="O469" s="287"/>
      <c r="P469" s="286"/>
      <c r="Q469" s="997"/>
      <c r="R469" s="286"/>
      <c r="S469" s="286"/>
      <c r="T469" s="286"/>
      <c r="U469" s="286"/>
      <c r="V469" s="286"/>
      <c r="W469" s="286"/>
      <c r="X469" s="286"/>
      <c r="Y469" s="286"/>
      <c r="Z469" s="286"/>
      <c r="AA469" s="286"/>
      <c r="AB469" s="286"/>
      <c r="AC469" s="286"/>
      <c r="AD469" s="286"/>
      <c r="AE469" s="286"/>
      <c r="AF469" s="286"/>
      <c r="AG469" s="286"/>
      <c r="AH469" s="286"/>
      <c r="AI469" s="286"/>
      <c r="AJ469" s="286"/>
      <c r="AK469" s="286"/>
      <c r="AL469" s="286"/>
      <c r="AM469" s="286"/>
      <c r="AN469" s="286"/>
      <c r="AO469" s="286"/>
      <c r="AP469" s="286"/>
      <c r="AQ469" s="286"/>
      <c r="AR469" s="1010"/>
      <c r="AS469" s="286"/>
      <c r="AT469" s="286"/>
      <c r="AU469" s="286"/>
      <c r="AV469" s="286"/>
      <c r="AW469" s="286"/>
      <c r="AX469" s="286"/>
      <c r="AY469" s="1010"/>
      <c r="AZ469" s="286"/>
      <c r="BA469" s="286"/>
      <c r="BB469" s="286"/>
      <c r="BC469" s="286"/>
      <c r="BD469" s="286"/>
      <c r="BE469" s="286"/>
      <c r="BF469" s="286"/>
      <c r="BG469" s="286"/>
      <c r="BH469" s="286"/>
      <c r="BI469" s="286"/>
      <c r="BJ469" s="679"/>
      <c r="BK469" s="691"/>
    </row>
    <row r="470" spans="1:63" s="285" customFormat="1">
      <c r="A470" s="288"/>
      <c r="B470" s="288"/>
      <c r="C470" s="1396"/>
      <c r="D470" s="286"/>
      <c r="E470" s="286"/>
      <c r="F470" s="286"/>
      <c r="G470" s="286"/>
      <c r="H470" s="286"/>
      <c r="I470" s="286"/>
      <c r="J470" s="1010"/>
      <c r="K470" s="286"/>
      <c r="L470" s="286"/>
      <c r="M470" s="286"/>
      <c r="N470" s="286"/>
      <c r="O470" s="287"/>
      <c r="P470" s="286"/>
      <c r="Q470" s="997"/>
      <c r="R470" s="286"/>
      <c r="S470" s="286"/>
      <c r="T470" s="286"/>
      <c r="U470" s="286"/>
      <c r="V470" s="286"/>
      <c r="W470" s="286"/>
      <c r="X470" s="286"/>
      <c r="Y470" s="286"/>
      <c r="Z470" s="286"/>
      <c r="AA470" s="286"/>
      <c r="AB470" s="286"/>
      <c r="AC470" s="286"/>
      <c r="AD470" s="286"/>
      <c r="AE470" s="286"/>
      <c r="AF470" s="286"/>
      <c r="AG470" s="286"/>
      <c r="AH470" s="286"/>
      <c r="AI470" s="286"/>
      <c r="AJ470" s="286"/>
      <c r="AK470" s="286"/>
      <c r="AL470" s="286"/>
      <c r="AM470" s="286"/>
      <c r="AN470" s="286"/>
      <c r="AO470" s="286"/>
      <c r="AP470" s="286"/>
      <c r="AQ470" s="286"/>
      <c r="AR470" s="1010"/>
      <c r="AS470" s="286"/>
      <c r="AT470" s="286"/>
      <c r="AU470" s="286"/>
      <c r="AV470" s="286"/>
      <c r="AW470" s="286"/>
      <c r="AX470" s="286"/>
      <c r="AY470" s="1010"/>
      <c r="AZ470" s="286"/>
      <c r="BA470" s="286"/>
      <c r="BB470" s="286"/>
      <c r="BC470" s="286"/>
      <c r="BD470" s="286"/>
      <c r="BE470" s="286"/>
      <c r="BF470" s="286"/>
      <c r="BG470" s="286"/>
      <c r="BH470" s="286"/>
      <c r="BI470" s="286"/>
      <c r="BJ470" s="679"/>
      <c r="BK470" s="691"/>
    </row>
    <row r="471" spans="1:63" s="285" customFormat="1" ht="15.75" customHeight="1">
      <c r="A471" s="288"/>
      <c r="B471" s="288"/>
      <c r="C471" s="1396"/>
      <c r="D471" s="286"/>
      <c r="E471" s="286"/>
      <c r="F471" s="286"/>
      <c r="G471" s="286"/>
      <c r="H471" s="286"/>
      <c r="I471" s="286"/>
      <c r="J471" s="1010"/>
      <c r="K471" s="286"/>
      <c r="L471" s="286"/>
      <c r="M471" s="286"/>
      <c r="N471" s="286"/>
      <c r="O471" s="287"/>
      <c r="P471" s="286"/>
      <c r="Q471" s="997"/>
      <c r="R471" s="286"/>
      <c r="S471" s="286"/>
      <c r="T471" s="286"/>
      <c r="U471" s="286"/>
      <c r="V471" s="286"/>
      <c r="W471" s="286"/>
      <c r="X471" s="286"/>
      <c r="Y471" s="286"/>
      <c r="Z471" s="286"/>
      <c r="AA471" s="286"/>
      <c r="AB471" s="286"/>
      <c r="AC471" s="286"/>
      <c r="AD471" s="286"/>
      <c r="AE471" s="286"/>
      <c r="AF471" s="286"/>
      <c r="AG471" s="286"/>
      <c r="AH471" s="286"/>
      <c r="AI471" s="286"/>
      <c r="AJ471" s="286"/>
      <c r="AK471" s="286"/>
      <c r="AL471" s="286"/>
      <c r="AM471" s="286"/>
      <c r="AN471" s="286"/>
      <c r="AO471" s="286"/>
      <c r="AP471" s="286"/>
      <c r="AQ471" s="286"/>
      <c r="AR471" s="1010"/>
      <c r="AS471" s="286"/>
      <c r="AT471" s="286"/>
      <c r="AU471" s="286"/>
      <c r="AV471" s="286"/>
      <c r="AW471" s="286"/>
      <c r="AX471" s="286"/>
      <c r="AY471" s="1010"/>
      <c r="AZ471" s="286"/>
      <c r="BA471" s="286"/>
      <c r="BB471" s="286"/>
      <c r="BC471" s="286"/>
      <c r="BD471" s="286"/>
      <c r="BE471" s="286"/>
      <c r="BF471" s="286"/>
      <c r="BG471" s="286"/>
      <c r="BH471" s="286"/>
      <c r="BI471" s="286"/>
      <c r="BJ471" s="679"/>
      <c r="BK471" s="691"/>
    </row>
    <row r="472" spans="1:63" s="285" customFormat="1">
      <c r="A472" s="288"/>
      <c r="B472" s="288"/>
      <c r="C472" s="1396"/>
      <c r="D472" s="286"/>
      <c r="E472" s="286"/>
      <c r="F472" s="286"/>
      <c r="G472" s="286"/>
      <c r="H472" s="286"/>
      <c r="I472" s="286"/>
      <c r="J472" s="1010"/>
      <c r="K472" s="286"/>
      <c r="L472" s="286"/>
      <c r="M472" s="286"/>
      <c r="N472" s="286"/>
      <c r="O472" s="287"/>
      <c r="P472" s="286"/>
      <c r="Q472" s="997"/>
      <c r="R472" s="286"/>
      <c r="S472" s="286"/>
      <c r="T472" s="286"/>
      <c r="U472" s="286"/>
      <c r="V472" s="286"/>
      <c r="W472" s="286"/>
      <c r="X472" s="286"/>
      <c r="Y472" s="286"/>
      <c r="Z472" s="286"/>
      <c r="AA472" s="286"/>
      <c r="AB472" s="286"/>
      <c r="AC472" s="286"/>
      <c r="AD472" s="286"/>
      <c r="AE472" s="286"/>
      <c r="AF472" s="286"/>
      <c r="AG472" s="286"/>
      <c r="AH472" s="286"/>
      <c r="AI472" s="286"/>
      <c r="AJ472" s="286"/>
      <c r="AK472" s="286"/>
      <c r="AL472" s="286"/>
      <c r="AM472" s="286"/>
      <c r="AN472" s="286"/>
      <c r="AO472" s="286"/>
      <c r="AP472" s="286"/>
      <c r="AQ472" s="286"/>
      <c r="AR472" s="1010"/>
      <c r="AS472" s="286"/>
      <c r="AT472" s="286"/>
      <c r="AU472" s="286"/>
      <c r="AV472" s="286"/>
      <c r="AW472" s="286"/>
      <c r="AX472" s="286"/>
      <c r="AY472" s="1010"/>
      <c r="AZ472" s="286"/>
      <c r="BA472" s="286"/>
      <c r="BB472" s="286"/>
      <c r="BC472" s="286"/>
      <c r="BD472" s="286"/>
      <c r="BE472" s="286"/>
      <c r="BF472" s="286"/>
      <c r="BG472" s="286"/>
      <c r="BH472" s="286"/>
      <c r="BI472" s="286"/>
      <c r="BJ472" s="679"/>
      <c r="BK472" s="691"/>
    </row>
    <row r="473" spans="1:63" s="285" customFormat="1" ht="15.75" customHeight="1">
      <c r="A473" s="288"/>
      <c r="B473" s="288"/>
      <c r="C473" s="1396"/>
      <c r="D473" s="286"/>
      <c r="E473" s="286"/>
      <c r="F473" s="286"/>
      <c r="G473" s="286"/>
      <c r="H473" s="286"/>
      <c r="I473" s="286"/>
      <c r="J473" s="1010"/>
      <c r="K473" s="286"/>
      <c r="L473" s="286"/>
      <c r="M473" s="286"/>
      <c r="N473" s="286"/>
      <c r="O473" s="287"/>
      <c r="P473" s="286"/>
      <c r="Q473" s="997"/>
      <c r="R473" s="286"/>
      <c r="S473" s="286"/>
      <c r="T473" s="286"/>
      <c r="U473" s="286"/>
      <c r="V473" s="286"/>
      <c r="W473" s="286"/>
      <c r="X473" s="286"/>
      <c r="Y473" s="286"/>
      <c r="Z473" s="286"/>
      <c r="AA473" s="286"/>
      <c r="AB473" s="286"/>
      <c r="AC473" s="286"/>
      <c r="AD473" s="286"/>
      <c r="AE473" s="286"/>
      <c r="AF473" s="286"/>
      <c r="AG473" s="286"/>
      <c r="AH473" s="286"/>
      <c r="AI473" s="286"/>
      <c r="AJ473" s="286"/>
      <c r="AK473" s="286"/>
      <c r="AL473" s="286"/>
      <c r="AM473" s="286"/>
      <c r="AN473" s="286"/>
      <c r="AO473" s="286"/>
      <c r="AP473" s="286"/>
      <c r="AQ473" s="286"/>
      <c r="AR473" s="1010"/>
      <c r="AS473" s="286"/>
      <c r="AT473" s="286"/>
      <c r="AU473" s="286"/>
      <c r="AV473" s="286"/>
      <c r="AW473" s="286"/>
      <c r="AX473" s="286"/>
      <c r="AY473" s="1010"/>
      <c r="AZ473" s="286"/>
      <c r="BA473" s="286"/>
      <c r="BB473" s="286"/>
      <c r="BC473" s="286"/>
      <c r="BD473" s="286"/>
      <c r="BE473" s="286"/>
      <c r="BF473" s="286"/>
      <c r="BG473" s="286"/>
      <c r="BH473" s="286"/>
      <c r="BI473" s="286"/>
      <c r="BJ473" s="679"/>
      <c r="BK473" s="691"/>
    </row>
    <row r="474" spans="1:63" s="285" customFormat="1">
      <c r="A474" s="288"/>
      <c r="B474" s="288"/>
      <c r="C474" s="1396"/>
      <c r="D474" s="286"/>
      <c r="E474" s="286"/>
      <c r="F474" s="286"/>
      <c r="G474" s="286"/>
      <c r="H474" s="286"/>
      <c r="I474" s="286"/>
      <c r="J474" s="1010"/>
      <c r="K474" s="286"/>
      <c r="L474" s="286"/>
      <c r="M474" s="286"/>
      <c r="N474" s="286"/>
      <c r="O474" s="287"/>
      <c r="P474" s="286"/>
      <c r="Q474" s="997"/>
      <c r="R474" s="286"/>
      <c r="S474" s="286"/>
      <c r="T474" s="286"/>
      <c r="U474" s="286"/>
      <c r="V474" s="286"/>
      <c r="W474" s="286"/>
      <c r="X474" s="286"/>
      <c r="Y474" s="286"/>
      <c r="Z474" s="286"/>
      <c r="AA474" s="286"/>
      <c r="AB474" s="286"/>
      <c r="AC474" s="286"/>
      <c r="AD474" s="286"/>
      <c r="AE474" s="286"/>
      <c r="AF474" s="286"/>
      <c r="AG474" s="286"/>
      <c r="AH474" s="286"/>
      <c r="AI474" s="286"/>
      <c r="AJ474" s="286"/>
      <c r="AK474" s="286"/>
      <c r="AL474" s="286"/>
      <c r="AM474" s="286"/>
      <c r="AN474" s="286"/>
      <c r="AO474" s="286"/>
      <c r="AP474" s="286"/>
      <c r="AQ474" s="286"/>
      <c r="AR474" s="1010"/>
      <c r="AS474" s="286"/>
      <c r="AT474" s="286"/>
      <c r="AU474" s="286"/>
      <c r="AV474" s="286"/>
      <c r="AW474" s="286"/>
      <c r="AX474" s="286"/>
      <c r="AY474" s="1010"/>
      <c r="AZ474" s="286"/>
      <c r="BA474" s="286"/>
      <c r="BB474" s="286"/>
      <c r="BC474" s="286"/>
      <c r="BD474" s="286"/>
      <c r="BE474" s="286"/>
      <c r="BF474" s="286"/>
      <c r="BG474" s="286"/>
      <c r="BH474" s="286"/>
      <c r="BI474" s="286"/>
      <c r="BJ474" s="679"/>
      <c r="BK474" s="691"/>
    </row>
    <row r="475" spans="1:63" s="285" customFormat="1" ht="15.75" customHeight="1">
      <c r="A475" s="288"/>
      <c r="B475" s="288"/>
      <c r="C475" s="1396"/>
      <c r="D475" s="286"/>
      <c r="E475" s="286"/>
      <c r="F475" s="286"/>
      <c r="G475" s="286"/>
      <c r="H475" s="286"/>
      <c r="I475" s="286"/>
      <c r="J475" s="1010"/>
      <c r="K475" s="286"/>
      <c r="L475" s="286"/>
      <c r="M475" s="286"/>
      <c r="N475" s="286"/>
      <c r="O475" s="287"/>
      <c r="P475" s="286"/>
      <c r="Q475" s="997"/>
      <c r="R475" s="286"/>
      <c r="S475" s="286"/>
      <c r="T475" s="286"/>
      <c r="U475" s="286"/>
      <c r="V475" s="286"/>
      <c r="W475" s="286"/>
      <c r="X475" s="286"/>
      <c r="Y475" s="286"/>
      <c r="Z475" s="286"/>
      <c r="AA475" s="286"/>
      <c r="AB475" s="286"/>
      <c r="AC475" s="286"/>
      <c r="AD475" s="286"/>
      <c r="AE475" s="286"/>
      <c r="AF475" s="286"/>
      <c r="AG475" s="286"/>
      <c r="AH475" s="286"/>
      <c r="AI475" s="286"/>
      <c r="AJ475" s="286"/>
      <c r="AK475" s="286"/>
      <c r="AL475" s="286"/>
      <c r="AM475" s="286"/>
      <c r="AN475" s="286"/>
      <c r="AO475" s="286"/>
      <c r="AP475" s="286"/>
      <c r="AQ475" s="286"/>
      <c r="AR475" s="1010"/>
      <c r="AS475" s="286"/>
      <c r="AT475" s="286"/>
      <c r="AU475" s="286"/>
      <c r="AV475" s="286"/>
      <c r="AW475" s="286"/>
      <c r="AX475" s="286"/>
      <c r="AY475" s="1010"/>
      <c r="AZ475" s="286"/>
      <c r="BA475" s="286"/>
      <c r="BB475" s="286"/>
      <c r="BC475" s="286"/>
      <c r="BD475" s="286"/>
      <c r="BE475" s="286"/>
      <c r="BF475" s="286"/>
      <c r="BG475" s="286"/>
      <c r="BH475" s="286"/>
      <c r="BI475" s="286"/>
      <c r="BJ475" s="679"/>
      <c r="BK475" s="691"/>
    </row>
    <row r="476" spans="1:63" s="285" customFormat="1">
      <c r="A476" s="288"/>
      <c r="B476" s="288"/>
      <c r="C476" s="1396"/>
      <c r="D476" s="286"/>
      <c r="E476" s="286"/>
      <c r="F476" s="286"/>
      <c r="G476" s="286"/>
      <c r="H476" s="286"/>
      <c r="I476" s="286"/>
      <c r="J476" s="1010"/>
      <c r="K476" s="286"/>
      <c r="L476" s="286"/>
      <c r="M476" s="286"/>
      <c r="N476" s="286"/>
      <c r="O476" s="287"/>
      <c r="P476" s="286"/>
      <c r="Q476" s="997"/>
      <c r="R476" s="286"/>
      <c r="S476" s="286"/>
      <c r="T476" s="286"/>
      <c r="U476" s="286"/>
      <c r="V476" s="286"/>
      <c r="W476" s="286"/>
      <c r="X476" s="286"/>
      <c r="Y476" s="286"/>
      <c r="Z476" s="286"/>
      <c r="AA476" s="286"/>
      <c r="AB476" s="286"/>
      <c r="AC476" s="286"/>
      <c r="AD476" s="286"/>
      <c r="AE476" s="286"/>
      <c r="AF476" s="286"/>
      <c r="AG476" s="286"/>
      <c r="AH476" s="286"/>
      <c r="AI476" s="286"/>
      <c r="AJ476" s="286"/>
      <c r="AK476" s="286"/>
      <c r="AL476" s="286"/>
      <c r="AM476" s="286"/>
      <c r="AN476" s="286"/>
      <c r="AO476" s="286"/>
      <c r="AP476" s="286"/>
      <c r="AQ476" s="286"/>
      <c r="AR476" s="1010"/>
      <c r="AS476" s="286"/>
      <c r="AT476" s="286"/>
      <c r="AU476" s="286"/>
      <c r="AV476" s="286"/>
      <c r="AW476" s="286"/>
      <c r="AX476" s="286"/>
      <c r="AY476" s="1010"/>
      <c r="AZ476" s="286"/>
      <c r="BA476" s="286"/>
      <c r="BB476" s="286"/>
      <c r="BC476" s="286"/>
      <c r="BD476" s="286"/>
      <c r="BE476" s="286"/>
      <c r="BF476" s="286"/>
      <c r="BG476" s="286"/>
      <c r="BH476" s="286"/>
      <c r="BI476" s="286"/>
      <c r="BJ476" s="679"/>
      <c r="BK476" s="691"/>
    </row>
    <row r="477" spans="1:63" s="285" customFormat="1" ht="15.75" customHeight="1">
      <c r="A477" s="288"/>
      <c r="B477" s="288"/>
      <c r="C477" s="1396"/>
      <c r="D477" s="286"/>
      <c r="E477" s="286"/>
      <c r="F477" s="286"/>
      <c r="G477" s="286"/>
      <c r="H477" s="286"/>
      <c r="I477" s="286"/>
      <c r="J477" s="1010"/>
      <c r="K477" s="286"/>
      <c r="L477" s="286"/>
      <c r="M477" s="286"/>
      <c r="N477" s="286"/>
      <c r="O477" s="287"/>
      <c r="P477" s="286"/>
      <c r="Q477" s="997"/>
      <c r="R477" s="286"/>
      <c r="S477" s="286"/>
      <c r="T477" s="286"/>
      <c r="U477" s="286"/>
      <c r="V477" s="286"/>
      <c r="W477" s="286"/>
      <c r="X477" s="286"/>
      <c r="Y477" s="286"/>
      <c r="Z477" s="286"/>
      <c r="AA477" s="286"/>
      <c r="AB477" s="286"/>
      <c r="AC477" s="286"/>
      <c r="AD477" s="286"/>
      <c r="AE477" s="286"/>
      <c r="AF477" s="286"/>
      <c r="AG477" s="286"/>
      <c r="AH477" s="286"/>
      <c r="AI477" s="286"/>
      <c r="AJ477" s="286"/>
      <c r="AK477" s="286"/>
      <c r="AL477" s="286"/>
      <c r="AM477" s="286"/>
      <c r="AN477" s="286"/>
      <c r="AO477" s="286"/>
      <c r="AP477" s="286"/>
      <c r="AQ477" s="286"/>
      <c r="AR477" s="1010"/>
      <c r="AS477" s="286"/>
      <c r="AT477" s="286"/>
      <c r="AU477" s="286"/>
      <c r="AV477" s="286"/>
      <c r="AW477" s="286"/>
      <c r="AX477" s="286"/>
      <c r="AY477" s="1010"/>
      <c r="AZ477" s="286"/>
      <c r="BA477" s="286"/>
      <c r="BB477" s="286"/>
      <c r="BC477" s="286"/>
      <c r="BD477" s="286"/>
      <c r="BE477" s="286"/>
      <c r="BF477" s="286"/>
      <c r="BG477" s="286"/>
      <c r="BH477" s="286"/>
      <c r="BI477" s="286"/>
      <c r="BJ477" s="679"/>
      <c r="BK477" s="691"/>
    </row>
    <row r="478" spans="1:63" s="285" customFormat="1">
      <c r="A478" s="288"/>
      <c r="B478" s="288"/>
      <c r="C478" s="1396"/>
      <c r="D478" s="286"/>
      <c r="E478" s="286"/>
      <c r="F478" s="286"/>
      <c r="G478" s="286"/>
      <c r="H478" s="286"/>
      <c r="I478" s="286"/>
      <c r="J478" s="1010"/>
      <c r="K478" s="286"/>
      <c r="L478" s="286"/>
      <c r="M478" s="286"/>
      <c r="N478" s="286"/>
      <c r="O478" s="287"/>
      <c r="P478" s="286"/>
      <c r="Q478" s="997"/>
      <c r="R478" s="286"/>
      <c r="S478" s="286"/>
      <c r="T478" s="286"/>
      <c r="U478" s="286"/>
      <c r="V478" s="286"/>
      <c r="W478" s="286"/>
      <c r="X478" s="286"/>
      <c r="Y478" s="286"/>
      <c r="Z478" s="286"/>
      <c r="AA478" s="286"/>
      <c r="AB478" s="286"/>
      <c r="AC478" s="286"/>
      <c r="AD478" s="286"/>
      <c r="AE478" s="286"/>
      <c r="AF478" s="286"/>
      <c r="AG478" s="286"/>
      <c r="AH478" s="286"/>
      <c r="AI478" s="286"/>
      <c r="AJ478" s="286"/>
      <c r="AK478" s="286"/>
      <c r="AL478" s="286"/>
      <c r="AM478" s="286"/>
      <c r="AN478" s="286"/>
      <c r="AO478" s="286"/>
      <c r="AP478" s="286"/>
      <c r="AQ478" s="286"/>
      <c r="AR478" s="1010"/>
      <c r="AS478" s="286"/>
      <c r="AT478" s="286"/>
      <c r="AU478" s="286"/>
      <c r="AV478" s="286"/>
      <c r="AW478" s="286"/>
      <c r="AX478" s="286"/>
      <c r="AY478" s="1010"/>
      <c r="AZ478" s="286"/>
      <c r="BA478" s="286"/>
      <c r="BB478" s="286"/>
      <c r="BC478" s="286"/>
      <c r="BD478" s="286"/>
      <c r="BE478" s="286"/>
      <c r="BF478" s="286"/>
      <c r="BG478" s="286"/>
      <c r="BH478" s="286"/>
      <c r="BI478" s="286"/>
      <c r="BJ478" s="679"/>
      <c r="BK478" s="691"/>
    </row>
    <row r="479" spans="1:63" s="285" customFormat="1" ht="15.75" customHeight="1">
      <c r="A479" s="288"/>
      <c r="B479" s="288"/>
      <c r="C479" s="1396"/>
      <c r="D479" s="286"/>
      <c r="E479" s="286"/>
      <c r="F479" s="286"/>
      <c r="G479" s="286"/>
      <c r="H479" s="286"/>
      <c r="I479" s="286"/>
      <c r="J479" s="1010"/>
      <c r="K479" s="286"/>
      <c r="L479" s="286"/>
      <c r="M479" s="286"/>
      <c r="N479" s="286"/>
      <c r="O479" s="287"/>
      <c r="P479" s="286"/>
      <c r="Q479" s="997"/>
      <c r="R479" s="286"/>
      <c r="S479" s="286"/>
      <c r="T479" s="286"/>
      <c r="U479" s="286"/>
      <c r="V479" s="286"/>
      <c r="W479" s="286"/>
      <c r="X479" s="286"/>
      <c r="Y479" s="286"/>
      <c r="Z479" s="286"/>
      <c r="AA479" s="286"/>
      <c r="AB479" s="286"/>
      <c r="AC479" s="286"/>
      <c r="AD479" s="286"/>
      <c r="AE479" s="286"/>
      <c r="AF479" s="286"/>
      <c r="AG479" s="286"/>
      <c r="AH479" s="286"/>
      <c r="AI479" s="286"/>
      <c r="AJ479" s="286"/>
      <c r="AK479" s="286"/>
      <c r="AL479" s="286"/>
      <c r="AM479" s="286"/>
      <c r="AN479" s="286"/>
      <c r="AO479" s="286"/>
      <c r="AP479" s="286"/>
      <c r="AQ479" s="286"/>
      <c r="AR479" s="1010"/>
      <c r="AS479" s="286"/>
      <c r="AT479" s="286"/>
      <c r="AU479" s="286"/>
      <c r="AV479" s="286"/>
      <c r="AW479" s="286"/>
      <c r="AX479" s="286"/>
      <c r="AY479" s="1010"/>
      <c r="AZ479" s="286"/>
      <c r="BA479" s="286"/>
      <c r="BB479" s="286"/>
      <c r="BC479" s="286"/>
      <c r="BD479" s="286"/>
      <c r="BE479" s="286"/>
      <c r="BF479" s="286"/>
      <c r="BG479" s="286"/>
      <c r="BH479" s="286"/>
      <c r="BI479" s="286"/>
      <c r="BJ479" s="679"/>
      <c r="BK479" s="691"/>
    </row>
    <row r="480" spans="1:63" s="285" customFormat="1">
      <c r="A480" s="288"/>
      <c r="B480" s="288"/>
      <c r="C480" s="1396"/>
      <c r="D480" s="286"/>
      <c r="E480" s="286"/>
      <c r="F480" s="286"/>
      <c r="G480" s="286"/>
      <c r="H480" s="286"/>
      <c r="I480" s="286"/>
      <c r="J480" s="1010"/>
      <c r="K480" s="286"/>
      <c r="L480" s="286"/>
      <c r="M480" s="286"/>
      <c r="N480" s="286"/>
      <c r="O480" s="287"/>
      <c r="P480" s="286"/>
      <c r="Q480" s="997"/>
      <c r="R480" s="286"/>
      <c r="S480" s="286"/>
      <c r="T480" s="286"/>
      <c r="U480" s="286"/>
      <c r="V480" s="286"/>
      <c r="W480" s="286"/>
      <c r="X480" s="286"/>
      <c r="Y480" s="286"/>
      <c r="Z480" s="286"/>
      <c r="AA480" s="286"/>
      <c r="AB480" s="286"/>
      <c r="AC480" s="286"/>
      <c r="AD480" s="286"/>
      <c r="AE480" s="286"/>
      <c r="AF480" s="286"/>
      <c r="AG480" s="286"/>
      <c r="AH480" s="286"/>
      <c r="AI480" s="286"/>
      <c r="AJ480" s="286"/>
      <c r="AK480" s="286"/>
      <c r="AL480" s="286"/>
      <c r="AM480" s="286"/>
      <c r="AN480" s="286"/>
      <c r="AO480" s="286"/>
      <c r="AP480" s="286"/>
      <c r="AQ480" s="286"/>
      <c r="AR480" s="1010"/>
      <c r="AS480" s="286"/>
      <c r="AT480" s="286"/>
      <c r="AU480" s="286"/>
      <c r="AV480" s="286"/>
      <c r="AW480" s="286"/>
      <c r="AX480" s="286"/>
      <c r="AY480" s="1010"/>
      <c r="AZ480" s="286"/>
      <c r="BA480" s="286"/>
      <c r="BB480" s="286"/>
      <c r="BC480" s="286"/>
      <c r="BD480" s="286"/>
      <c r="BE480" s="286"/>
      <c r="BF480" s="286"/>
      <c r="BG480" s="286"/>
      <c r="BH480" s="286"/>
      <c r="BI480" s="286"/>
      <c r="BJ480" s="679"/>
      <c r="BK480" s="691"/>
    </row>
    <row r="481" spans="1:63" s="285" customFormat="1" ht="15.75" customHeight="1">
      <c r="A481" s="288"/>
      <c r="B481" s="288"/>
      <c r="C481" s="1396"/>
      <c r="D481" s="286"/>
      <c r="E481" s="286"/>
      <c r="F481" s="286"/>
      <c r="G481" s="286"/>
      <c r="H481" s="286"/>
      <c r="I481" s="286"/>
      <c r="J481" s="1010"/>
      <c r="K481" s="286"/>
      <c r="L481" s="286"/>
      <c r="M481" s="286"/>
      <c r="N481" s="286"/>
      <c r="O481" s="287"/>
      <c r="P481" s="286"/>
      <c r="Q481" s="997"/>
      <c r="R481" s="286"/>
      <c r="S481" s="286"/>
      <c r="T481" s="286"/>
      <c r="U481" s="286"/>
      <c r="V481" s="286"/>
      <c r="W481" s="286"/>
      <c r="X481" s="286"/>
      <c r="Y481" s="286"/>
      <c r="Z481" s="286"/>
      <c r="AA481" s="286"/>
      <c r="AB481" s="286"/>
      <c r="AC481" s="286"/>
      <c r="AD481" s="286"/>
      <c r="AE481" s="286"/>
      <c r="AF481" s="286"/>
      <c r="AG481" s="286"/>
      <c r="AH481" s="286"/>
      <c r="AI481" s="286"/>
      <c r="AJ481" s="286"/>
      <c r="AK481" s="286"/>
      <c r="AL481" s="286"/>
      <c r="AM481" s="286"/>
      <c r="AN481" s="286"/>
      <c r="AO481" s="286"/>
      <c r="AP481" s="286"/>
      <c r="AQ481" s="286"/>
      <c r="AR481" s="1010"/>
      <c r="AS481" s="286"/>
      <c r="AT481" s="286"/>
      <c r="AU481" s="286"/>
      <c r="AV481" s="286"/>
      <c r="AW481" s="286"/>
      <c r="AX481" s="286"/>
      <c r="AY481" s="1010"/>
      <c r="AZ481" s="286"/>
      <c r="BA481" s="286"/>
      <c r="BB481" s="286"/>
      <c r="BC481" s="286"/>
      <c r="BD481" s="286"/>
      <c r="BE481" s="286"/>
      <c r="BF481" s="286"/>
      <c r="BG481" s="286"/>
      <c r="BH481" s="286"/>
      <c r="BI481" s="286"/>
      <c r="BJ481" s="679"/>
      <c r="BK481" s="691"/>
    </row>
    <row r="482" spans="1:63" s="285" customFormat="1">
      <c r="A482" s="288"/>
      <c r="B482" s="288"/>
      <c r="C482" s="1396"/>
      <c r="D482" s="286"/>
      <c r="E482" s="286"/>
      <c r="F482" s="286"/>
      <c r="G482" s="286"/>
      <c r="H482" s="286"/>
      <c r="I482" s="286"/>
      <c r="J482" s="1010"/>
      <c r="K482" s="286"/>
      <c r="L482" s="286"/>
      <c r="M482" s="286"/>
      <c r="N482" s="286"/>
      <c r="O482" s="287"/>
      <c r="P482" s="286"/>
      <c r="Q482" s="997"/>
      <c r="R482" s="286"/>
      <c r="S482" s="286"/>
      <c r="T482" s="286"/>
      <c r="U482" s="286"/>
      <c r="V482" s="286"/>
      <c r="W482" s="286"/>
      <c r="X482" s="286"/>
      <c r="Y482" s="286"/>
      <c r="Z482" s="286"/>
      <c r="AA482" s="286"/>
      <c r="AB482" s="286"/>
      <c r="AC482" s="286"/>
      <c r="AD482" s="286"/>
      <c r="AE482" s="286"/>
      <c r="AF482" s="286"/>
      <c r="AG482" s="286"/>
      <c r="AH482" s="286"/>
      <c r="AI482" s="286"/>
      <c r="AJ482" s="286"/>
      <c r="AK482" s="286"/>
      <c r="AL482" s="286"/>
      <c r="AM482" s="286"/>
      <c r="AN482" s="286"/>
      <c r="AO482" s="286"/>
      <c r="AP482" s="286"/>
      <c r="AQ482" s="286"/>
      <c r="AR482" s="1010"/>
      <c r="AS482" s="286"/>
      <c r="AT482" s="286"/>
      <c r="AU482" s="286"/>
      <c r="AV482" s="286"/>
      <c r="AW482" s="286"/>
      <c r="AX482" s="286"/>
      <c r="AY482" s="1010"/>
      <c r="AZ482" s="286"/>
      <c r="BA482" s="286"/>
      <c r="BB482" s="286"/>
      <c r="BC482" s="286"/>
      <c r="BD482" s="286"/>
      <c r="BE482" s="286"/>
      <c r="BF482" s="286"/>
      <c r="BG482" s="286"/>
      <c r="BH482" s="286"/>
      <c r="BI482" s="286"/>
      <c r="BJ482" s="679"/>
      <c r="BK482" s="691"/>
    </row>
    <row r="483" spans="1:63" s="285" customFormat="1" ht="15.75" customHeight="1">
      <c r="A483" s="288"/>
      <c r="B483" s="288"/>
      <c r="C483" s="1396"/>
      <c r="D483" s="286"/>
      <c r="E483" s="286"/>
      <c r="F483" s="286"/>
      <c r="G483" s="286"/>
      <c r="H483" s="286"/>
      <c r="I483" s="286"/>
      <c r="J483" s="1010"/>
      <c r="K483" s="286"/>
      <c r="L483" s="286"/>
      <c r="M483" s="286"/>
      <c r="N483" s="286"/>
      <c r="O483" s="287"/>
      <c r="P483" s="286"/>
      <c r="Q483" s="997"/>
      <c r="R483" s="286"/>
      <c r="S483" s="286"/>
      <c r="T483" s="286"/>
      <c r="U483" s="286"/>
      <c r="V483" s="286"/>
      <c r="W483" s="286"/>
      <c r="X483" s="286"/>
      <c r="Y483" s="286"/>
      <c r="Z483" s="286"/>
      <c r="AA483" s="286"/>
      <c r="AB483" s="286"/>
      <c r="AC483" s="286"/>
      <c r="AD483" s="286"/>
      <c r="AE483" s="286"/>
      <c r="AF483" s="286"/>
      <c r="AG483" s="286"/>
      <c r="AH483" s="286"/>
      <c r="AI483" s="286"/>
      <c r="AJ483" s="286"/>
      <c r="AK483" s="286"/>
      <c r="AL483" s="286"/>
      <c r="AM483" s="286"/>
      <c r="AN483" s="286"/>
      <c r="AO483" s="286"/>
      <c r="AP483" s="286"/>
      <c r="AQ483" s="286"/>
      <c r="AR483" s="1010"/>
      <c r="AS483" s="286"/>
      <c r="AT483" s="286"/>
      <c r="AU483" s="286"/>
      <c r="AV483" s="286"/>
      <c r="AW483" s="286"/>
      <c r="AX483" s="286"/>
      <c r="AY483" s="1010"/>
      <c r="AZ483" s="286"/>
      <c r="BA483" s="286"/>
      <c r="BB483" s="286"/>
      <c r="BC483" s="286"/>
      <c r="BD483" s="286"/>
      <c r="BE483" s="286"/>
      <c r="BF483" s="286"/>
      <c r="BG483" s="286"/>
      <c r="BH483" s="286"/>
      <c r="BI483" s="286"/>
      <c r="BJ483" s="679"/>
      <c r="BK483" s="691"/>
    </row>
    <row r="484" spans="1:63" s="285" customFormat="1">
      <c r="A484" s="288"/>
      <c r="B484" s="288"/>
      <c r="C484" s="1396"/>
      <c r="D484" s="286"/>
      <c r="E484" s="286"/>
      <c r="F484" s="286"/>
      <c r="G484" s="286"/>
      <c r="H484" s="286"/>
      <c r="I484" s="286"/>
      <c r="J484" s="1010"/>
      <c r="K484" s="286"/>
      <c r="L484" s="286"/>
      <c r="M484" s="286"/>
      <c r="N484" s="286"/>
      <c r="O484" s="287"/>
      <c r="P484" s="286"/>
      <c r="Q484" s="997"/>
      <c r="R484" s="286"/>
      <c r="S484" s="286"/>
      <c r="T484" s="286"/>
      <c r="U484" s="286"/>
      <c r="V484" s="286"/>
      <c r="W484" s="286"/>
      <c r="X484" s="286"/>
      <c r="Y484" s="286"/>
      <c r="Z484" s="286"/>
      <c r="AA484" s="286"/>
      <c r="AB484" s="286"/>
      <c r="AC484" s="286"/>
      <c r="AD484" s="286"/>
      <c r="AE484" s="286"/>
      <c r="AF484" s="286"/>
      <c r="AG484" s="286"/>
      <c r="AH484" s="286"/>
      <c r="AI484" s="286"/>
      <c r="AJ484" s="286"/>
      <c r="AK484" s="286"/>
      <c r="AL484" s="286"/>
      <c r="AM484" s="286"/>
      <c r="AN484" s="286"/>
      <c r="AO484" s="286"/>
      <c r="AP484" s="286"/>
      <c r="AQ484" s="286"/>
      <c r="AR484" s="1010"/>
      <c r="AS484" s="286"/>
      <c r="AT484" s="286"/>
      <c r="AU484" s="286"/>
      <c r="AV484" s="286"/>
      <c r="AW484" s="286"/>
      <c r="AX484" s="286"/>
      <c r="AY484" s="1010"/>
      <c r="AZ484" s="286"/>
      <c r="BA484" s="286"/>
      <c r="BB484" s="286"/>
      <c r="BC484" s="286"/>
      <c r="BD484" s="286"/>
      <c r="BE484" s="286"/>
      <c r="BF484" s="286"/>
      <c r="BG484" s="286"/>
      <c r="BH484" s="286"/>
      <c r="BI484" s="286"/>
      <c r="BJ484" s="679"/>
      <c r="BK484" s="691"/>
    </row>
    <row r="485" spans="1:63" s="285" customFormat="1" ht="15.75" customHeight="1">
      <c r="A485" s="288"/>
      <c r="B485" s="288"/>
      <c r="C485" s="1396"/>
      <c r="D485" s="286"/>
      <c r="E485" s="286"/>
      <c r="F485" s="286"/>
      <c r="G485" s="286"/>
      <c r="H485" s="286"/>
      <c r="I485" s="286"/>
      <c r="J485" s="1010"/>
      <c r="K485" s="286"/>
      <c r="L485" s="286"/>
      <c r="M485" s="286"/>
      <c r="N485" s="286"/>
      <c r="O485" s="287"/>
      <c r="P485" s="286"/>
      <c r="Q485" s="997"/>
      <c r="R485" s="286"/>
      <c r="S485" s="286"/>
      <c r="T485" s="286"/>
      <c r="U485" s="286"/>
      <c r="V485" s="286"/>
      <c r="W485" s="286"/>
      <c r="X485" s="286"/>
      <c r="Y485" s="286"/>
      <c r="Z485" s="286"/>
      <c r="AA485" s="286"/>
      <c r="AB485" s="286"/>
      <c r="AC485" s="286"/>
      <c r="AD485" s="286"/>
      <c r="AE485" s="286"/>
      <c r="AF485" s="286"/>
      <c r="AG485" s="286"/>
      <c r="AH485" s="286"/>
      <c r="AI485" s="286"/>
      <c r="AJ485" s="286"/>
      <c r="AK485" s="286"/>
      <c r="AL485" s="286"/>
      <c r="AM485" s="286"/>
      <c r="AN485" s="286"/>
      <c r="AO485" s="286"/>
      <c r="AP485" s="286"/>
      <c r="AQ485" s="286"/>
      <c r="AR485" s="1010"/>
      <c r="AS485" s="286"/>
      <c r="AT485" s="286"/>
      <c r="AU485" s="286"/>
      <c r="AV485" s="286"/>
      <c r="AW485" s="286"/>
      <c r="AX485" s="286"/>
      <c r="AY485" s="1010"/>
      <c r="AZ485" s="286"/>
      <c r="BA485" s="286"/>
      <c r="BB485" s="286"/>
      <c r="BC485" s="286"/>
      <c r="BD485" s="286"/>
      <c r="BE485" s="286"/>
      <c r="BF485" s="286"/>
      <c r="BG485" s="286"/>
      <c r="BH485" s="286"/>
      <c r="BI485" s="286"/>
      <c r="BJ485" s="679"/>
      <c r="BK485" s="691"/>
    </row>
    <row r="486" spans="1:63" s="285" customFormat="1">
      <c r="A486" s="288"/>
      <c r="B486" s="288"/>
      <c r="C486" s="1396"/>
      <c r="D486" s="286"/>
      <c r="E486" s="286"/>
      <c r="F486" s="286"/>
      <c r="G486" s="286"/>
      <c r="H486" s="286"/>
      <c r="I486" s="286"/>
      <c r="J486" s="1010"/>
      <c r="K486" s="286"/>
      <c r="L486" s="286"/>
      <c r="M486" s="286"/>
      <c r="N486" s="286"/>
      <c r="O486" s="287"/>
      <c r="P486" s="286"/>
      <c r="Q486" s="997"/>
      <c r="R486" s="286"/>
      <c r="S486" s="286"/>
      <c r="T486" s="286"/>
      <c r="U486" s="286"/>
      <c r="V486" s="286"/>
      <c r="W486" s="286"/>
      <c r="X486" s="286"/>
      <c r="Y486" s="286"/>
      <c r="Z486" s="286"/>
      <c r="AA486" s="286"/>
      <c r="AB486" s="286"/>
      <c r="AC486" s="286"/>
      <c r="AD486" s="286"/>
      <c r="AE486" s="286"/>
      <c r="AF486" s="286"/>
      <c r="AG486" s="286"/>
      <c r="AH486" s="286"/>
      <c r="AI486" s="286"/>
      <c r="AJ486" s="286"/>
      <c r="AK486" s="286"/>
      <c r="AL486" s="286"/>
      <c r="AM486" s="286"/>
      <c r="AN486" s="286"/>
      <c r="AO486" s="286"/>
      <c r="AP486" s="286"/>
      <c r="AQ486" s="286"/>
      <c r="AR486" s="1010"/>
      <c r="AS486" s="286"/>
      <c r="AT486" s="286"/>
      <c r="AU486" s="286"/>
      <c r="AV486" s="286"/>
      <c r="AW486" s="286"/>
      <c r="AX486" s="286"/>
      <c r="AY486" s="1010"/>
      <c r="AZ486" s="286"/>
      <c r="BA486" s="286"/>
      <c r="BB486" s="286"/>
      <c r="BC486" s="286"/>
      <c r="BD486" s="286"/>
      <c r="BE486" s="286"/>
      <c r="BF486" s="286"/>
      <c r="BG486" s="286"/>
      <c r="BH486" s="286"/>
      <c r="BI486" s="286"/>
      <c r="BJ486" s="679"/>
      <c r="BK486" s="691"/>
    </row>
    <row r="487" spans="1:63" s="285" customFormat="1" ht="15.75" customHeight="1">
      <c r="A487" s="288"/>
      <c r="B487" s="288"/>
      <c r="C487" s="1396"/>
      <c r="D487" s="286"/>
      <c r="E487" s="286"/>
      <c r="F487" s="286"/>
      <c r="G487" s="286"/>
      <c r="H487" s="286"/>
      <c r="I487" s="286"/>
      <c r="J487" s="1010"/>
      <c r="K487" s="286"/>
      <c r="L487" s="286"/>
      <c r="M487" s="286"/>
      <c r="N487" s="286"/>
      <c r="O487" s="287"/>
      <c r="P487" s="286"/>
      <c r="Q487" s="997"/>
      <c r="R487" s="286"/>
      <c r="S487" s="286"/>
      <c r="T487" s="286"/>
      <c r="U487" s="286"/>
      <c r="V487" s="286"/>
      <c r="W487" s="286"/>
      <c r="X487" s="286"/>
      <c r="Y487" s="286"/>
      <c r="Z487" s="286"/>
      <c r="AA487" s="286"/>
      <c r="AB487" s="286"/>
      <c r="AC487" s="286"/>
      <c r="AD487" s="286"/>
      <c r="AE487" s="286"/>
      <c r="AF487" s="286"/>
      <c r="AG487" s="286"/>
      <c r="AH487" s="286"/>
      <c r="AI487" s="286"/>
      <c r="AJ487" s="286"/>
      <c r="AK487" s="286"/>
      <c r="AL487" s="286"/>
      <c r="AM487" s="286"/>
      <c r="AN487" s="286"/>
      <c r="AO487" s="286"/>
      <c r="AP487" s="286"/>
      <c r="AQ487" s="286"/>
      <c r="AR487" s="1010"/>
      <c r="AS487" s="286"/>
      <c r="AT487" s="286"/>
      <c r="AU487" s="286"/>
      <c r="AV487" s="286"/>
      <c r="AW487" s="286"/>
      <c r="AX487" s="286"/>
      <c r="AY487" s="1010"/>
      <c r="AZ487" s="286"/>
      <c r="BA487" s="286"/>
      <c r="BB487" s="286"/>
      <c r="BC487" s="286"/>
      <c r="BD487" s="286"/>
      <c r="BE487" s="286"/>
      <c r="BF487" s="286"/>
      <c r="BG487" s="286"/>
      <c r="BH487" s="286"/>
      <c r="BI487" s="286"/>
      <c r="BJ487" s="679"/>
      <c r="BK487" s="691"/>
    </row>
    <row r="488" spans="1:63" s="285" customFormat="1">
      <c r="A488" s="288"/>
      <c r="B488" s="288"/>
      <c r="C488" s="1396"/>
      <c r="D488" s="286"/>
      <c r="E488" s="286"/>
      <c r="F488" s="286"/>
      <c r="G488" s="286"/>
      <c r="H488" s="286"/>
      <c r="I488" s="286"/>
      <c r="J488" s="1010"/>
      <c r="K488" s="286"/>
      <c r="L488" s="286"/>
      <c r="M488" s="286"/>
      <c r="N488" s="286"/>
      <c r="O488" s="287"/>
      <c r="P488" s="286"/>
      <c r="Q488" s="997"/>
      <c r="R488" s="286"/>
      <c r="S488" s="286"/>
      <c r="T488" s="286"/>
      <c r="U488" s="286"/>
      <c r="V488" s="286"/>
      <c r="W488" s="286"/>
      <c r="X488" s="286"/>
      <c r="Y488" s="286"/>
      <c r="Z488" s="286"/>
      <c r="AA488" s="286"/>
      <c r="AB488" s="286"/>
      <c r="AC488" s="286"/>
      <c r="AD488" s="286"/>
      <c r="AE488" s="286"/>
      <c r="AF488" s="286"/>
      <c r="AG488" s="286"/>
      <c r="AH488" s="286"/>
      <c r="AI488" s="286"/>
      <c r="AJ488" s="286"/>
      <c r="AK488" s="286"/>
      <c r="AL488" s="286"/>
      <c r="AM488" s="286"/>
      <c r="AN488" s="286"/>
      <c r="AO488" s="286"/>
      <c r="AP488" s="286"/>
      <c r="AQ488" s="286"/>
      <c r="AR488" s="1010"/>
      <c r="AS488" s="286"/>
      <c r="AT488" s="286"/>
      <c r="AU488" s="286"/>
      <c r="AV488" s="286"/>
      <c r="AW488" s="286"/>
      <c r="AX488" s="286"/>
      <c r="AY488" s="1010"/>
      <c r="AZ488" s="286"/>
      <c r="BA488" s="286"/>
      <c r="BB488" s="286"/>
      <c r="BC488" s="286"/>
      <c r="BD488" s="286"/>
      <c r="BE488" s="286"/>
      <c r="BF488" s="286"/>
      <c r="BG488" s="286"/>
      <c r="BH488" s="286"/>
      <c r="BI488" s="286"/>
      <c r="BJ488" s="679"/>
      <c r="BK488" s="691"/>
    </row>
    <row r="489" spans="1:63" s="285" customFormat="1" ht="15.75" customHeight="1">
      <c r="A489" s="288"/>
      <c r="B489" s="288"/>
      <c r="C489" s="1396"/>
      <c r="D489" s="286"/>
      <c r="E489" s="286"/>
      <c r="F489" s="286"/>
      <c r="G489" s="286"/>
      <c r="H489" s="286"/>
      <c r="I489" s="286"/>
      <c r="J489" s="1010"/>
      <c r="K489" s="286"/>
      <c r="L489" s="286"/>
      <c r="M489" s="286"/>
      <c r="N489" s="286"/>
      <c r="O489" s="287"/>
      <c r="P489" s="286"/>
      <c r="Q489" s="997"/>
      <c r="R489" s="286"/>
      <c r="S489" s="286"/>
      <c r="T489" s="286"/>
      <c r="U489" s="286"/>
      <c r="V489" s="286"/>
      <c r="W489" s="286"/>
      <c r="X489" s="286"/>
      <c r="Y489" s="286"/>
      <c r="Z489" s="286"/>
      <c r="AA489" s="286"/>
      <c r="AB489" s="286"/>
      <c r="AC489" s="286"/>
      <c r="AD489" s="286"/>
      <c r="AE489" s="286"/>
      <c r="AF489" s="286"/>
      <c r="AG489" s="286"/>
      <c r="AH489" s="286"/>
      <c r="AI489" s="286"/>
      <c r="AJ489" s="286"/>
      <c r="AK489" s="286"/>
      <c r="AL489" s="286"/>
      <c r="AM489" s="286"/>
      <c r="AN489" s="286"/>
      <c r="AO489" s="286"/>
      <c r="AP489" s="286"/>
      <c r="AQ489" s="286"/>
      <c r="AR489" s="1010"/>
      <c r="AS489" s="286"/>
      <c r="AT489" s="286"/>
      <c r="AU489" s="286"/>
      <c r="AV489" s="286"/>
      <c r="AW489" s="286"/>
      <c r="AX489" s="286"/>
      <c r="AY489" s="1010"/>
      <c r="AZ489" s="286"/>
      <c r="BA489" s="286"/>
      <c r="BB489" s="286"/>
      <c r="BC489" s="286"/>
      <c r="BD489" s="286"/>
      <c r="BE489" s="286"/>
      <c r="BF489" s="286"/>
      <c r="BG489" s="286"/>
      <c r="BH489" s="286"/>
      <c r="BI489" s="286"/>
      <c r="BJ489" s="679"/>
      <c r="BK489" s="691"/>
    </row>
    <row r="490" spans="1:63" s="285" customFormat="1">
      <c r="A490" s="288"/>
      <c r="B490" s="288"/>
      <c r="C490" s="1396"/>
      <c r="D490" s="286"/>
      <c r="E490" s="286"/>
      <c r="F490" s="286"/>
      <c r="G490" s="286"/>
      <c r="H490" s="286"/>
      <c r="I490" s="286"/>
      <c r="J490" s="1010"/>
      <c r="K490" s="286"/>
      <c r="L490" s="286"/>
      <c r="M490" s="286"/>
      <c r="N490" s="286"/>
      <c r="O490" s="287"/>
      <c r="P490" s="286"/>
      <c r="Q490" s="997"/>
      <c r="R490" s="286"/>
      <c r="S490" s="286"/>
      <c r="T490" s="286"/>
      <c r="U490" s="286"/>
      <c r="V490" s="286"/>
      <c r="W490" s="286"/>
      <c r="X490" s="286"/>
      <c r="Y490" s="286"/>
      <c r="Z490" s="286"/>
      <c r="AA490" s="286"/>
      <c r="AB490" s="286"/>
      <c r="AC490" s="286"/>
      <c r="AD490" s="286"/>
      <c r="AE490" s="286"/>
      <c r="AF490" s="286"/>
      <c r="AG490" s="286"/>
      <c r="AH490" s="286"/>
      <c r="AI490" s="286"/>
      <c r="AJ490" s="286"/>
      <c r="AK490" s="286"/>
      <c r="AL490" s="286"/>
      <c r="AM490" s="286"/>
      <c r="AN490" s="286"/>
      <c r="AO490" s="286"/>
      <c r="AP490" s="286"/>
      <c r="AQ490" s="286"/>
      <c r="AR490" s="1010"/>
      <c r="AS490" s="286"/>
      <c r="AT490" s="286"/>
      <c r="AU490" s="286"/>
      <c r="AV490" s="286"/>
      <c r="AW490" s="286"/>
      <c r="AX490" s="286"/>
      <c r="AY490" s="1010"/>
      <c r="AZ490" s="286"/>
      <c r="BA490" s="286"/>
      <c r="BB490" s="286"/>
      <c r="BC490" s="286"/>
      <c r="BD490" s="286"/>
      <c r="BE490" s="286"/>
      <c r="BF490" s="286"/>
      <c r="BG490" s="286"/>
      <c r="BH490" s="286"/>
      <c r="BI490" s="286"/>
      <c r="BJ490" s="679"/>
      <c r="BK490" s="691"/>
    </row>
    <row r="491" spans="1:63" s="285" customFormat="1" ht="15.75" customHeight="1">
      <c r="A491" s="288"/>
      <c r="B491" s="288"/>
      <c r="C491" s="1396"/>
      <c r="D491" s="286"/>
      <c r="E491" s="286"/>
      <c r="F491" s="286"/>
      <c r="G491" s="286"/>
      <c r="H491" s="286"/>
      <c r="I491" s="286"/>
      <c r="J491" s="1010"/>
      <c r="K491" s="286"/>
      <c r="L491" s="286"/>
      <c r="M491" s="286"/>
      <c r="N491" s="286"/>
      <c r="O491" s="287"/>
      <c r="P491" s="286"/>
      <c r="Q491" s="997"/>
      <c r="R491" s="286"/>
      <c r="S491" s="286"/>
      <c r="T491" s="286"/>
      <c r="U491" s="286"/>
      <c r="V491" s="286"/>
      <c r="W491" s="286"/>
      <c r="X491" s="286"/>
      <c r="Y491" s="286"/>
      <c r="Z491" s="286"/>
      <c r="AA491" s="286"/>
      <c r="AB491" s="286"/>
      <c r="AC491" s="286"/>
      <c r="AD491" s="286"/>
      <c r="AE491" s="286"/>
      <c r="AF491" s="286"/>
      <c r="AG491" s="286"/>
      <c r="AH491" s="286"/>
      <c r="AI491" s="286"/>
      <c r="AJ491" s="286"/>
      <c r="AK491" s="286"/>
      <c r="AL491" s="286"/>
      <c r="AM491" s="286"/>
      <c r="AN491" s="286"/>
      <c r="AO491" s="286"/>
      <c r="AP491" s="286"/>
      <c r="AQ491" s="286"/>
      <c r="AR491" s="1010"/>
      <c r="AS491" s="286"/>
      <c r="AT491" s="286"/>
      <c r="AU491" s="286"/>
      <c r="AV491" s="286"/>
      <c r="AW491" s="286"/>
      <c r="AX491" s="286"/>
      <c r="AY491" s="1010"/>
      <c r="AZ491" s="286"/>
      <c r="BA491" s="286"/>
      <c r="BB491" s="286"/>
      <c r="BC491" s="286"/>
      <c r="BD491" s="286"/>
      <c r="BE491" s="286"/>
      <c r="BF491" s="286"/>
      <c r="BG491" s="286"/>
      <c r="BH491" s="286"/>
      <c r="BI491" s="286"/>
      <c r="BJ491" s="679"/>
      <c r="BK491" s="691"/>
    </row>
    <row r="492" spans="1:63" s="285" customFormat="1">
      <c r="A492" s="288"/>
      <c r="B492" s="288"/>
      <c r="C492" s="1396"/>
      <c r="D492" s="286"/>
      <c r="E492" s="286"/>
      <c r="F492" s="286"/>
      <c r="G492" s="286"/>
      <c r="H492" s="286"/>
      <c r="I492" s="286"/>
      <c r="J492" s="1010"/>
      <c r="K492" s="286"/>
      <c r="L492" s="286"/>
      <c r="M492" s="286"/>
      <c r="N492" s="286"/>
      <c r="O492" s="287"/>
      <c r="P492" s="286"/>
      <c r="Q492" s="997"/>
      <c r="R492" s="286"/>
      <c r="S492" s="286"/>
      <c r="T492" s="286"/>
      <c r="U492" s="286"/>
      <c r="V492" s="286"/>
      <c r="W492" s="286"/>
      <c r="X492" s="286"/>
      <c r="Y492" s="286"/>
      <c r="Z492" s="286"/>
      <c r="AA492" s="286"/>
      <c r="AB492" s="286"/>
      <c r="AC492" s="286"/>
      <c r="AD492" s="286"/>
      <c r="AE492" s="286"/>
      <c r="AF492" s="286"/>
      <c r="AG492" s="286"/>
      <c r="AH492" s="286"/>
      <c r="AI492" s="286"/>
      <c r="AJ492" s="286"/>
      <c r="AK492" s="286"/>
      <c r="AL492" s="286"/>
      <c r="AM492" s="286"/>
      <c r="AN492" s="286"/>
      <c r="AO492" s="286"/>
      <c r="AP492" s="286"/>
      <c r="AQ492" s="286"/>
      <c r="AR492" s="1010"/>
      <c r="AS492" s="286"/>
      <c r="AT492" s="286"/>
      <c r="AU492" s="286"/>
      <c r="AV492" s="286"/>
      <c r="AW492" s="286"/>
      <c r="AX492" s="286"/>
      <c r="AY492" s="1010"/>
      <c r="AZ492" s="286"/>
      <c r="BA492" s="286"/>
      <c r="BB492" s="286"/>
      <c r="BC492" s="286"/>
      <c r="BD492" s="286"/>
      <c r="BE492" s="286"/>
      <c r="BF492" s="286"/>
      <c r="BG492" s="286"/>
      <c r="BH492" s="286"/>
      <c r="BI492" s="286"/>
      <c r="BJ492" s="679"/>
      <c r="BK492" s="691"/>
    </row>
    <row r="493" spans="1:63" s="285" customFormat="1" ht="15.75" customHeight="1">
      <c r="A493" s="288"/>
      <c r="B493" s="288"/>
      <c r="C493" s="1396"/>
      <c r="D493" s="286"/>
      <c r="E493" s="286"/>
      <c r="F493" s="286"/>
      <c r="G493" s="286"/>
      <c r="H493" s="286"/>
      <c r="I493" s="286"/>
      <c r="J493" s="1010"/>
      <c r="K493" s="286"/>
      <c r="L493" s="286"/>
      <c r="M493" s="286"/>
      <c r="N493" s="286"/>
      <c r="O493" s="287"/>
      <c r="P493" s="286"/>
      <c r="Q493" s="997"/>
      <c r="R493" s="286"/>
      <c r="S493" s="286"/>
      <c r="T493" s="286"/>
      <c r="U493" s="286"/>
      <c r="V493" s="286"/>
      <c r="W493" s="286"/>
      <c r="X493" s="286"/>
      <c r="Y493" s="286"/>
      <c r="Z493" s="286"/>
      <c r="AA493" s="286"/>
      <c r="AB493" s="286"/>
      <c r="AC493" s="286"/>
      <c r="AD493" s="286"/>
      <c r="AE493" s="286"/>
      <c r="AF493" s="286"/>
      <c r="AG493" s="286"/>
      <c r="AH493" s="286"/>
      <c r="AI493" s="286"/>
      <c r="AJ493" s="286"/>
      <c r="AK493" s="286"/>
      <c r="AL493" s="286"/>
      <c r="AM493" s="286"/>
      <c r="AN493" s="286"/>
      <c r="AO493" s="286"/>
      <c r="AP493" s="286"/>
      <c r="AQ493" s="286"/>
      <c r="AR493" s="1010"/>
      <c r="AS493" s="286"/>
      <c r="AT493" s="286"/>
      <c r="AU493" s="286"/>
      <c r="AV493" s="286"/>
      <c r="AW493" s="286"/>
      <c r="AX493" s="286"/>
      <c r="AY493" s="1010"/>
      <c r="AZ493" s="286"/>
      <c r="BA493" s="286"/>
      <c r="BB493" s="286"/>
      <c r="BC493" s="286"/>
      <c r="BD493" s="286"/>
      <c r="BE493" s="286"/>
      <c r="BF493" s="286"/>
      <c r="BG493" s="286"/>
      <c r="BH493" s="286"/>
      <c r="BI493" s="286"/>
      <c r="BJ493" s="679"/>
      <c r="BK493" s="691"/>
    </row>
    <row r="494" spans="1:63" s="285" customFormat="1">
      <c r="A494" s="288"/>
      <c r="B494" s="288"/>
      <c r="C494" s="1396"/>
      <c r="D494" s="286"/>
      <c r="E494" s="286"/>
      <c r="F494" s="286"/>
      <c r="G494" s="286"/>
      <c r="H494" s="286"/>
      <c r="I494" s="286"/>
      <c r="J494" s="1010"/>
      <c r="K494" s="286"/>
      <c r="L494" s="286"/>
      <c r="M494" s="286"/>
      <c r="N494" s="286"/>
      <c r="O494" s="287"/>
      <c r="P494" s="286"/>
      <c r="Q494" s="997"/>
      <c r="R494" s="286"/>
      <c r="S494" s="286"/>
      <c r="T494" s="286"/>
      <c r="U494" s="286"/>
      <c r="V494" s="286"/>
      <c r="W494" s="286"/>
      <c r="X494" s="286"/>
      <c r="Y494" s="286"/>
      <c r="Z494" s="286"/>
      <c r="AA494" s="286"/>
      <c r="AB494" s="286"/>
      <c r="AC494" s="286"/>
      <c r="AD494" s="286"/>
      <c r="AE494" s="286"/>
      <c r="AF494" s="286"/>
      <c r="AG494" s="286"/>
      <c r="AH494" s="286"/>
      <c r="AI494" s="286"/>
      <c r="AJ494" s="286"/>
      <c r="AK494" s="286"/>
      <c r="AL494" s="286"/>
      <c r="AM494" s="286"/>
      <c r="AN494" s="286"/>
      <c r="AO494" s="286"/>
      <c r="AP494" s="286"/>
      <c r="AQ494" s="286"/>
      <c r="AR494" s="1010"/>
      <c r="AS494" s="286"/>
      <c r="AT494" s="286"/>
      <c r="AU494" s="286"/>
      <c r="AV494" s="286"/>
      <c r="AW494" s="286"/>
      <c r="AX494" s="286"/>
      <c r="AY494" s="1010"/>
      <c r="AZ494" s="286"/>
      <c r="BA494" s="286"/>
      <c r="BB494" s="286"/>
      <c r="BC494" s="286"/>
      <c r="BD494" s="286"/>
      <c r="BE494" s="286"/>
      <c r="BF494" s="286"/>
      <c r="BG494" s="286"/>
      <c r="BH494" s="286"/>
      <c r="BI494" s="286"/>
      <c r="BJ494" s="679"/>
      <c r="BK494" s="691"/>
    </row>
    <row r="495" spans="1:63" s="285" customFormat="1" ht="15.75" customHeight="1">
      <c r="A495" s="288"/>
      <c r="B495" s="288"/>
      <c r="C495" s="1396"/>
      <c r="D495" s="286"/>
      <c r="E495" s="286"/>
      <c r="F495" s="286"/>
      <c r="G495" s="286"/>
      <c r="H495" s="286"/>
      <c r="I495" s="286"/>
      <c r="J495" s="1010"/>
      <c r="K495" s="286"/>
      <c r="L495" s="286"/>
      <c r="M495" s="286"/>
      <c r="N495" s="286"/>
      <c r="O495" s="287"/>
      <c r="P495" s="286"/>
      <c r="Q495" s="997"/>
      <c r="R495" s="286"/>
      <c r="S495" s="286"/>
      <c r="T495" s="286"/>
      <c r="U495" s="286"/>
      <c r="V495" s="286"/>
      <c r="W495" s="286"/>
      <c r="X495" s="286"/>
      <c r="Y495" s="286"/>
      <c r="Z495" s="286"/>
      <c r="AA495" s="286"/>
      <c r="AB495" s="286"/>
      <c r="AC495" s="286"/>
      <c r="AD495" s="286"/>
      <c r="AE495" s="286"/>
      <c r="AF495" s="286"/>
      <c r="AG495" s="286"/>
      <c r="AH495" s="286"/>
      <c r="AI495" s="286"/>
      <c r="AJ495" s="286"/>
      <c r="AK495" s="286"/>
      <c r="AL495" s="286"/>
      <c r="AM495" s="286"/>
      <c r="AN495" s="286"/>
      <c r="AO495" s="286"/>
      <c r="AP495" s="286"/>
      <c r="AQ495" s="286"/>
      <c r="AR495" s="1010"/>
      <c r="AS495" s="286"/>
      <c r="AT495" s="286"/>
      <c r="AU495" s="286"/>
      <c r="AV495" s="286"/>
      <c r="AW495" s="286"/>
      <c r="AX495" s="286"/>
      <c r="AY495" s="1010"/>
      <c r="AZ495" s="286"/>
      <c r="BA495" s="286"/>
      <c r="BB495" s="286"/>
      <c r="BC495" s="286"/>
      <c r="BD495" s="286"/>
      <c r="BE495" s="286"/>
      <c r="BF495" s="286"/>
      <c r="BG495" s="286"/>
      <c r="BH495" s="286"/>
      <c r="BI495" s="286"/>
      <c r="BJ495" s="679"/>
      <c r="BK495" s="691"/>
    </row>
    <row r="496" spans="1:63" s="285" customFormat="1">
      <c r="A496" s="288"/>
      <c r="B496" s="288"/>
      <c r="C496" s="1396"/>
      <c r="D496" s="286"/>
      <c r="E496" s="286"/>
      <c r="F496" s="286"/>
      <c r="G496" s="286"/>
      <c r="H496" s="286"/>
      <c r="I496" s="286"/>
      <c r="J496" s="1010"/>
      <c r="K496" s="286"/>
      <c r="L496" s="286"/>
      <c r="M496" s="286"/>
      <c r="N496" s="286"/>
      <c r="O496" s="287"/>
      <c r="P496" s="286"/>
      <c r="Q496" s="997"/>
      <c r="R496" s="286"/>
      <c r="S496" s="286"/>
      <c r="T496" s="286"/>
      <c r="U496" s="286"/>
      <c r="V496" s="286"/>
      <c r="W496" s="286"/>
      <c r="X496" s="286"/>
      <c r="Y496" s="286"/>
      <c r="Z496" s="286"/>
      <c r="AA496" s="286"/>
      <c r="AB496" s="286"/>
      <c r="AC496" s="286"/>
      <c r="AD496" s="286"/>
      <c r="AE496" s="286"/>
      <c r="AF496" s="286"/>
      <c r="AG496" s="286"/>
      <c r="AH496" s="286"/>
      <c r="AI496" s="286"/>
      <c r="AJ496" s="286"/>
      <c r="AK496" s="286"/>
      <c r="AL496" s="286"/>
      <c r="AM496" s="286"/>
      <c r="AN496" s="286"/>
      <c r="AO496" s="286"/>
      <c r="AP496" s="286"/>
      <c r="AQ496" s="286"/>
      <c r="AR496" s="1010"/>
      <c r="AS496" s="286"/>
      <c r="AT496" s="286"/>
      <c r="AU496" s="286"/>
      <c r="AV496" s="286"/>
      <c r="AW496" s="286"/>
      <c r="AX496" s="286"/>
      <c r="AY496" s="1010"/>
      <c r="AZ496" s="286"/>
      <c r="BA496" s="286"/>
      <c r="BB496" s="286"/>
      <c r="BC496" s="286"/>
      <c r="BD496" s="286"/>
      <c r="BE496" s="286"/>
      <c r="BF496" s="286"/>
      <c r="BG496" s="286"/>
      <c r="BH496" s="286"/>
      <c r="BI496" s="286"/>
      <c r="BJ496" s="679"/>
      <c r="BK496" s="691"/>
    </row>
    <row r="497" spans="1:63" s="285" customFormat="1" ht="15.75" customHeight="1">
      <c r="A497" s="288"/>
      <c r="B497" s="288"/>
      <c r="C497" s="1396"/>
      <c r="D497" s="286"/>
      <c r="E497" s="286"/>
      <c r="F497" s="286"/>
      <c r="G497" s="286"/>
      <c r="H497" s="286"/>
      <c r="I497" s="286"/>
      <c r="J497" s="1010"/>
      <c r="K497" s="286"/>
      <c r="L497" s="286"/>
      <c r="M497" s="286"/>
      <c r="N497" s="286"/>
      <c r="O497" s="287"/>
      <c r="P497" s="286"/>
      <c r="Q497" s="997"/>
      <c r="R497" s="286"/>
      <c r="S497" s="286"/>
      <c r="T497" s="286"/>
      <c r="U497" s="286"/>
      <c r="V497" s="286"/>
      <c r="W497" s="286"/>
      <c r="X497" s="286"/>
      <c r="Y497" s="286"/>
      <c r="Z497" s="286"/>
      <c r="AA497" s="286"/>
      <c r="AB497" s="286"/>
      <c r="AC497" s="286"/>
      <c r="AD497" s="286"/>
      <c r="AE497" s="286"/>
      <c r="AF497" s="286"/>
      <c r="AG497" s="286"/>
      <c r="AH497" s="286"/>
      <c r="AI497" s="286"/>
      <c r="AJ497" s="286"/>
      <c r="AK497" s="286"/>
      <c r="AL497" s="286"/>
      <c r="AM497" s="286"/>
      <c r="AN497" s="286"/>
      <c r="AO497" s="286"/>
      <c r="AP497" s="286"/>
      <c r="AQ497" s="286"/>
      <c r="AR497" s="1010"/>
      <c r="AS497" s="286"/>
      <c r="AT497" s="286"/>
      <c r="AU497" s="286"/>
      <c r="AV497" s="286"/>
      <c r="AW497" s="286"/>
      <c r="AX497" s="286"/>
      <c r="AY497" s="1010"/>
      <c r="AZ497" s="286"/>
      <c r="BA497" s="286"/>
      <c r="BB497" s="286"/>
      <c r="BC497" s="286"/>
      <c r="BD497" s="286"/>
      <c r="BE497" s="286"/>
      <c r="BF497" s="286"/>
      <c r="BG497" s="286"/>
      <c r="BH497" s="286"/>
      <c r="BI497" s="286"/>
      <c r="BJ497" s="679"/>
      <c r="BK497" s="691"/>
    </row>
    <row r="498" spans="1:63" s="285" customFormat="1">
      <c r="A498" s="288"/>
      <c r="B498" s="288"/>
      <c r="C498" s="1396"/>
      <c r="D498" s="286"/>
      <c r="E498" s="286"/>
      <c r="F498" s="286"/>
      <c r="G498" s="286"/>
      <c r="H498" s="286"/>
      <c r="I498" s="286"/>
      <c r="J498" s="1010"/>
      <c r="K498" s="286"/>
      <c r="L498" s="286"/>
      <c r="M498" s="286"/>
      <c r="N498" s="286"/>
      <c r="O498" s="287"/>
      <c r="P498" s="286"/>
      <c r="Q498" s="997"/>
      <c r="R498" s="286"/>
      <c r="S498" s="286"/>
      <c r="T498" s="286"/>
      <c r="U498" s="286"/>
      <c r="V498" s="286"/>
      <c r="W498" s="286"/>
      <c r="X498" s="286"/>
      <c r="Y498" s="286"/>
      <c r="Z498" s="286"/>
      <c r="AA498" s="286"/>
      <c r="AB498" s="286"/>
      <c r="AC498" s="286"/>
      <c r="AD498" s="286"/>
      <c r="AE498" s="286"/>
      <c r="AF498" s="286"/>
      <c r="AG498" s="286"/>
      <c r="AH498" s="286"/>
      <c r="AI498" s="286"/>
      <c r="AJ498" s="286"/>
      <c r="AK498" s="286"/>
      <c r="AL498" s="286"/>
      <c r="AM498" s="286"/>
      <c r="AN498" s="286"/>
      <c r="AO498" s="286"/>
      <c r="AP498" s="286"/>
      <c r="AQ498" s="286"/>
      <c r="AR498" s="1010"/>
      <c r="AS498" s="286"/>
      <c r="AT498" s="286"/>
      <c r="AU498" s="286"/>
      <c r="AV498" s="286"/>
      <c r="AW498" s="286"/>
      <c r="AX498" s="286"/>
      <c r="AY498" s="1010"/>
      <c r="AZ498" s="286"/>
      <c r="BA498" s="286"/>
      <c r="BB498" s="286"/>
      <c r="BC498" s="286"/>
      <c r="BD498" s="286"/>
      <c r="BE498" s="286"/>
      <c r="BF498" s="286"/>
      <c r="BG498" s="286"/>
      <c r="BH498" s="286"/>
      <c r="BI498" s="286"/>
      <c r="BJ498" s="679"/>
      <c r="BK498" s="691"/>
    </row>
    <row r="499" spans="1:63" s="285" customFormat="1" ht="15.75" customHeight="1">
      <c r="A499" s="288"/>
      <c r="B499" s="288"/>
      <c r="C499" s="1396"/>
      <c r="D499" s="286"/>
      <c r="E499" s="286"/>
      <c r="F499" s="286"/>
      <c r="G499" s="286"/>
      <c r="H499" s="286"/>
      <c r="I499" s="286"/>
      <c r="J499" s="1010"/>
      <c r="K499" s="286"/>
      <c r="L499" s="286"/>
      <c r="M499" s="286"/>
      <c r="N499" s="286"/>
      <c r="O499" s="287"/>
      <c r="P499" s="286"/>
      <c r="Q499" s="997"/>
      <c r="R499" s="286"/>
      <c r="S499" s="286"/>
      <c r="T499" s="286"/>
      <c r="U499" s="286"/>
      <c r="V499" s="286"/>
      <c r="W499" s="286"/>
      <c r="X499" s="286"/>
      <c r="Y499" s="286"/>
      <c r="Z499" s="286"/>
      <c r="AA499" s="286"/>
      <c r="AB499" s="286"/>
      <c r="AC499" s="286"/>
      <c r="AD499" s="286"/>
      <c r="AE499" s="286"/>
      <c r="AF499" s="286"/>
      <c r="AG499" s="286"/>
      <c r="AH499" s="286"/>
      <c r="AI499" s="286"/>
      <c r="AJ499" s="286"/>
      <c r="AK499" s="286"/>
      <c r="AL499" s="286"/>
      <c r="AM499" s="286"/>
      <c r="AN499" s="286"/>
      <c r="AO499" s="286"/>
      <c r="AP499" s="286"/>
      <c r="AQ499" s="286"/>
      <c r="AR499" s="1010"/>
      <c r="AS499" s="286"/>
      <c r="AT499" s="286"/>
      <c r="AU499" s="286"/>
      <c r="AV499" s="286"/>
      <c r="AW499" s="286"/>
      <c r="AX499" s="286"/>
      <c r="AY499" s="1010"/>
      <c r="AZ499" s="286"/>
      <c r="BA499" s="286"/>
      <c r="BB499" s="286"/>
      <c r="BC499" s="286"/>
      <c r="BD499" s="286"/>
      <c r="BE499" s="286"/>
      <c r="BF499" s="286"/>
      <c r="BG499" s="286"/>
      <c r="BH499" s="286"/>
      <c r="BI499" s="286"/>
      <c r="BJ499" s="679"/>
      <c r="BK499" s="691"/>
    </row>
    <row r="500" spans="1:63" s="285" customFormat="1">
      <c r="A500" s="288"/>
      <c r="B500" s="288"/>
      <c r="C500" s="1396"/>
      <c r="D500" s="286"/>
      <c r="E500" s="286"/>
      <c r="F500" s="286"/>
      <c r="G500" s="286"/>
      <c r="H500" s="286"/>
      <c r="I500" s="286"/>
      <c r="J500" s="1010"/>
      <c r="K500" s="286"/>
      <c r="L500" s="286"/>
      <c r="M500" s="286"/>
      <c r="N500" s="286"/>
      <c r="O500" s="287"/>
      <c r="P500" s="286"/>
      <c r="Q500" s="997"/>
      <c r="R500" s="286"/>
      <c r="S500" s="286"/>
      <c r="T500" s="286"/>
      <c r="U500" s="286"/>
      <c r="V500" s="286"/>
      <c r="W500" s="286"/>
      <c r="X500" s="286"/>
      <c r="Y500" s="286"/>
      <c r="Z500" s="286"/>
      <c r="AA500" s="286"/>
      <c r="AB500" s="286"/>
      <c r="AC500" s="286"/>
      <c r="AD500" s="286"/>
      <c r="AE500" s="286"/>
      <c r="AF500" s="286"/>
      <c r="AG500" s="286"/>
      <c r="AH500" s="286"/>
      <c r="AI500" s="286"/>
      <c r="AJ500" s="286"/>
      <c r="AK500" s="286"/>
      <c r="AL500" s="286"/>
      <c r="AM500" s="286"/>
      <c r="AN500" s="286"/>
      <c r="AO500" s="286"/>
      <c r="AP500" s="286"/>
      <c r="AQ500" s="286"/>
      <c r="AR500" s="1010"/>
      <c r="AS500" s="286"/>
      <c r="AT500" s="286"/>
      <c r="AU500" s="286"/>
      <c r="AV500" s="286"/>
      <c r="AW500" s="286"/>
      <c r="AX500" s="286"/>
      <c r="AY500" s="1010"/>
      <c r="AZ500" s="286"/>
      <c r="BA500" s="286"/>
      <c r="BB500" s="286"/>
      <c r="BC500" s="286"/>
      <c r="BD500" s="286"/>
      <c r="BE500" s="286"/>
      <c r="BF500" s="286"/>
      <c r="BG500" s="286"/>
      <c r="BH500" s="286"/>
      <c r="BI500" s="286"/>
      <c r="BJ500" s="679"/>
      <c r="BK500" s="691"/>
    </row>
    <row r="501" spans="1:63" s="285" customFormat="1" ht="15.75" customHeight="1">
      <c r="A501" s="288"/>
      <c r="B501" s="288"/>
      <c r="C501" s="1396"/>
      <c r="D501" s="286"/>
      <c r="E501" s="286"/>
      <c r="F501" s="286"/>
      <c r="G501" s="286"/>
      <c r="H501" s="286"/>
      <c r="I501" s="286"/>
      <c r="J501" s="1010"/>
      <c r="K501" s="286"/>
      <c r="L501" s="286"/>
      <c r="M501" s="286"/>
      <c r="N501" s="286"/>
      <c r="O501" s="287"/>
      <c r="P501" s="286"/>
      <c r="Q501" s="997"/>
      <c r="R501" s="286"/>
      <c r="S501" s="286"/>
      <c r="T501" s="286"/>
      <c r="U501" s="286"/>
      <c r="V501" s="286"/>
      <c r="W501" s="286"/>
      <c r="X501" s="286"/>
      <c r="Y501" s="286"/>
      <c r="Z501" s="286"/>
      <c r="AA501" s="286"/>
      <c r="AB501" s="286"/>
      <c r="AC501" s="286"/>
      <c r="AD501" s="286"/>
      <c r="AE501" s="286"/>
      <c r="AF501" s="286"/>
      <c r="AG501" s="286"/>
      <c r="AH501" s="286"/>
      <c r="AI501" s="286"/>
      <c r="AJ501" s="286"/>
      <c r="AK501" s="286"/>
      <c r="AL501" s="286"/>
      <c r="AM501" s="286"/>
      <c r="AN501" s="286"/>
      <c r="AO501" s="286"/>
      <c r="AP501" s="286"/>
      <c r="AQ501" s="286"/>
      <c r="AR501" s="1010"/>
      <c r="AS501" s="286"/>
      <c r="AT501" s="286"/>
      <c r="AU501" s="286"/>
      <c r="AV501" s="286"/>
      <c r="AW501" s="286"/>
      <c r="AX501" s="286"/>
      <c r="AY501" s="1010"/>
      <c r="AZ501" s="286"/>
      <c r="BA501" s="286"/>
      <c r="BB501" s="286"/>
      <c r="BC501" s="286"/>
      <c r="BD501" s="286"/>
      <c r="BE501" s="286"/>
      <c r="BF501" s="286"/>
      <c r="BG501" s="286"/>
      <c r="BH501" s="286"/>
      <c r="BI501" s="286"/>
      <c r="BJ501" s="679"/>
      <c r="BK501" s="691"/>
    </row>
    <row r="502" spans="1:63" s="285" customFormat="1">
      <c r="A502" s="288"/>
      <c r="B502" s="288"/>
      <c r="C502" s="1396"/>
      <c r="D502" s="286"/>
      <c r="E502" s="286"/>
      <c r="F502" s="286"/>
      <c r="G502" s="286"/>
      <c r="H502" s="286"/>
      <c r="I502" s="286"/>
      <c r="J502" s="1010"/>
      <c r="K502" s="286"/>
      <c r="L502" s="286"/>
      <c r="M502" s="286"/>
      <c r="N502" s="286"/>
      <c r="O502" s="287"/>
      <c r="P502" s="286"/>
      <c r="Q502" s="997"/>
      <c r="R502" s="286"/>
      <c r="S502" s="286"/>
      <c r="T502" s="286"/>
      <c r="U502" s="286"/>
      <c r="V502" s="286"/>
      <c r="W502" s="286"/>
      <c r="X502" s="286"/>
      <c r="Y502" s="286"/>
      <c r="Z502" s="286"/>
      <c r="AA502" s="286"/>
      <c r="AB502" s="286"/>
      <c r="AC502" s="286"/>
      <c r="AD502" s="286"/>
      <c r="AE502" s="286"/>
      <c r="AF502" s="286"/>
      <c r="AG502" s="286"/>
      <c r="AH502" s="286"/>
      <c r="AI502" s="286"/>
      <c r="AJ502" s="286"/>
      <c r="AK502" s="286"/>
      <c r="AL502" s="286"/>
      <c r="AM502" s="286"/>
      <c r="AN502" s="286"/>
      <c r="AO502" s="286"/>
      <c r="AP502" s="286"/>
      <c r="AQ502" s="286"/>
      <c r="AR502" s="1010"/>
      <c r="AS502" s="286"/>
      <c r="AT502" s="286"/>
      <c r="AU502" s="286"/>
      <c r="AV502" s="286"/>
      <c r="AW502" s="286"/>
      <c r="AX502" s="286"/>
      <c r="AY502" s="1010"/>
      <c r="AZ502" s="286"/>
      <c r="BA502" s="286"/>
      <c r="BB502" s="286"/>
      <c r="BC502" s="286"/>
      <c r="BD502" s="286"/>
      <c r="BE502" s="286"/>
      <c r="BF502" s="286"/>
      <c r="BG502" s="286"/>
      <c r="BH502" s="286"/>
      <c r="BI502" s="286"/>
      <c r="BJ502" s="679"/>
      <c r="BK502" s="691"/>
    </row>
    <row r="503" spans="1:63" s="285" customFormat="1" ht="15.75" customHeight="1">
      <c r="A503" s="288"/>
      <c r="B503" s="288"/>
      <c r="C503" s="1396"/>
      <c r="D503" s="286"/>
      <c r="E503" s="286"/>
      <c r="F503" s="286"/>
      <c r="G503" s="286"/>
      <c r="H503" s="286"/>
      <c r="I503" s="286"/>
      <c r="J503" s="1010"/>
      <c r="K503" s="286"/>
      <c r="L503" s="286"/>
      <c r="M503" s="286"/>
      <c r="N503" s="286"/>
      <c r="O503" s="287"/>
      <c r="P503" s="286"/>
      <c r="Q503" s="997"/>
      <c r="R503" s="286"/>
      <c r="S503" s="286"/>
      <c r="T503" s="286"/>
      <c r="U503" s="286"/>
      <c r="V503" s="286"/>
      <c r="W503" s="286"/>
      <c r="X503" s="286"/>
      <c r="Y503" s="286"/>
      <c r="Z503" s="286"/>
      <c r="AA503" s="286"/>
      <c r="AB503" s="286"/>
      <c r="AC503" s="286"/>
      <c r="AD503" s="286"/>
      <c r="AE503" s="286"/>
      <c r="AF503" s="286"/>
      <c r="AG503" s="286"/>
      <c r="AH503" s="286"/>
      <c r="AI503" s="286"/>
      <c r="AJ503" s="286"/>
      <c r="AK503" s="286"/>
      <c r="AL503" s="286"/>
      <c r="AM503" s="286"/>
      <c r="AN503" s="286"/>
      <c r="AO503" s="286"/>
      <c r="AP503" s="286"/>
      <c r="AQ503" s="286"/>
      <c r="AR503" s="1010"/>
      <c r="AS503" s="286"/>
      <c r="AT503" s="286"/>
      <c r="AU503" s="286"/>
      <c r="AV503" s="286"/>
      <c r="AW503" s="286"/>
      <c r="AX503" s="286"/>
      <c r="AY503" s="1010"/>
      <c r="AZ503" s="286"/>
      <c r="BA503" s="286"/>
      <c r="BB503" s="286"/>
      <c r="BC503" s="286"/>
      <c r="BD503" s="286"/>
      <c r="BE503" s="286"/>
      <c r="BF503" s="286"/>
      <c r="BG503" s="286"/>
      <c r="BH503" s="286"/>
      <c r="BI503" s="286"/>
      <c r="BJ503" s="679"/>
      <c r="BK503" s="691"/>
    </row>
    <row r="504" spans="1:63" s="285" customFormat="1">
      <c r="A504" s="288"/>
      <c r="B504" s="288"/>
      <c r="C504" s="1396"/>
      <c r="D504" s="286"/>
      <c r="E504" s="286"/>
      <c r="F504" s="286"/>
      <c r="G504" s="286"/>
      <c r="H504" s="286"/>
      <c r="I504" s="286"/>
      <c r="J504" s="1010"/>
      <c r="K504" s="286"/>
      <c r="L504" s="286"/>
      <c r="M504" s="286"/>
      <c r="N504" s="286"/>
      <c r="O504" s="287"/>
      <c r="P504" s="286"/>
      <c r="Q504" s="997"/>
      <c r="R504" s="286"/>
      <c r="S504" s="286"/>
      <c r="T504" s="286"/>
      <c r="U504" s="286"/>
      <c r="V504" s="286"/>
      <c r="W504" s="286"/>
      <c r="X504" s="286"/>
      <c r="Y504" s="286"/>
      <c r="Z504" s="286"/>
      <c r="AA504" s="286"/>
      <c r="AB504" s="286"/>
      <c r="AC504" s="286"/>
      <c r="AD504" s="286"/>
      <c r="AE504" s="286"/>
      <c r="AF504" s="286"/>
      <c r="AG504" s="286"/>
      <c r="AH504" s="286"/>
      <c r="AI504" s="286"/>
      <c r="AJ504" s="286"/>
      <c r="AK504" s="286"/>
      <c r="AL504" s="286"/>
      <c r="AM504" s="286"/>
      <c r="AN504" s="286"/>
      <c r="AO504" s="286"/>
      <c r="AP504" s="286"/>
      <c r="AQ504" s="286"/>
      <c r="AR504" s="1010"/>
      <c r="AS504" s="286"/>
      <c r="AT504" s="286"/>
      <c r="AU504" s="286"/>
      <c r="AV504" s="286"/>
      <c r="AW504" s="286"/>
      <c r="AX504" s="286"/>
      <c r="AY504" s="1010"/>
      <c r="AZ504" s="286"/>
      <c r="BA504" s="286"/>
      <c r="BB504" s="286"/>
      <c r="BC504" s="286"/>
      <c r="BD504" s="286"/>
      <c r="BE504" s="286"/>
      <c r="BF504" s="286"/>
      <c r="BG504" s="286"/>
      <c r="BH504" s="286"/>
      <c r="BI504" s="286"/>
      <c r="BJ504" s="679"/>
      <c r="BK504" s="691"/>
    </row>
    <row r="505" spans="1:63" s="285" customFormat="1" ht="15.75" customHeight="1">
      <c r="A505" s="288"/>
      <c r="B505" s="288"/>
      <c r="C505" s="1396"/>
      <c r="D505" s="286"/>
      <c r="E505" s="286"/>
      <c r="F505" s="286"/>
      <c r="G505" s="286"/>
      <c r="H505" s="286"/>
      <c r="I505" s="286"/>
      <c r="J505" s="1010"/>
      <c r="K505" s="286"/>
      <c r="L505" s="286"/>
      <c r="M505" s="286"/>
      <c r="N505" s="286"/>
      <c r="O505" s="287"/>
      <c r="P505" s="286"/>
      <c r="Q505" s="997"/>
      <c r="R505" s="286"/>
      <c r="S505" s="286"/>
      <c r="T505" s="286"/>
      <c r="U505" s="286"/>
      <c r="V505" s="286"/>
      <c r="W505" s="286"/>
      <c r="X505" s="286"/>
      <c r="Y505" s="286"/>
      <c r="Z505" s="286"/>
      <c r="AA505" s="286"/>
      <c r="AB505" s="286"/>
      <c r="AC505" s="286"/>
      <c r="AD505" s="286"/>
      <c r="AE505" s="286"/>
      <c r="AF505" s="286"/>
      <c r="AG505" s="286"/>
      <c r="AH505" s="286"/>
      <c r="AI505" s="286"/>
      <c r="AJ505" s="286"/>
      <c r="AK505" s="286"/>
      <c r="AL505" s="286"/>
      <c r="AM505" s="286"/>
      <c r="AN505" s="286"/>
      <c r="AO505" s="286"/>
      <c r="AP505" s="286"/>
      <c r="AQ505" s="286"/>
      <c r="AR505" s="1010"/>
      <c r="AS505" s="286"/>
      <c r="AT505" s="286"/>
      <c r="AU505" s="286"/>
      <c r="AV505" s="286"/>
      <c r="AW505" s="286"/>
      <c r="AX505" s="286"/>
      <c r="AY505" s="1010"/>
      <c r="AZ505" s="286"/>
      <c r="BA505" s="286"/>
      <c r="BB505" s="286"/>
      <c r="BC505" s="286"/>
      <c r="BD505" s="286"/>
      <c r="BE505" s="286"/>
      <c r="BF505" s="286"/>
      <c r="BG505" s="286"/>
      <c r="BH505" s="286"/>
      <c r="BI505" s="286"/>
      <c r="BJ505" s="679"/>
      <c r="BK505" s="691"/>
    </row>
    <row r="506" spans="1:63" s="285" customFormat="1">
      <c r="A506" s="288"/>
      <c r="B506" s="288"/>
      <c r="C506" s="1396"/>
      <c r="D506" s="286"/>
      <c r="E506" s="286"/>
      <c r="F506" s="286"/>
      <c r="G506" s="286"/>
      <c r="H506" s="286"/>
      <c r="I506" s="286"/>
      <c r="J506" s="1010"/>
      <c r="K506" s="286"/>
      <c r="L506" s="286"/>
      <c r="M506" s="286"/>
      <c r="N506" s="286"/>
      <c r="O506" s="287"/>
      <c r="P506" s="286"/>
      <c r="Q506" s="997"/>
      <c r="R506" s="286"/>
      <c r="S506" s="286"/>
      <c r="T506" s="286"/>
      <c r="U506" s="286"/>
      <c r="V506" s="286"/>
      <c r="W506" s="286"/>
      <c r="X506" s="286"/>
      <c r="Y506" s="286"/>
      <c r="Z506" s="286"/>
      <c r="AA506" s="286"/>
      <c r="AB506" s="286"/>
      <c r="AC506" s="286"/>
      <c r="AD506" s="286"/>
      <c r="AE506" s="286"/>
      <c r="AF506" s="286"/>
      <c r="AG506" s="286"/>
      <c r="AH506" s="286"/>
      <c r="AI506" s="286"/>
      <c r="AJ506" s="286"/>
      <c r="AK506" s="286"/>
      <c r="AL506" s="286"/>
      <c r="AM506" s="286"/>
      <c r="AN506" s="286"/>
      <c r="AO506" s="286"/>
      <c r="AP506" s="286"/>
      <c r="AQ506" s="286"/>
      <c r="AR506" s="1010"/>
      <c r="AS506" s="286"/>
      <c r="AT506" s="286"/>
      <c r="AU506" s="286"/>
      <c r="AV506" s="286"/>
      <c r="AW506" s="286"/>
      <c r="AX506" s="286"/>
      <c r="AY506" s="1010"/>
      <c r="AZ506" s="286"/>
      <c r="BA506" s="286"/>
      <c r="BB506" s="286"/>
      <c r="BC506" s="286"/>
      <c r="BD506" s="286"/>
      <c r="BE506" s="286"/>
      <c r="BF506" s="286"/>
      <c r="BG506" s="286"/>
      <c r="BH506" s="286"/>
      <c r="BI506" s="286"/>
      <c r="BJ506" s="679"/>
      <c r="BK506" s="691"/>
    </row>
    <row r="507" spans="1:63" s="285" customFormat="1" ht="15.75" customHeight="1">
      <c r="A507" s="288"/>
      <c r="B507" s="288"/>
      <c r="C507" s="1396"/>
      <c r="D507" s="286"/>
      <c r="E507" s="286"/>
      <c r="F507" s="286"/>
      <c r="G507" s="286"/>
      <c r="H507" s="286"/>
      <c r="I507" s="286"/>
      <c r="J507" s="1010"/>
      <c r="K507" s="286"/>
      <c r="L507" s="286"/>
      <c r="M507" s="286"/>
      <c r="N507" s="286"/>
      <c r="O507" s="287"/>
      <c r="P507" s="286"/>
      <c r="Q507" s="997"/>
      <c r="R507" s="286"/>
      <c r="S507" s="286"/>
      <c r="T507" s="286"/>
      <c r="U507" s="286"/>
      <c r="V507" s="286"/>
      <c r="W507" s="286"/>
      <c r="X507" s="286"/>
      <c r="Y507" s="286"/>
      <c r="Z507" s="286"/>
      <c r="AA507" s="286"/>
      <c r="AB507" s="286"/>
      <c r="AC507" s="286"/>
      <c r="AD507" s="286"/>
      <c r="AE507" s="286"/>
      <c r="AF507" s="286"/>
      <c r="AG507" s="286"/>
      <c r="AH507" s="286"/>
      <c r="AI507" s="286"/>
      <c r="AJ507" s="286"/>
      <c r="AK507" s="286"/>
      <c r="AL507" s="286"/>
      <c r="AM507" s="286"/>
      <c r="AN507" s="286"/>
      <c r="AO507" s="286"/>
      <c r="AP507" s="286"/>
      <c r="AQ507" s="286"/>
      <c r="AR507" s="1010"/>
      <c r="AS507" s="286"/>
      <c r="AT507" s="286"/>
      <c r="AU507" s="286"/>
      <c r="AV507" s="286"/>
      <c r="AW507" s="286"/>
      <c r="AX507" s="286"/>
      <c r="AY507" s="1010"/>
      <c r="AZ507" s="286"/>
      <c r="BA507" s="286"/>
      <c r="BB507" s="286"/>
      <c r="BC507" s="286"/>
      <c r="BD507" s="286"/>
      <c r="BE507" s="286"/>
      <c r="BF507" s="286"/>
      <c r="BG507" s="286"/>
      <c r="BH507" s="286"/>
      <c r="BI507" s="286"/>
      <c r="BJ507" s="679"/>
      <c r="BK507" s="691"/>
    </row>
    <row r="508" spans="1:63" s="285" customFormat="1">
      <c r="A508" s="288"/>
      <c r="B508" s="288"/>
      <c r="C508" s="1396"/>
      <c r="D508" s="286"/>
      <c r="E508" s="286"/>
      <c r="F508" s="286"/>
      <c r="G508" s="286"/>
      <c r="H508" s="286"/>
      <c r="I508" s="286"/>
      <c r="J508" s="1010"/>
      <c r="K508" s="286"/>
      <c r="L508" s="286"/>
      <c r="M508" s="286"/>
      <c r="N508" s="286"/>
      <c r="O508" s="287"/>
      <c r="P508" s="286"/>
      <c r="Q508" s="997"/>
      <c r="R508" s="286"/>
      <c r="S508" s="286"/>
      <c r="T508" s="286"/>
      <c r="U508" s="286"/>
      <c r="V508" s="286"/>
      <c r="W508" s="286"/>
      <c r="X508" s="286"/>
      <c r="Y508" s="286"/>
      <c r="Z508" s="286"/>
      <c r="AA508" s="286"/>
      <c r="AB508" s="286"/>
      <c r="AC508" s="286"/>
      <c r="AD508" s="286"/>
      <c r="AE508" s="286"/>
      <c r="AF508" s="286"/>
      <c r="AG508" s="286"/>
      <c r="AH508" s="286"/>
      <c r="AI508" s="286"/>
      <c r="AJ508" s="286"/>
      <c r="AK508" s="286"/>
      <c r="AL508" s="286"/>
      <c r="AM508" s="286"/>
      <c r="AN508" s="286"/>
      <c r="AO508" s="286"/>
      <c r="AP508" s="286"/>
      <c r="AQ508" s="286"/>
      <c r="AR508" s="1010"/>
      <c r="AS508" s="286"/>
      <c r="AT508" s="286"/>
      <c r="AU508" s="286"/>
      <c r="AV508" s="286"/>
      <c r="AW508" s="286"/>
      <c r="AX508" s="286"/>
      <c r="AY508" s="1010"/>
      <c r="AZ508" s="286"/>
      <c r="BA508" s="286"/>
      <c r="BB508" s="286"/>
      <c r="BC508" s="286"/>
      <c r="BD508" s="286"/>
      <c r="BE508" s="286"/>
      <c r="BF508" s="286"/>
      <c r="BG508" s="286"/>
      <c r="BH508" s="286"/>
      <c r="BI508" s="286"/>
      <c r="BJ508" s="679"/>
      <c r="BK508" s="691"/>
    </row>
    <row r="509" spans="1:63" s="285" customFormat="1" ht="15.75" customHeight="1">
      <c r="A509" s="288"/>
      <c r="B509" s="288"/>
      <c r="C509" s="1396"/>
      <c r="D509" s="286"/>
      <c r="E509" s="286"/>
      <c r="F509" s="286"/>
      <c r="G509" s="286"/>
      <c r="H509" s="286"/>
      <c r="I509" s="286"/>
      <c r="J509" s="1010"/>
      <c r="K509" s="286"/>
      <c r="L509" s="286"/>
      <c r="M509" s="286"/>
      <c r="N509" s="286"/>
      <c r="O509" s="287"/>
      <c r="P509" s="286"/>
      <c r="Q509" s="997"/>
      <c r="R509" s="286"/>
      <c r="S509" s="286"/>
      <c r="T509" s="286"/>
      <c r="U509" s="286"/>
      <c r="V509" s="286"/>
      <c r="W509" s="286"/>
      <c r="X509" s="286"/>
      <c r="Y509" s="286"/>
      <c r="Z509" s="286"/>
      <c r="AA509" s="286"/>
      <c r="AB509" s="286"/>
      <c r="AC509" s="286"/>
      <c r="AD509" s="286"/>
      <c r="AE509" s="286"/>
      <c r="AF509" s="286"/>
      <c r="AG509" s="286"/>
      <c r="AH509" s="286"/>
      <c r="AI509" s="286"/>
      <c r="AJ509" s="286"/>
      <c r="AK509" s="286"/>
      <c r="AL509" s="286"/>
      <c r="AM509" s="286"/>
      <c r="AN509" s="286"/>
      <c r="AO509" s="286"/>
      <c r="AP509" s="286"/>
      <c r="AQ509" s="286"/>
      <c r="AR509" s="1010"/>
      <c r="AS509" s="286"/>
      <c r="AT509" s="286"/>
      <c r="AU509" s="286"/>
      <c r="AV509" s="286"/>
      <c r="AW509" s="286"/>
      <c r="AX509" s="286"/>
      <c r="AY509" s="1010"/>
      <c r="AZ509" s="286"/>
      <c r="BA509" s="286"/>
      <c r="BB509" s="286"/>
      <c r="BC509" s="286"/>
      <c r="BD509" s="286"/>
      <c r="BE509" s="286"/>
      <c r="BF509" s="286"/>
      <c r="BG509" s="286"/>
      <c r="BH509" s="286"/>
      <c r="BI509" s="286"/>
      <c r="BJ509" s="679"/>
      <c r="BK509" s="691"/>
    </row>
    <row r="510" spans="1:63" s="285" customFormat="1">
      <c r="A510" s="288"/>
      <c r="B510" s="288"/>
      <c r="C510" s="1396"/>
      <c r="D510" s="286"/>
      <c r="E510" s="286"/>
      <c r="F510" s="286"/>
      <c r="G510" s="286"/>
      <c r="H510" s="286"/>
      <c r="I510" s="286"/>
      <c r="J510" s="1010"/>
      <c r="K510" s="286"/>
      <c r="L510" s="286"/>
      <c r="M510" s="286"/>
      <c r="N510" s="286"/>
      <c r="O510" s="287"/>
      <c r="P510" s="286"/>
      <c r="Q510" s="997"/>
      <c r="R510" s="286"/>
      <c r="S510" s="286"/>
      <c r="T510" s="286"/>
      <c r="U510" s="286"/>
      <c r="V510" s="286"/>
      <c r="W510" s="286"/>
      <c r="X510" s="286"/>
      <c r="Y510" s="286"/>
      <c r="Z510" s="286"/>
      <c r="AA510" s="286"/>
      <c r="AB510" s="286"/>
      <c r="AC510" s="286"/>
      <c r="AD510" s="286"/>
      <c r="AE510" s="286"/>
      <c r="AF510" s="286"/>
      <c r="AG510" s="286"/>
      <c r="AH510" s="286"/>
      <c r="AI510" s="286"/>
      <c r="AJ510" s="286"/>
      <c r="AK510" s="286"/>
      <c r="AL510" s="286"/>
      <c r="AM510" s="286"/>
      <c r="AN510" s="286"/>
      <c r="AO510" s="286"/>
      <c r="AP510" s="286"/>
      <c r="AQ510" s="286"/>
      <c r="AR510" s="1010"/>
      <c r="AS510" s="286"/>
      <c r="AT510" s="286"/>
      <c r="AU510" s="286"/>
      <c r="AV510" s="286"/>
      <c r="AW510" s="286"/>
      <c r="AX510" s="286"/>
      <c r="AY510" s="1010"/>
      <c r="AZ510" s="286"/>
      <c r="BA510" s="286"/>
      <c r="BB510" s="286"/>
      <c r="BC510" s="286"/>
      <c r="BD510" s="286"/>
      <c r="BE510" s="286"/>
      <c r="BF510" s="286"/>
      <c r="BG510" s="286"/>
      <c r="BH510" s="286"/>
      <c r="BI510" s="286"/>
      <c r="BJ510" s="679"/>
      <c r="BK510" s="691"/>
    </row>
    <row r="511" spans="1:63" s="285" customFormat="1" ht="15.75" customHeight="1">
      <c r="A511" s="288"/>
      <c r="B511" s="288"/>
      <c r="C511" s="1396"/>
      <c r="D511" s="286"/>
      <c r="E511" s="286"/>
      <c r="F511" s="286"/>
      <c r="G511" s="286"/>
      <c r="H511" s="286"/>
      <c r="I511" s="286"/>
      <c r="J511" s="1010"/>
      <c r="K511" s="286"/>
      <c r="L511" s="286"/>
      <c r="M511" s="286"/>
      <c r="N511" s="286"/>
      <c r="O511" s="287"/>
      <c r="P511" s="286"/>
      <c r="Q511" s="997"/>
      <c r="R511" s="286"/>
      <c r="S511" s="286"/>
      <c r="T511" s="286"/>
      <c r="U511" s="286"/>
      <c r="V511" s="286"/>
      <c r="W511" s="286"/>
      <c r="X511" s="286"/>
      <c r="Y511" s="286"/>
      <c r="Z511" s="286"/>
      <c r="AA511" s="286"/>
      <c r="AB511" s="286"/>
      <c r="AC511" s="286"/>
      <c r="AD511" s="286"/>
      <c r="AE511" s="286"/>
      <c r="AF511" s="286"/>
      <c r="AG511" s="286"/>
      <c r="AH511" s="286"/>
      <c r="AI511" s="286"/>
      <c r="AJ511" s="286"/>
      <c r="AK511" s="286"/>
      <c r="AL511" s="286"/>
      <c r="AM511" s="286"/>
      <c r="AN511" s="286"/>
      <c r="AO511" s="286"/>
      <c r="AP511" s="286"/>
      <c r="AQ511" s="286"/>
      <c r="AR511" s="1010"/>
      <c r="AS511" s="286"/>
      <c r="AT511" s="286"/>
      <c r="AU511" s="286"/>
      <c r="AV511" s="286"/>
      <c r="AW511" s="286"/>
      <c r="AX511" s="286"/>
      <c r="AY511" s="1010"/>
      <c r="AZ511" s="286"/>
      <c r="BA511" s="286"/>
      <c r="BB511" s="286"/>
      <c r="BC511" s="286"/>
      <c r="BD511" s="286"/>
      <c r="BE511" s="286"/>
      <c r="BF511" s="286"/>
      <c r="BG511" s="286"/>
      <c r="BH511" s="286"/>
      <c r="BI511" s="286"/>
      <c r="BJ511" s="679"/>
      <c r="BK511" s="691"/>
    </row>
    <row r="512" spans="1:63" s="285" customFormat="1">
      <c r="A512" s="288"/>
      <c r="B512" s="288"/>
      <c r="C512" s="1396"/>
      <c r="D512" s="286"/>
      <c r="E512" s="286"/>
      <c r="F512" s="286"/>
      <c r="G512" s="286"/>
      <c r="H512" s="286"/>
      <c r="I512" s="286"/>
      <c r="J512" s="1010"/>
      <c r="K512" s="286"/>
      <c r="L512" s="286"/>
      <c r="M512" s="286"/>
      <c r="N512" s="286"/>
      <c r="O512" s="287"/>
      <c r="P512" s="286"/>
      <c r="Q512" s="997"/>
      <c r="R512" s="286"/>
      <c r="S512" s="286"/>
      <c r="T512" s="286"/>
      <c r="U512" s="286"/>
      <c r="V512" s="286"/>
      <c r="W512" s="286"/>
      <c r="X512" s="286"/>
      <c r="Y512" s="286"/>
      <c r="Z512" s="286"/>
      <c r="AA512" s="286"/>
      <c r="AB512" s="286"/>
      <c r="AC512" s="286"/>
      <c r="AD512" s="286"/>
      <c r="AE512" s="286"/>
      <c r="AF512" s="286"/>
      <c r="AG512" s="286"/>
      <c r="AH512" s="286"/>
      <c r="AI512" s="286"/>
      <c r="AJ512" s="286"/>
      <c r="AK512" s="286"/>
      <c r="AL512" s="286"/>
      <c r="AM512" s="286"/>
      <c r="AN512" s="286"/>
      <c r="AO512" s="286"/>
      <c r="AP512" s="286"/>
      <c r="AQ512" s="286"/>
      <c r="AR512" s="1010"/>
      <c r="AS512" s="286"/>
      <c r="AT512" s="286"/>
      <c r="AU512" s="286"/>
      <c r="AV512" s="286"/>
      <c r="AW512" s="286"/>
      <c r="AX512" s="286"/>
      <c r="AY512" s="1010"/>
      <c r="AZ512" s="286"/>
      <c r="BA512" s="286"/>
      <c r="BB512" s="286"/>
      <c r="BC512" s="286"/>
      <c r="BD512" s="286"/>
      <c r="BE512" s="286"/>
      <c r="BF512" s="286"/>
      <c r="BG512" s="286"/>
      <c r="BH512" s="286"/>
      <c r="BI512" s="286"/>
      <c r="BJ512" s="679"/>
      <c r="BK512" s="691"/>
    </row>
    <row r="513" spans="1:63" s="285" customFormat="1" ht="15.75" customHeight="1">
      <c r="A513" s="288"/>
      <c r="B513" s="288"/>
      <c r="C513" s="1396"/>
      <c r="D513" s="286"/>
      <c r="E513" s="286"/>
      <c r="F513" s="286"/>
      <c r="G513" s="286"/>
      <c r="H513" s="286"/>
      <c r="I513" s="286"/>
      <c r="J513" s="1010"/>
      <c r="K513" s="286"/>
      <c r="L513" s="286"/>
      <c r="M513" s="286"/>
      <c r="N513" s="286"/>
      <c r="O513" s="287"/>
      <c r="P513" s="286"/>
      <c r="Q513" s="997"/>
      <c r="R513" s="286"/>
      <c r="S513" s="286"/>
      <c r="T513" s="286"/>
      <c r="U513" s="286"/>
      <c r="V513" s="286"/>
      <c r="W513" s="286"/>
      <c r="X513" s="286"/>
      <c r="Y513" s="286"/>
      <c r="Z513" s="286"/>
      <c r="AA513" s="286"/>
      <c r="AB513" s="286"/>
      <c r="AC513" s="286"/>
      <c r="AD513" s="286"/>
      <c r="AE513" s="286"/>
      <c r="AF513" s="286"/>
      <c r="AG513" s="286"/>
      <c r="AH513" s="286"/>
      <c r="AI513" s="286"/>
      <c r="AJ513" s="286"/>
      <c r="AK513" s="286"/>
      <c r="AL513" s="286"/>
      <c r="AM513" s="286"/>
      <c r="AN513" s="286"/>
      <c r="AO513" s="286"/>
      <c r="AP513" s="286"/>
      <c r="AQ513" s="286"/>
      <c r="AR513" s="1010"/>
      <c r="AS513" s="286"/>
      <c r="AT513" s="286"/>
      <c r="AU513" s="286"/>
      <c r="AV513" s="286"/>
      <c r="AW513" s="286"/>
      <c r="AX513" s="286"/>
      <c r="AY513" s="1010"/>
      <c r="AZ513" s="286"/>
      <c r="BA513" s="286"/>
      <c r="BB513" s="286"/>
      <c r="BC513" s="286"/>
      <c r="BD513" s="286"/>
      <c r="BE513" s="286"/>
      <c r="BF513" s="286"/>
      <c r="BG513" s="286"/>
      <c r="BH513" s="286"/>
      <c r="BI513" s="286"/>
      <c r="BJ513" s="679"/>
      <c r="BK513" s="691"/>
    </row>
    <row r="514" spans="1:63" s="285" customFormat="1">
      <c r="A514" s="288"/>
      <c r="B514" s="288"/>
      <c r="C514" s="1396"/>
      <c r="D514" s="286"/>
      <c r="E514" s="286"/>
      <c r="F514" s="286"/>
      <c r="G514" s="286"/>
      <c r="H514" s="286"/>
      <c r="I514" s="286"/>
      <c r="J514" s="1010"/>
      <c r="K514" s="286"/>
      <c r="L514" s="286"/>
      <c r="M514" s="286"/>
      <c r="N514" s="286"/>
      <c r="O514" s="287"/>
      <c r="P514" s="286"/>
      <c r="Q514" s="997"/>
      <c r="R514" s="286"/>
      <c r="S514" s="286"/>
      <c r="T514" s="286"/>
      <c r="U514" s="286"/>
      <c r="V514" s="286"/>
      <c r="W514" s="286"/>
      <c r="X514" s="286"/>
      <c r="Y514" s="286"/>
      <c r="Z514" s="286"/>
      <c r="AA514" s="286"/>
      <c r="AB514" s="286"/>
      <c r="AC514" s="286"/>
      <c r="AD514" s="286"/>
      <c r="AE514" s="286"/>
      <c r="AF514" s="286"/>
      <c r="AG514" s="286"/>
      <c r="AH514" s="286"/>
      <c r="AI514" s="286"/>
      <c r="AJ514" s="286"/>
      <c r="AK514" s="286"/>
      <c r="AL514" s="286"/>
      <c r="AM514" s="286"/>
      <c r="AN514" s="286"/>
      <c r="AO514" s="286"/>
      <c r="AP514" s="286"/>
      <c r="AQ514" s="286"/>
      <c r="AR514" s="1010"/>
      <c r="AS514" s="286"/>
      <c r="AT514" s="286"/>
      <c r="AU514" s="286"/>
      <c r="AV514" s="286"/>
      <c r="AW514" s="286"/>
      <c r="AX514" s="286"/>
      <c r="AY514" s="1010"/>
      <c r="AZ514" s="286"/>
      <c r="BA514" s="286"/>
      <c r="BB514" s="286"/>
      <c r="BC514" s="286"/>
      <c r="BD514" s="286"/>
      <c r="BE514" s="286"/>
      <c r="BF514" s="286"/>
      <c r="BG514" s="286"/>
      <c r="BH514" s="286"/>
      <c r="BI514" s="286"/>
      <c r="BJ514" s="679"/>
      <c r="BK514" s="691"/>
    </row>
    <row r="515" spans="1:63" s="285" customFormat="1" ht="15.75" customHeight="1">
      <c r="A515" s="288"/>
      <c r="B515" s="288"/>
      <c r="C515" s="1396"/>
      <c r="D515" s="286"/>
      <c r="E515" s="286"/>
      <c r="F515" s="286"/>
      <c r="G515" s="286"/>
      <c r="H515" s="286"/>
      <c r="I515" s="286"/>
      <c r="J515" s="1010"/>
      <c r="K515" s="286"/>
      <c r="L515" s="286"/>
      <c r="M515" s="286"/>
      <c r="N515" s="286"/>
      <c r="O515" s="287"/>
      <c r="P515" s="286"/>
      <c r="Q515" s="997"/>
      <c r="R515" s="286"/>
      <c r="S515" s="286"/>
      <c r="T515" s="286"/>
      <c r="U515" s="286"/>
      <c r="V515" s="286"/>
      <c r="W515" s="286"/>
      <c r="X515" s="286"/>
      <c r="Y515" s="286"/>
      <c r="Z515" s="286"/>
      <c r="AA515" s="286"/>
      <c r="AB515" s="286"/>
      <c r="AC515" s="286"/>
      <c r="AD515" s="286"/>
      <c r="AE515" s="286"/>
      <c r="AF515" s="286"/>
      <c r="AG515" s="286"/>
      <c r="AH515" s="286"/>
      <c r="AI515" s="286"/>
      <c r="AJ515" s="286"/>
      <c r="AK515" s="286"/>
      <c r="AL515" s="286"/>
      <c r="AM515" s="286"/>
      <c r="AN515" s="286"/>
      <c r="AO515" s="286"/>
      <c r="AP515" s="286"/>
      <c r="AQ515" s="286"/>
      <c r="AR515" s="1010"/>
      <c r="AS515" s="286"/>
      <c r="AT515" s="286"/>
      <c r="AU515" s="286"/>
      <c r="AV515" s="286"/>
      <c r="AW515" s="286"/>
      <c r="AX515" s="286"/>
      <c r="AY515" s="1010"/>
      <c r="AZ515" s="286"/>
      <c r="BA515" s="286"/>
      <c r="BB515" s="286"/>
      <c r="BC515" s="286"/>
      <c r="BD515" s="286"/>
      <c r="BE515" s="286"/>
      <c r="BF515" s="286"/>
      <c r="BG515" s="286"/>
      <c r="BH515" s="286"/>
      <c r="BI515" s="286"/>
      <c r="BJ515" s="679"/>
      <c r="BK515" s="691"/>
    </row>
    <row r="516" spans="1:63" s="285" customFormat="1">
      <c r="A516" s="288"/>
      <c r="B516" s="288"/>
      <c r="C516" s="1396"/>
      <c r="D516" s="286"/>
      <c r="E516" s="286"/>
      <c r="F516" s="286"/>
      <c r="G516" s="286"/>
      <c r="H516" s="286"/>
      <c r="I516" s="286"/>
      <c r="J516" s="1010"/>
      <c r="K516" s="286"/>
      <c r="L516" s="286"/>
      <c r="M516" s="286"/>
      <c r="N516" s="286"/>
      <c r="O516" s="287"/>
      <c r="P516" s="286"/>
      <c r="Q516" s="997"/>
      <c r="R516" s="286"/>
      <c r="S516" s="286"/>
      <c r="T516" s="286"/>
      <c r="U516" s="286"/>
      <c r="V516" s="286"/>
      <c r="W516" s="286"/>
      <c r="X516" s="286"/>
      <c r="Y516" s="286"/>
      <c r="Z516" s="286"/>
      <c r="AA516" s="286"/>
      <c r="AB516" s="286"/>
      <c r="AC516" s="286"/>
      <c r="AD516" s="286"/>
      <c r="AE516" s="286"/>
      <c r="AF516" s="286"/>
      <c r="AG516" s="286"/>
      <c r="AH516" s="286"/>
      <c r="AI516" s="286"/>
      <c r="AJ516" s="286"/>
      <c r="AK516" s="286"/>
      <c r="AL516" s="286"/>
      <c r="AM516" s="286"/>
      <c r="AN516" s="286"/>
      <c r="AO516" s="286"/>
      <c r="AP516" s="286"/>
      <c r="AQ516" s="286"/>
      <c r="AR516" s="1010"/>
      <c r="AS516" s="286"/>
      <c r="AT516" s="286"/>
      <c r="AU516" s="286"/>
      <c r="AV516" s="286"/>
      <c r="AW516" s="286"/>
      <c r="AX516" s="286"/>
      <c r="AY516" s="1010"/>
      <c r="AZ516" s="286"/>
      <c r="BA516" s="286"/>
      <c r="BB516" s="286"/>
      <c r="BC516" s="286"/>
      <c r="BD516" s="286"/>
      <c r="BE516" s="286"/>
      <c r="BF516" s="286"/>
      <c r="BG516" s="286"/>
      <c r="BH516" s="286"/>
      <c r="BI516" s="286"/>
      <c r="BJ516" s="679"/>
      <c r="BK516" s="691"/>
    </row>
    <row r="517" spans="1:63" s="285" customFormat="1" ht="15.75" customHeight="1">
      <c r="A517" s="288"/>
      <c r="B517" s="288"/>
      <c r="C517" s="1396"/>
      <c r="D517" s="286"/>
      <c r="E517" s="286"/>
      <c r="F517" s="286"/>
      <c r="G517" s="286"/>
      <c r="H517" s="286"/>
      <c r="I517" s="286"/>
      <c r="J517" s="1010"/>
      <c r="K517" s="286"/>
      <c r="L517" s="286"/>
      <c r="M517" s="286"/>
      <c r="N517" s="286"/>
      <c r="O517" s="287"/>
      <c r="P517" s="286"/>
      <c r="Q517" s="997"/>
      <c r="R517" s="286"/>
      <c r="S517" s="286"/>
      <c r="T517" s="286"/>
      <c r="U517" s="286"/>
      <c r="V517" s="286"/>
      <c r="W517" s="286"/>
      <c r="X517" s="286"/>
      <c r="Y517" s="286"/>
      <c r="Z517" s="286"/>
      <c r="AA517" s="286"/>
      <c r="AB517" s="286"/>
      <c r="AC517" s="286"/>
      <c r="AD517" s="286"/>
      <c r="AE517" s="286"/>
      <c r="AF517" s="286"/>
      <c r="AG517" s="286"/>
      <c r="AH517" s="286"/>
      <c r="AI517" s="286"/>
      <c r="AJ517" s="286"/>
      <c r="AK517" s="286"/>
      <c r="AL517" s="286"/>
      <c r="AM517" s="286"/>
      <c r="AN517" s="286"/>
      <c r="AO517" s="286"/>
      <c r="AP517" s="286"/>
      <c r="AQ517" s="286"/>
      <c r="AR517" s="1010"/>
      <c r="AS517" s="286"/>
      <c r="AT517" s="286"/>
      <c r="AU517" s="286"/>
      <c r="AV517" s="286"/>
      <c r="AW517" s="286"/>
      <c r="AX517" s="286"/>
      <c r="AY517" s="1010"/>
      <c r="AZ517" s="286"/>
      <c r="BA517" s="286"/>
      <c r="BB517" s="286"/>
      <c r="BC517" s="286"/>
      <c r="BD517" s="286"/>
      <c r="BE517" s="286"/>
      <c r="BF517" s="286"/>
      <c r="BG517" s="286"/>
      <c r="BH517" s="286"/>
      <c r="BI517" s="286"/>
      <c r="BJ517" s="679"/>
      <c r="BK517" s="691"/>
    </row>
    <row r="518" spans="1:63" s="285" customFormat="1">
      <c r="A518" s="288"/>
      <c r="B518" s="288"/>
      <c r="C518" s="1396"/>
      <c r="D518" s="286"/>
      <c r="E518" s="286"/>
      <c r="F518" s="286"/>
      <c r="G518" s="286"/>
      <c r="H518" s="286"/>
      <c r="I518" s="286"/>
      <c r="J518" s="1010"/>
      <c r="K518" s="286"/>
      <c r="L518" s="286"/>
      <c r="M518" s="286"/>
      <c r="N518" s="286"/>
      <c r="O518" s="287"/>
      <c r="P518" s="286"/>
      <c r="Q518" s="997"/>
      <c r="R518" s="286"/>
      <c r="S518" s="286"/>
      <c r="T518" s="286"/>
      <c r="U518" s="286"/>
      <c r="V518" s="286"/>
      <c r="W518" s="286"/>
      <c r="X518" s="286"/>
      <c r="Y518" s="286"/>
      <c r="Z518" s="286"/>
      <c r="AA518" s="286"/>
      <c r="AB518" s="286"/>
      <c r="AC518" s="286"/>
      <c r="AD518" s="286"/>
      <c r="AE518" s="286"/>
      <c r="AF518" s="286"/>
      <c r="AG518" s="286"/>
      <c r="AH518" s="286"/>
      <c r="AI518" s="286"/>
      <c r="AJ518" s="286"/>
      <c r="AK518" s="286"/>
      <c r="AL518" s="286"/>
      <c r="AM518" s="286"/>
      <c r="AN518" s="286"/>
      <c r="AO518" s="286"/>
      <c r="AP518" s="286"/>
      <c r="AQ518" s="286"/>
      <c r="AR518" s="1010"/>
      <c r="AS518" s="286"/>
      <c r="AT518" s="286"/>
      <c r="AU518" s="286"/>
      <c r="AV518" s="286"/>
      <c r="AW518" s="286"/>
      <c r="AX518" s="286"/>
      <c r="AY518" s="1010"/>
      <c r="AZ518" s="286"/>
      <c r="BA518" s="286"/>
      <c r="BB518" s="286"/>
      <c r="BC518" s="286"/>
      <c r="BD518" s="286"/>
      <c r="BE518" s="286"/>
      <c r="BF518" s="286"/>
      <c r="BG518" s="286"/>
      <c r="BH518" s="286"/>
      <c r="BI518" s="286"/>
      <c r="BJ518" s="679"/>
      <c r="BK518" s="691"/>
    </row>
    <row r="519" spans="1:63" s="285" customFormat="1" ht="15.75" customHeight="1">
      <c r="A519" s="288"/>
      <c r="B519" s="288"/>
      <c r="C519" s="1396"/>
      <c r="D519" s="286"/>
      <c r="E519" s="286"/>
      <c r="F519" s="286"/>
      <c r="G519" s="286"/>
      <c r="H519" s="286"/>
      <c r="I519" s="286"/>
      <c r="J519" s="1010"/>
      <c r="K519" s="286"/>
      <c r="L519" s="286"/>
      <c r="M519" s="286"/>
      <c r="N519" s="286"/>
      <c r="O519" s="287"/>
      <c r="P519" s="286"/>
      <c r="Q519" s="997"/>
      <c r="R519" s="286"/>
      <c r="S519" s="286"/>
      <c r="T519" s="286"/>
      <c r="U519" s="286"/>
      <c r="V519" s="286"/>
      <c r="W519" s="286"/>
      <c r="X519" s="286"/>
      <c r="Y519" s="286"/>
      <c r="Z519" s="286"/>
      <c r="AA519" s="286"/>
      <c r="AB519" s="286"/>
      <c r="AC519" s="286"/>
      <c r="AD519" s="286"/>
      <c r="AE519" s="286"/>
      <c r="AF519" s="286"/>
      <c r="AG519" s="286"/>
      <c r="AH519" s="286"/>
      <c r="AI519" s="286"/>
      <c r="AJ519" s="286"/>
      <c r="AK519" s="286"/>
      <c r="AL519" s="286"/>
      <c r="AM519" s="286"/>
      <c r="AN519" s="286"/>
      <c r="AO519" s="286"/>
      <c r="AP519" s="286"/>
      <c r="AQ519" s="286"/>
      <c r="AR519" s="1010"/>
      <c r="AS519" s="286"/>
      <c r="AT519" s="286"/>
      <c r="AU519" s="286"/>
      <c r="AV519" s="286"/>
      <c r="AW519" s="286"/>
      <c r="AX519" s="286"/>
      <c r="AY519" s="1010"/>
      <c r="AZ519" s="286"/>
      <c r="BA519" s="286"/>
      <c r="BB519" s="286"/>
      <c r="BC519" s="286"/>
      <c r="BD519" s="286"/>
      <c r="BE519" s="286"/>
      <c r="BF519" s="286"/>
      <c r="BG519" s="286"/>
      <c r="BH519" s="286"/>
      <c r="BI519" s="286"/>
      <c r="BJ519" s="679"/>
      <c r="BK519" s="691"/>
    </row>
    <row r="520" spans="1:63" s="285" customFormat="1">
      <c r="A520" s="288"/>
      <c r="B520" s="288"/>
      <c r="C520" s="1396"/>
      <c r="D520" s="286"/>
      <c r="E520" s="286"/>
      <c r="F520" s="286"/>
      <c r="G520" s="286"/>
      <c r="H520" s="286"/>
      <c r="I520" s="286"/>
      <c r="J520" s="1010"/>
      <c r="K520" s="286"/>
      <c r="L520" s="286"/>
      <c r="M520" s="286"/>
      <c r="N520" s="286"/>
      <c r="O520" s="287"/>
      <c r="P520" s="286"/>
      <c r="Q520" s="997"/>
      <c r="R520" s="286"/>
      <c r="S520" s="286"/>
      <c r="T520" s="286"/>
      <c r="U520" s="286"/>
      <c r="V520" s="286"/>
      <c r="W520" s="286"/>
      <c r="X520" s="286"/>
      <c r="Y520" s="286"/>
      <c r="Z520" s="286"/>
      <c r="AA520" s="286"/>
      <c r="AB520" s="286"/>
      <c r="AC520" s="286"/>
      <c r="AD520" s="286"/>
      <c r="AE520" s="286"/>
      <c r="AF520" s="286"/>
      <c r="AG520" s="286"/>
      <c r="AH520" s="286"/>
      <c r="AI520" s="286"/>
      <c r="AJ520" s="286"/>
      <c r="AK520" s="286"/>
      <c r="AL520" s="286"/>
      <c r="AM520" s="286"/>
      <c r="AN520" s="286"/>
      <c r="AO520" s="286"/>
      <c r="AP520" s="286"/>
      <c r="AQ520" s="286"/>
      <c r="AR520" s="1010"/>
      <c r="AS520" s="286"/>
      <c r="AT520" s="286"/>
      <c r="AU520" s="286"/>
      <c r="AV520" s="286"/>
      <c r="AW520" s="286"/>
      <c r="AX520" s="286"/>
      <c r="AY520" s="1010"/>
      <c r="AZ520" s="286"/>
      <c r="BA520" s="286"/>
      <c r="BB520" s="286"/>
      <c r="BC520" s="286"/>
      <c r="BD520" s="286"/>
      <c r="BE520" s="286"/>
      <c r="BF520" s="286"/>
      <c r="BG520" s="286"/>
      <c r="BH520" s="286"/>
      <c r="BI520" s="286"/>
      <c r="BJ520" s="679"/>
      <c r="BK520" s="691"/>
    </row>
    <row r="521" spans="1:63" s="285" customFormat="1" ht="15.75" customHeight="1">
      <c r="A521" s="288"/>
      <c r="B521" s="288"/>
      <c r="C521" s="1396"/>
      <c r="D521" s="286"/>
      <c r="E521" s="286"/>
      <c r="F521" s="286"/>
      <c r="G521" s="286"/>
      <c r="H521" s="286"/>
      <c r="I521" s="286"/>
      <c r="J521" s="1010"/>
      <c r="K521" s="286"/>
      <c r="L521" s="286"/>
      <c r="M521" s="286"/>
      <c r="N521" s="286"/>
      <c r="O521" s="287"/>
      <c r="P521" s="286"/>
      <c r="Q521" s="997"/>
      <c r="R521" s="286"/>
      <c r="S521" s="286"/>
      <c r="T521" s="286"/>
      <c r="U521" s="286"/>
      <c r="V521" s="286"/>
      <c r="W521" s="286"/>
      <c r="X521" s="286"/>
      <c r="Y521" s="286"/>
      <c r="Z521" s="286"/>
      <c r="AA521" s="286"/>
      <c r="AB521" s="286"/>
      <c r="AC521" s="286"/>
      <c r="AD521" s="286"/>
      <c r="AE521" s="286"/>
      <c r="AF521" s="286"/>
      <c r="AG521" s="286"/>
      <c r="AH521" s="286"/>
      <c r="AI521" s="286"/>
      <c r="AJ521" s="286"/>
      <c r="AK521" s="286"/>
      <c r="AL521" s="286"/>
      <c r="AM521" s="286"/>
      <c r="AN521" s="286"/>
      <c r="AO521" s="286"/>
      <c r="AP521" s="286"/>
      <c r="AQ521" s="286"/>
      <c r="AR521" s="1010"/>
      <c r="AS521" s="286"/>
      <c r="AT521" s="286"/>
      <c r="AU521" s="286"/>
      <c r="AV521" s="286"/>
      <c r="AW521" s="286"/>
      <c r="AX521" s="286"/>
      <c r="AY521" s="1010"/>
      <c r="AZ521" s="286"/>
      <c r="BA521" s="286"/>
      <c r="BB521" s="286"/>
      <c r="BC521" s="286"/>
      <c r="BD521" s="286"/>
      <c r="BE521" s="286"/>
      <c r="BF521" s="286"/>
      <c r="BG521" s="286"/>
      <c r="BH521" s="286"/>
      <c r="BI521" s="286"/>
      <c r="BJ521" s="679"/>
      <c r="BK521" s="691"/>
    </row>
    <row r="522" spans="1:63" s="285" customFormat="1">
      <c r="A522" s="288"/>
      <c r="B522" s="288"/>
      <c r="C522" s="1396"/>
      <c r="D522" s="286"/>
      <c r="E522" s="286"/>
      <c r="F522" s="286"/>
      <c r="G522" s="286"/>
      <c r="H522" s="286"/>
      <c r="I522" s="286"/>
      <c r="J522" s="1010"/>
      <c r="K522" s="286"/>
      <c r="L522" s="286"/>
      <c r="M522" s="286"/>
      <c r="N522" s="286"/>
      <c r="O522" s="287"/>
      <c r="P522" s="286"/>
      <c r="Q522" s="997"/>
      <c r="R522" s="286"/>
      <c r="S522" s="286"/>
      <c r="T522" s="286"/>
      <c r="U522" s="286"/>
      <c r="V522" s="286"/>
      <c r="W522" s="286"/>
      <c r="X522" s="286"/>
      <c r="Y522" s="286"/>
      <c r="Z522" s="286"/>
      <c r="AA522" s="286"/>
      <c r="AB522" s="286"/>
      <c r="AC522" s="286"/>
      <c r="AD522" s="286"/>
      <c r="AE522" s="286"/>
      <c r="AF522" s="286"/>
      <c r="AG522" s="286"/>
      <c r="AH522" s="286"/>
      <c r="AI522" s="286"/>
      <c r="AJ522" s="286"/>
      <c r="AK522" s="286"/>
      <c r="AL522" s="286"/>
      <c r="AM522" s="286"/>
      <c r="AN522" s="286"/>
      <c r="AO522" s="286"/>
      <c r="AP522" s="286"/>
      <c r="AQ522" s="286"/>
      <c r="AR522" s="1010"/>
      <c r="AS522" s="286"/>
      <c r="AT522" s="286"/>
      <c r="AU522" s="286"/>
      <c r="AV522" s="286"/>
      <c r="AW522" s="286"/>
      <c r="AX522" s="286"/>
      <c r="AY522" s="1010"/>
      <c r="AZ522" s="286"/>
      <c r="BA522" s="286"/>
      <c r="BB522" s="286"/>
      <c r="BC522" s="286"/>
      <c r="BD522" s="286"/>
      <c r="BE522" s="286"/>
      <c r="BF522" s="286"/>
      <c r="BG522" s="286"/>
      <c r="BH522" s="286"/>
      <c r="BI522" s="286"/>
      <c r="BJ522" s="679"/>
      <c r="BK522" s="691"/>
    </row>
    <row r="523" spans="1:63" s="285" customFormat="1" ht="15.75" customHeight="1">
      <c r="A523" s="288"/>
      <c r="B523" s="288"/>
      <c r="C523" s="1396"/>
      <c r="D523" s="286"/>
      <c r="E523" s="286"/>
      <c r="F523" s="286"/>
      <c r="G523" s="286"/>
      <c r="H523" s="286"/>
      <c r="I523" s="286"/>
      <c r="J523" s="1010"/>
      <c r="K523" s="286"/>
      <c r="L523" s="286"/>
      <c r="M523" s="286"/>
      <c r="N523" s="286"/>
      <c r="O523" s="287"/>
      <c r="P523" s="286"/>
      <c r="Q523" s="997"/>
      <c r="R523" s="286"/>
      <c r="S523" s="286"/>
      <c r="T523" s="286"/>
      <c r="U523" s="286"/>
      <c r="V523" s="286"/>
      <c r="W523" s="286"/>
      <c r="X523" s="286"/>
      <c r="Y523" s="286"/>
      <c r="Z523" s="286"/>
      <c r="AA523" s="286"/>
      <c r="AB523" s="286"/>
      <c r="AC523" s="286"/>
      <c r="AD523" s="286"/>
      <c r="AE523" s="286"/>
      <c r="AF523" s="286"/>
      <c r="AG523" s="286"/>
      <c r="AH523" s="286"/>
      <c r="AI523" s="286"/>
      <c r="AJ523" s="286"/>
      <c r="AK523" s="286"/>
      <c r="AL523" s="286"/>
      <c r="AM523" s="286"/>
      <c r="AN523" s="286"/>
      <c r="AO523" s="286"/>
      <c r="AP523" s="286"/>
      <c r="AQ523" s="286"/>
      <c r="AR523" s="1010"/>
      <c r="AS523" s="286"/>
      <c r="AT523" s="286"/>
      <c r="AU523" s="286"/>
      <c r="AV523" s="286"/>
      <c r="AW523" s="286"/>
      <c r="AX523" s="286"/>
      <c r="AY523" s="1010"/>
      <c r="AZ523" s="286"/>
      <c r="BA523" s="286"/>
      <c r="BB523" s="286"/>
      <c r="BC523" s="286"/>
      <c r="BD523" s="286"/>
      <c r="BE523" s="286"/>
      <c r="BF523" s="286"/>
      <c r="BG523" s="286"/>
      <c r="BH523" s="286"/>
      <c r="BI523" s="286"/>
      <c r="BJ523" s="679"/>
      <c r="BK523" s="691"/>
    </row>
    <row r="524" spans="1:63" s="285" customFormat="1">
      <c r="A524" s="288"/>
      <c r="B524" s="288"/>
      <c r="C524" s="1396"/>
      <c r="D524" s="286"/>
      <c r="E524" s="286"/>
      <c r="F524" s="286"/>
      <c r="G524" s="286"/>
      <c r="H524" s="286"/>
      <c r="I524" s="286"/>
      <c r="J524" s="1010"/>
      <c r="K524" s="286"/>
      <c r="L524" s="286"/>
      <c r="M524" s="286"/>
      <c r="N524" s="286"/>
      <c r="O524" s="287"/>
      <c r="P524" s="286"/>
      <c r="Q524" s="997"/>
      <c r="R524" s="286"/>
      <c r="S524" s="286"/>
      <c r="T524" s="286"/>
      <c r="U524" s="286"/>
      <c r="V524" s="286"/>
      <c r="W524" s="286"/>
      <c r="X524" s="286"/>
      <c r="Y524" s="286"/>
      <c r="Z524" s="286"/>
      <c r="AA524" s="286"/>
      <c r="AB524" s="286"/>
      <c r="AC524" s="286"/>
      <c r="AD524" s="286"/>
      <c r="AE524" s="286"/>
      <c r="AF524" s="286"/>
      <c r="AG524" s="286"/>
      <c r="AH524" s="286"/>
      <c r="AI524" s="286"/>
      <c r="AJ524" s="286"/>
      <c r="AK524" s="286"/>
      <c r="AL524" s="286"/>
      <c r="AM524" s="286"/>
      <c r="AN524" s="286"/>
      <c r="AO524" s="286"/>
      <c r="AP524" s="286"/>
      <c r="AQ524" s="286"/>
      <c r="AR524" s="1010"/>
      <c r="AS524" s="286"/>
      <c r="AT524" s="286"/>
      <c r="AU524" s="286"/>
      <c r="AV524" s="286"/>
      <c r="AW524" s="286"/>
      <c r="AX524" s="286"/>
      <c r="AY524" s="1010"/>
      <c r="AZ524" s="286"/>
      <c r="BA524" s="286"/>
      <c r="BB524" s="286"/>
      <c r="BC524" s="286"/>
      <c r="BD524" s="286"/>
      <c r="BE524" s="286"/>
      <c r="BF524" s="286"/>
      <c r="BG524" s="286"/>
      <c r="BH524" s="286"/>
      <c r="BI524" s="286"/>
      <c r="BJ524" s="679"/>
      <c r="BK524" s="691"/>
    </row>
    <row r="525" spans="1:63" s="285" customFormat="1" ht="15.75" customHeight="1">
      <c r="A525" s="288"/>
      <c r="B525" s="288"/>
      <c r="C525" s="1396"/>
      <c r="D525" s="286"/>
      <c r="E525" s="286"/>
      <c r="F525" s="286"/>
      <c r="G525" s="286"/>
      <c r="H525" s="286"/>
      <c r="I525" s="286"/>
      <c r="J525" s="1010"/>
      <c r="K525" s="286"/>
      <c r="L525" s="286"/>
      <c r="M525" s="286"/>
      <c r="N525" s="286"/>
      <c r="O525" s="287"/>
      <c r="P525" s="286"/>
      <c r="Q525" s="997"/>
      <c r="R525" s="286"/>
      <c r="S525" s="286"/>
      <c r="T525" s="286"/>
      <c r="U525" s="286"/>
      <c r="V525" s="286"/>
      <c r="W525" s="286"/>
      <c r="X525" s="286"/>
      <c r="Y525" s="286"/>
      <c r="Z525" s="286"/>
      <c r="AA525" s="286"/>
      <c r="AB525" s="286"/>
      <c r="AC525" s="286"/>
      <c r="AD525" s="286"/>
      <c r="AE525" s="286"/>
      <c r="AF525" s="286"/>
      <c r="AG525" s="286"/>
      <c r="AH525" s="286"/>
      <c r="AI525" s="286"/>
      <c r="AJ525" s="286"/>
      <c r="AK525" s="286"/>
      <c r="AL525" s="286"/>
      <c r="AM525" s="286"/>
      <c r="AN525" s="286"/>
      <c r="AO525" s="286"/>
      <c r="AP525" s="286"/>
      <c r="AQ525" s="286"/>
      <c r="AR525" s="1010"/>
      <c r="AS525" s="286"/>
      <c r="AT525" s="286"/>
      <c r="AU525" s="286"/>
      <c r="AV525" s="286"/>
      <c r="AW525" s="286"/>
      <c r="AX525" s="286"/>
      <c r="AY525" s="1010"/>
      <c r="AZ525" s="286"/>
      <c r="BA525" s="286"/>
      <c r="BB525" s="286"/>
      <c r="BC525" s="286"/>
      <c r="BD525" s="286"/>
      <c r="BE525" s="286"/>
      <c r="BF525" s="286"/>
      <c r="BG525" s="286"/>
      <c r="BH525" s="286"/>
      <c r="BI525" s="286"/>
      <c r="BJ525" s="679"/>
      <c r="BK525" s="691"/>
    </row>
    <row r="526" spans="1:63" s="285" customFormat="1">
      <c r="A526" s="288"/>
      <c r="B526" s="288"/>
      <c r="C526" s="1396"/>
      <c r="D526" s="286"/>
      <c r="E526" s="286"/>
      <c r="F526" s="286"/>
      <c r="G526" s="286"/>
      <c r="H526" s="286"/>
      <c r="I526" s="286"/>
      <c r="J526" s="1010"/>
      <c r="K526" s="286"/>
      <c r="L526" s="286"/>
      <c r="M526" s="286"/>
      <c r="N526" s="286"/>
      <c r="O526" s="287"/>
      <c r="P526" s="286"/>
      <c r="Q526" s="997"/>
      <c r="R526" s="286"/>
      <c r="S526" s="286"/>
      <c r="T526" s="286"/>
      <c r="U526" s="286"/>
      <c r="V526" s="286"/>
      <c r="W526" s="286"/>
      <c r="X526" s="286"/>
      <c r="Y526" s="286"/>
      <c r="Z526" s="286"/>
      <c r="AA526" s="286"/>
      <c r="AB526" s="286"/>
      <c r="AC526" s="286"/>
      <c r="AD526" s="286"/>
      <c r="AE526" s="286"/>
      <c r="AF526" s="286"/>
      <c r="AG526" s="286"/>
      <c r="AH526" s="286"/>
      <c r="AI526" s="286"/>
      <c r="AJ526" s="286"/>
      <c r="AK526" s="286"/>
      <c r="AL526" s="286"/>
      <c r="AM526" s="286"/>
      <c r="AN526" s="286"/>
      <c r="AO526" s="286"/>
      <c r="AP526" s="286"/>
      <c r="AQ526" s="286"/>
      <c r="AR526" s="1010"/>
      <c r="AS526" s="286"/>
      <c r="AT526" s="286"/>
      <c r="AU526" s="286"/>
      <c r="AV526" s="286"/>
      <c r="AW526" s="286"/>
      <c r="AX526" s="286"/>
      <c r="AY526" s="1010"/>
      <c r="AZ526" s="286"/>
      <c r="BA526" s="286"/>
      <c r="BB526" s="286"/>
      <c r="BC526" s="286"/>
      <c r="BD526" s="286"/>
      <c r="BE526" s="286"/>
      <c r="BF526" s="286"/>
      <c r="BG526" s="286"/>
      <c r="BH526" s="286"/>
      <c r="BI526" s="286"/>
      <c r="BJ526" s="679"/>
      <c r="BK526" s="691"/>
    </row>
    <row r="527" spans="1:63" s="285" customFormat="1" ht="15.75" customHeight="1">
      <c r="A527" s="288"/>
      <c r="B527" s="288"/>
      <c r="C527" s="1396"/>
      <c r="D527" s="286"/>
      <c r="E527" s="286"/>
      <c r="F527" s="286"/>
      <c r="G527" s="286"/>
      <c r="H527" s="286"/>
      <c r="I527" s="286"/>
      <c r="J527" s="1010"/>
      <c r="K527" s="286"/>
      <c r="L527" s="286"/>
      <c r="M527" s="286"/>
      <c r="N527" s="286"/>
      <c r="O527" s="287"/>
      <c r="P527" s="286"/>
      <c r="Q527" s="997"/>
      <c r="R527" s="286"/>
      <c r="S527" s="286"/>
      <c r="T527" s="286"/>
      <c r="U527" s="286"/>
      <c r="V527" s="286"/>
      <c r="W527" s="286"/>
      <c r="X527" s="286"/>
      <c r="Y527" s="286"/>
      <c r="Z527" s="286"/>
      <c r="AA527" s="286"/>
      <c r="AB527" s="286"/>
      <c r="AC527" s="286"/>
      <c r="AD527" s="286"/>
      <c r="AE527" s="286"/>
      <c r="AF527" s="286"/>
      <c r="AG527" s="286"/>
      <c r="AH527" s="286"/>
      <c r="AI527" s="286"/>
      <c r="AJ527" s="286"/>
      <c r="AK527" s="286"/>
      <c r="AL527" s="286"/>
      <c r="AM527" s="286"/>
      <c r="AN527" s="286"/>
      <c r="AO527" s="286"/>
      <c r="AP527" s="286"/>
      <c r="AQ527" s="286"/>
      <c r="AR527" s="1010"/>
      <c r="AS527" s="286"/>
      <c r="AT527" s="286"/>
      <c r="AU527" s="286"/>
      <c r="AV527" s="286"/>
      <c r="AW527" s="286"/>
      <c r="AX527" s="286"/>
      <c r="AY527" s="1010"/>
      <c r="AZ527" s="286"/>
      <c r="BA527" s="286"/>
      <c r="BB527" s="286"/>
      <c r="BC527" s="286"/>
      <c r="BD527" s="286"/>
      <c r="BE527" s="286"/>
      <c r="BF527" s="286"/>
      <c r="BG527" s="286"/>
      <c r="BH527" s="286"/>
      <c r="BI527" s="286"/>
      <c r="BJ527" s="679"/>
      <c r="BK527" s="691"/>
    </row>
    <row r="528" spans="1:63" s="285" customFormat="1">
      <c r="A528" s="288"/>
      <c r="B528" s="288"/>
      <c r="C528" s="1396"/>
      <c r="D528" s="286"/>
      <c r="E528" s="286"/>
      <c r="F528" s="286"/>
      <c r="G528" s="286"/>
      <c r="H528" s="286"/>
      <c r="I528" s="286"/>
      <c r="J528" s="1010"/>
      <c r="K528" s="286"/>
      <c r="L528" s="286"/>
      <c r="M528" s="286"/>
      <c r="N528" s="286"/>
      <c r="O528" s="287"/>
      <c r="P528" s="286"/>
      <c r="Q528" s="997"/>
      <c r="R528" s="286"/>
      <c r="S528" s="286"/>
      <c r="T528" s="286"/>
      <c r="U528" s="286"/>
      <c r="V528" s="286"/>
      <c r="W528" s="286"/>
      <c r="X528" s="286"/>
      <c r="Y528" s="286"/>
      <c r="Z528" s="286"/>
      <c r="AA528" s="286"/>
      <c r="AB528" s="286"/>
      <c r="AC528" s="286"/>
      <c r="AD528" s="286"/>
      <c r="AE528" s="286"/>
      <c r="AF528" s="286"/>
      <c r="AG528" s="286"/>
      <c r="AH528" s="286"/>
      <c r="AI528" s="286"/>
      <c r="AJ528" s="286"/>
      <c r="AK528" s="286"/>
      <c r="AL528" s="286"/>
      <c r="AM528" s="286"/>
      <c r="AN528" s="286"/>
      <c r="AO528" s="286"/>
      <c r="AP528" s="286"/>
      <c r="AQ528" s="286"/>
      <c r="AR528" s="1010"/>
      <c r="AS528" s="286"/>
      <c r="AT528" s="286"/>
      <c r="AU528" s="286"/>
      <c r="AV528" s="286"/>
      <c r="AW528" s="286"/>
      <c r="AX528" s="286"/>
      <c r="AY528" s="1010"/>
      <c r="AZ528" s="286"/>
      <c r="BA528" s="286"/>
      <c r="BB528" s="286"/>
      <c r="BC528" s="286"/>
      <c r="BD528" s="286"/>
      <c r="BE528" s="286"/>
      <c r="BF528" s="286"/>
      <c r="BG528" s="286"/>
      <c r="BH528" s="286"/>
      <c r="BI528" s="286"/>
      <c r="BJ528" s="679"/>
      <c r="BK528" s="691"/>
    </row>
    <row r="529" spans="1:63" s="285" customFormat="1" ht="15.75" customHeight="1">
      <c r="A529" s="288"/>
      <c r="B529" s="288"/>
      <c r="C529" s="1396"/>
      <c r="D529" s="286"/>
      <c r="E529" s="286"/>
      <c r="F529" s="286"/>
      <c r="G529" s="286"/>
      <c r="H529" s="286"/>
      <c r="I529" s="286"/>
      <c r="J529" s="1010"/>
      <c r="K529" s="286"/>
      <c r="L529" s="286"/>
      <c r="M529" s="286"/>
      <c r="N529" s="286"/>
      <c r="O529" s="287"/>
      <c r="P529" s="286"/>
      <c r="Q529" s="997"/>
      <c r="R529" s="286"/>
      <c r="S529" s="286"/>
      <c r="T529" s="286"/>
      <c r="U529" s="286"/>
      <c r="V529" s="286"/>
      <c r="W529" s="286"/>
      <c r="X529" s="286"/>
      <c r="Y529" s="286"/>
      <c r="Z529" s="286"/>
      <c r="AA529" s="286"/>
      <c r="AB529" s="286"/>
      <c r="AC529" s="286"/>
      <c r="AD529" s="286"/>
      <c r="AE529" s="286"/>
      <c r="AF529" s="286"/>
      <c r="AG529" s="286"/>
      <c r="AH529" s="286"/>
      <c r="AI529" s="286"/>
      <c r="AJ529" s="286"/>
      <c r="AK529" s="286"/>
      <c r="AL529" s="286"/>
      <c r="AM529" s="286"/>
      <c r="AN529" s="286"/>
      <c r="AO529" s="286"/>
      <c r="AP529" s="286"/>
      <c r="AQ529" s="286"/>
      <c r="AR529" s="1010"/>
      <c r="AS529" s="286"/>
      <c r="AT529" s="286"/>
      <c r="AU529" s="286"/>
      <c r="AV529" s="286"/>
      <c r="AW529" s="286"/>
      <c r="AX529" s="286"/>
      <c r="AY529" s="1010"/>
      <c r="AZ529" s="286"/>
      <c r="BA529" s="286"/>
      <c r="BB529" s="286"/>
      <c r="BC529" s="286"/>
      <c r="BD529" s="286"/>
      <c r="BE529" s="286"/>
      <c r="BF529" s="286"/>
      <c r="BG529" s="286"/>
      <c r="BH529" s="286"/>
      <c r="BI529" s="286"/>
      <c r="BJ529" s="679"/>
      <c r="BK529" s="691"/>
    </row>
    <row r="530" spans="1:63" s="285" customFormat="1">
      <c r="A530" s="288"/>
      <c r="B530" s="288"/>
      <c r="C530" s="1396"/>
      <c r="D530" s="286"/>
      <c r="E530" s="286"/>
      <c r="F530" s="286"/>
      <c r="G530" s="286"/>
      <c r="H530" s="286"/>
      <c r="I530" s="286"/>
      <c r="J530" s="1010"/>
      <c r="K530" s="286"/>
      <c r="L530" s="286"/>
      <c r="M530" s="286"/>
      <c r="N530" s="286"/>
      <c r="O530" s="287"/>
      <c r="P530" s="286"/>
      <c r="Q530" s="997"/>
      <c r="R530" s="286"/>
      <c r="S530" s="286"/>
      <c r="T530" s="286"/>
      <c r="U530" s="286"/>
      <c r="V530" s="286"/>
      <c r="W530" s="286"/>
      <c r="X530" s="286"/>
      <c r="Y530" s="286"/>
      <c r="Z530" s="286"/>
      <c r="AA530" s="286"/>
      <c r="AB530" s="286"/>
      <c r="AC530" s="286"/>
      <c r="AD530" s="286"/>
      <c r="AE530" s="286"/>
      <c r="AF530" s="286"/>
      <c r="AG530" s="286"/>
      <c r="AH530" s="286"/>
      <c r="AI530" s="286"/>
      <c r="AJ530" s="286"/>
      <c r="AK530" s="286"/>
      <c r="AL530" s="286"/>
      <c r="AM530" s="286"/>
      <c r="AN530" s="286"/>
      <c r="AO530" s="286"/>
      <c r="AP530" s="286"/>
      <c r="AQ530" s="286"/>
      <c r="AR530" s="1010"/>
      <c r="AS530" s="286"/>
      <c r="AT530" s="286"/>
      <c r="AU530" s="286"/>
      <c r="AV530" s="286"/>
      <c r="AW530" s="286"/>
      <c r="AX530" s="286"/>
      <c r="AY530" s="1010"/>
      <c r="AZ530" s="286"/>
      <c r="BA530" s="286"/>
      <c r="BB530" s="286"/>
      <c r="BC530" s="286"/>
      <c r="BD530" s="286"/>
      <c r="BE530" s="286"/>
      <c r="BF530" s="286"/>
      <c r="BG530" s="286"/>
      <c r="BH530" s="286"/>
      <c r="BI530" s="286"/>
      <c r="BJ530" s="679"/>
      <c r="BK530" s="691"/>
    </row>
    <row r="531" spans="1:63" s="285" customFormat="1" ht="15.75" customHeight="1">
      <c r="A531" s="288"/>
      <c r="B531" s="288"/>
      <c r="C531" s="1396"/>
      <c r="D531" s="286"/>
      <c r="E531" s="286"/>
      <c r="F531" s="286"/>
      <c r="G531" s="286"/>
      <c r="H531" s="286"/>
      <c r="I531" s="286"/>
      <c r="J531" s="1010"/>
      <c r="K531" s="286"/>
      <c r="L531" s="286"/>
      <c r="M531" s="286"/>
      <c r="N531" s="286"/>
      <c r="O531" s="287"/>
      <c r="P531" s="286"/>
      <c r="Q531" s="997"/>
      <c r="R531" s="286"/>
      <c r="S531" s="286"/>
      <c r="T531" s="286"/>
      <c r="U531" s="286"/>
      <c r="V531" s="286"/>
      <c r="W531" s="286"/>
      <c r="X531" s="286"/>
      <c r="Y531" s="286"/>
      <c r="Z531" s="286"/>
      <c r="AA531" s="286"/>
      <c r="AB531" s="286"/>
      <c r="AC531" s="286"/>
      <c r="AD531" s="286"/>
      <c r="AE531" s="286"/>
      <c r="AF531" s="286"/>
      <c r="AG531" s="286"/>
      <c r="AH531" s="286"/>
      <c r="AI531" s="286"/>
      <c r="AJ531" s="286"/>
      <c r="AK531" s="286"/>
      <c r="AL531" s="286"/>
      <c r="AM531" s="286"/>
      <c r="AN531" s="286"/>
      <c r="AO531" s="286"/>
      <c r="AP531" s="286"/>
      <c r="AQ531" s="286"/>
      <c r="AR531" s="1010"/>
      <c r="AS531" s="286"/>
      <c r="AT531" s="286"/>
      <c r="AU531" s="286"/>
      <c r="AV531" s="286"/>
      <c r="AW531" s="286"/>
      <c r="AX531" s="286"/>
      <c r="AY531" s="1010"/>
      <c r="AZ531" s="286"/>
      <c r="BA531" s="286"/>
      <c r="BB531" s="286"/>
      <c r="BC531" s="286"/>
      <c r="BD531" s="286"/>
      <c r="BE531" s="286"/>
      <c r="BF531" s="286"/>
      <c r="BG531" s="286"/>
      <c r="BH531" s="286"/>
      <c r="BI531" s="286"/>
      <c r="BJ531" s="679"/>
      <c r="BK531" s="691"/>
    </row>
    <row r="532" spans="1:63" s="285" customFormat="1">
      <c r="A532" s="288"/>
      <c r="B532" s="288"/>
      <c r="C532" s="1396"/>
      <c r="D532" s="286"/>
      <c r="E532" s="286"/>
      <c r="F532" s="286"/>
      <c r="G532" s="286"/>
      <c r="H532" s="286"/>
      <c r="I532" s="286"/>
      <c r="J532" s="1010"/>
      <c r="K532" s="286"/>
      <c r="L532" s="286"/>
      <c r="M532" s="286"/>
      <c r="N532" s="286"/>
      <c r="O532" s="287"/>
      <c r="P532" s="286"/>
      <c r="Q532" s="997"/>
      <c r="R532" s="286"/>
      <c r="S532" s="286"/>
      <c r="T532" s="286"/>
      <c r="U532" s="286"/>
      <c r="V532" s="286"/>
      <c r="W532" s="286"/>
      <c r="X532" s="286"/>
      <c r="Y532" s="286"/>
      <c r="Z532" s="286"/>
      <c r="AA532" s="286"/>
      <c r="AB532" s="286"/>
      <c r="AC532" s="286"/>
      <c r="AD532" s="286"/>
      <c r="AE532" s="286"/>
      <c r="AF532" s="286"/>
      <c r="AG532" s="286"/>
      <c r="AH532" s="286"/>
      <c r="AI532" s="286"/>
      <c r="AJ532" s="286"/>
      <c r="AK532" s="286"/>
      <c r="AL532" s="286"/>
      <c r="AM532" s="286"/>
      <c r="AN532" s="286"/>
      <c r="AO532" s="286"/>
      <c r="AP532" s="286"/>
      <c r="AQ532" s="286"/>
      <c r="AR532" s="1010"/>
      <c r="AS532" s="286"/>
      <c r="AT532" s="286"/>
      <c r="AU532" s="286"/>
      <c r="AV532" s="286"/>
      <c r="AW532" s="286"/>
      <c r="AX532" s="286"/>
      <c r="AY532" s="1010"/>
      <c r="AZ532" s="286"/>
      <c r="BA532" s="286"/>
      <c r="BB532" s="286"/>
      <c r="BC532" s="286"/>
      <c r="BD532" s="286"/>
      <c r="BE532" s="286"/>
      <c r="BF532" s="286"/>
      <c r="BG532" s="286"/>
      <c r="BH532" s="286"/>
      <c r="BI532" s="286"/>
      <c r="BJ532" s="679"/>
      <c r="BK532" s="691"/>
    </row>
    <row r="533" spans="1:63" s="285" customFormat="1" ht="15.75" customHeight="1">
      <c r="A533" s="288"/>
      <c r="B533" s="288"/>
      <c r="C533" s="1396"/>
      <c r="D533" s="286"/>
      <c r="E533" s="286"/>
      <c r="F533" s="286"/>
      <c r="G533" s="286"/>
      <c r="H533" s="286"/>
      <c r="I533" s="286"/>
      <c r="J533" s="1010"/>
      <c r="K533" s="286"/>
      <c r="L533" s="286"/>
      <c r="M533" s="286"/>
      <c r="N533" s="286"/>
      <c r="O533" s="287"/>
      <c r="P533" s="286"/>
      <c r="Q533" s="997"/>
      <c r="R533" s="286"/>
      <c r="S533" s="286"/>
      <c r="T533" s="286"/>
      <c r="U533" s="286"/>
      <c r="V533" s="286"/>
      <c r="W533" s="286"/>
      <c r="X533" s="286"/>
      <c r="Y533" s="286"/>
      <c r="Z533" s="286"/>
      <c r="AA533" s="286"/>
      <c r="AB533" s="286"/>
      <c r="AC533" s="286"/>
      <c r="AD533" s="286"/>
      <c r="AE533" s="286"/>
      <c r="AF533" s="286"/>
      <c r="AG533" s="286"/>
      <c r="AH533" s="286"/>
      <c r="AI533" s="286"/>
      <c r="AJ533" s="286"/>
      <c r="AK533" s="286"/>
      <c r="AL533" s="286"/>
      <c r="AM533" s="286"/>
      <c r="AN533" s="286"/>
      <c r="AO533" s="286"/>
      <c r="AP533" s="286"/>
      <c r="AQ533" s="286"/>
      <c r="AR533" s="1010"/>
      <c r="AS533" s="286"/>
      <c r="AT533" s="286"/>
      <c r="AU533" s="286"/>
      <c r="AV533" s="286"/>
      <c r="AW533" s="286"/>
      <c r="AX533" s="286"/>
      <c r="AY533" s="1010"/>
      <c r="AZ533" s="286"/>
      <c r="BA533" s="286"/>
      <c r="BB533" s="286"/>
      <c r="BC533" s="286"/>
      <c r="BD533" s="286"/>
      <c r="BE533" s="286"/>
      <c r="BF533" s="286"/>
      <c r="BG533" s="286"/>
      <c r="BH533" s="286"/>
      <c r="BI533" s="286"/>
      <c r="BJ533" s="679"/>
      <c r="BK533" s="691"/>
    </row>
    <row r="534" spans="1:63" s="285" customFormat="1">
      <c r="A534" s="288"/>
      <c r="B534" s="288"/>
      <c r="C534" s="1396"/>
      <c r="D534" s="286"/>
      <c r="E534" s="286"/>
      <c r="F534" s="286"/>
      <c r="G534" s="286"/>
      <c r="H534" s="286"/>
      <c r="I534" s="286"/>
      <c r="J534" s="1010"/>
      <c r="K534" s="286"/>
      <c r="L534" s="286"/>
      <c r="M534" s="286"/>
      <c r="N534" s="286"/>
      <c r="O534" s="287"/>
      <c r="P534" s="286"/>
      <c r="Q534" s="997"/>
      <c r="R534" s="286"/>
      <c r="S534" s="286"/>
      <c r="T534" s="286"/>
      <c r="U534" s="286"/>
      <c r="V534" s="286"/>
      <c r="W534" s="286"/>
      <c r="X534" s="286"/>
      <c r="Y534" s="286"/>
      <c r="Z534" s="286"/>
      <c r="AA534" s="286"/>
      <c r="AB534" s="286"/>
      <c r="AC534" s="286"/>
      <c r="AD534" s="286"/>
      <c r="AE534" s="286"/>
      <c r="AF534" s="286"/>
      <c r="AG534" s="286"/>
      <c r="AH534" s="286"/>
      <c r="AI534" s="286"/>
      <c r="AJ534" s="286"/>
      <c r="AK534" s="286"/>
      <c r="AL534" s="286"/>
      <c r="AM534" s="286"/>
      <c r="AN534" s="286"/>
      <c r="AO534" s="286"/>
      <c r="AP534" s="286"/>
      <c r="AQ534" s="286"/>
      <c r="AR534" s="1010"/>
      <c r="AS534" s="286"/>
      <c r="AT534" s="286"/>
      <c r="AU534" s="286"/>
      <c r="AV534" s="286"/>
      <c r="AW534" s="286"/>
      <c r="AX534" s="286"/>
      <c r="AY534" s="1010"/>
      <c r="AZ534" s="286"/>
      <c r="BA534" s="286"/>
      <c r="BB534" s="286"/>
      <c r="BC534" s="286"/>
      <c r="BD534" s="286"/>
      <c r="BE534" s="286"/>
      <c r="BF534" s="286"/>
      <c r="BG534" s="286"/>
      <c r="BH534" s="286"/>
      <c r="BI534" s="286"/>
      <c r="BJ534" s="679"/>
      <c r="BK534" s="691"/>
    </row>
    <row r="535" spans="1:63" s="285" customFormat="1" ht="15.75" customHeight="1">
      <c r="A535" s="288"/>
      <c r="B535" s="288"/>
      <c r="C535" s="1396"/>
      <c r="D535" s="286"/>
      <c r="E535" s="286"/>
      <c r="F535" s="286"/>
      <c r="G535" s="286"/>
      <c r="H535" s="286"/>
      <c r="I535" s="286"/>
      <c r="J535" s="1010"/>
      <c r="K535" s="286"/>
      <c r="L535" s="286"/>
      <c r="M535" s="286"/>
      <c r="N535" s="286"/>
      <c r="O535" s="287"/>
      <c r="P535" s="286"/>
      <c r="Q535" s="997"/>
      <c r="R535" s="286"/>
      <c r="S535" s="286"/>
      <c r="T535" s="286"/>
      <c r="U535" s="286"/>
      <c r="V535" s="286"/>
      <c r="W535" s="286"/>
      <c r="X535" s="286"/>
      <c r="Y535" s="286"/>
      <c r="Z535" s="286"/>
      <c r="AA535" s="286"/>
      <c r="AB535" s="286"/>
      <c r="AC535" s="286"/>
      <c r="AD535" s="286"/>
      <c r="AE535" s="286"/>
      <c r="AF535" s="286"/>
      <c r="AG535" s="286"/>
      <c r="AH535" s="286"/>
      <c r="AI535" s="286"/>
      <c r="AJ535" s="286"/>
      <c r="AK535" s="286"/>
      <c r="AL535" s="286"/>
      <c r="AM535" s="286"/>
      <c r="AN535" s="286"/>
      <c r="AO535" s="286"/>
      <c r="AP535" s="286"/>
      <c r="AQ535" s="286"/>
      <c r="AR535" s="1010"/>
      <c r="AS535" s="286"/>
      <c r="AT535" s="286"/>
      <c r="AU535" s="286"/>
      <c r="AV535" s="286"/>
      <c r="AW535" s="286"/>
      <c r="AX535" s="286"/>
      <c r="AY535" s="1010"/>
      <c r="AZ535" s="286"/>
      <c r="BA535" s="286"/>
      <c r="BB535" s="286"/>
      <c r="BC535" s="286"/>
      <c r="BD535" s="286"/>
      <c r="BE535" s="286"/>
      <c r="BF535" s="286"/>
      <c r="BG535" s="286"/>
      <c r="BH535" s="286"/>
      <c r="BI535" s="286"/>
      <c r="BJ535" s="679"/>
      <c r="BK535" s="691"/>
    </row>
    <row r="536" spans="1:63" s="285" customFormat="1">
      <c r="A536" s="288"/>
      <c r="B536" s="288"/>
      <c r="C536" s="1396"/>
      <c r="D536" s="286"/>
      <c r="E536" s="286"/>
      <c r="F536" s="286"/>
      <c r="G536" s="286"/>
      <c r="H536" s="286"/>
      <c r="I536" s="286"/>
      <c r="J536" s="1010"/>
      <c r="K536" s="286"/>
      <c r="L536" s="286"/>
      <c r="M536" s="286"/>
      <c r="N536" s="286"/>
      <c r="O536" s="287"/>
      <c r="P536" s="286"/>
      <c r="Q536" s="997"/>
      <c r="R536" s="286"/>
      <c r="S536" s="286"/>
      <c r="T536" s="286"/>
      <c r="U536" s="286"/>
      <c r="V536" s="286"/>
      <c r="W536" s="286"/>
      <c r="X536" s="286"/>
      <c r="Y536" s="286"/>
      <c r="Z536" s="286"/>
      <c r="AA536" s="286"/>
      <c r="AB536" s="286"/>
      <c r="AC536" s="286"/>
      <c r="AD536" s="286"/>
      <c r="AE536" s="286"/>
      <c r="AF536" s="286"/>
      <c r="AG536" s="286"/>
      <c r="AH536" s="286"/>
      <c r="AI536" s="286"/>
      <c r="AJ536" s="286"/>
      <c r="AK536" s="286"/>
      <c r="AL536" s="286"/>
      <c r="AM536" s="286"/>
      <c r="AN536" s="286"/>
      <c r="AO536" s="286"/>
      <c r="AP536" s="286"/>
      <c r="AQ536" s="286"/>
      <c r="AR536" s="1010"/>
      <c r="AS536" s="286"/>
      <c r="AT536" s="286"/>
      <c r="AU536" s="286"/>
      <c r="AV536" s="286"/>
      <c r="AW536" s="286"/>
      <c r="AX536" s="286"/>
      <c r="AY536" s="1010"/>
      <c r="AZ536" s="286"/>
      <c r="BA536" s="286"/>
      <c r="BB536" s="286"/>
      <c r="BC536" s="286"/>
      <c r="BD536" s="286"/>
      <c r="BE536" s="286"/>
      <c r="BF536" s="286"/>
      <c r="BG536" s="286"/>
      <c r="BH536" s="286"/>
      <c r="BI536" s="286"/>
      <c r="BJ536" s="679"/>
      <c r="BK536" s="691"/>
    </row>
    <row r="537" spans="1:63" s="285" customFormat="1" ht="15.75" customHeight="1">
      <c r="A537" s="288"/>
      <c r="B537" s="288"/>
      <c r="C537" s="1396"/>
      <c r="D537" s="286"/>
      <c r="E537" s="286"/>
      <c r="F537" s="286"/>
      <c r="G537" s="286"/>
      <c r="H537" s="286"/>
      <c r="I537" s="286"/>
      <c r="J537" s="1010"/>
      <c r="K537" s="286"/>
      <c r="L537" s="286"/>
      <c r="M537" s="286"/>
      <c r="N537" s="286"/>
      <c r="O537" s="287"/>
      <c r="P537" s="286"/>
      <c r="Q537" s="997"/>
      <c r="R537" s="286"/>
      <c r="S537" s="286"/>
      <c r="T537" s="286"/>
      <c r="U537" s="286"/>
      <c r="V537" s="286"/>
      <c r="W537" s="286"/>
      <c r="X537" s="286"/>
      <c r="Y537" s="286"/>
      <c r="Z537" s="286"/>
      <c r="AA537" s="286"/>
      <c r="AB537" s="286"/>
      <c r="AC537" s="286"/>
      <c r="AD537" s="286"/>
      <c r="AE537" s="286"/>
      <c r="AF537" s="286"/>
      <c r="AG537" s="286"/>
      <c r="AH537" s="286"/>
      <c r="AI537" s="286"/>
      <c r="AJ537" s="286"/>
      <c r="AK537" s="286"/>
      <c r="AL537" s="286"/>
      <c r="AM537" s="286"/>
      <c r="AN537" s="286"/>
      <c r="AO537" s="286"/>
      <c r="AP537" s="286"/>
      <c r="AQ537" s="286"/>
      <c r="AR537" s="1010"/>
      <c r="AS537" s="286"/>
      <c r="AT537" s="286"/>
      <c r="AU537" s="286"/>
      <c r="AV537" s="286"/>
      <c r="AW537" s="286"/>
      <c r="AX537" s="286"/>
      <c r="AY537" s="1010"/>
      <c r="AZ537" s="286"/>
      <c r="BA537" s="286"/>
      <c r="BB537" s="286"/>
      <c r="BC537" s="286"/>
      <c r="BD537" s="286"/>
      <c r="BE537" s="286"/>
      <c r="BF537" s="286"/>
      <c r="BG537" s="286"/>
      <c r="BH537" s="286"/>
      <c r="BI537" s="286"/>
      <c r="BJ537" s="679"/>
      <c r="BK537" s="691"/>
    </row>
    <row r="538" spans="1:63" s="285" customFormat="1">
      <c r="A538" s="288"/>
      <c r="B538" s="288"/>
      <c r="C538" s="1396"/>
      <c r="D538" s="286"/>
      <c r="E538" s="286"/>
      <c r="F538" s="286"/>
      <c r="G538" s="286"/>
      <c r="H538" s="286"/>
      <c r="I538" s="286"/>
      <c r="J538" s="1010"/>
      <c r="K538" s="286"/>
      <c r="L538" s="286"/>
      <c r="M538" s="286"/>
      <c r="N538" s="286"/>
      <c r="O538" s="287"/>
      <c r="P538" s="286"/>
      <c r="Q538" s="997"/>
      <c r="R538" s="286"/>
      <c r="S538" s="286"/>
      <c r="T538" s="286"/>
      <c r="U538" s="286"/>
      <c r="V538" s="286"/>
      <c r="W538" s="286"/>
      <c r="X538" s="286"/>
      <c r="Y538" s="286"/>
      <c r="Z538" s="286"/>
      <c r="AA538" s="286"/>
      <c r="AB538" s="286"/>
      <c r="AC538" s="286"/>
      <c r="AD538" s="286"/>
      <c r="AE538" s="286"/>
      <c r="AF538" s="286"/>
      <c r="AG538" s="286"/>
      <c r="AH538" s="286"/>
      <c r="AI538" s="286"/>
      <c r="AJ538" s="286"/>
      <c r="AK538" s="286"/>
      <c r="AL538" s="286"/>
      <c r="AM538" s="286"/>
      <c r="AN538" s="286"/>
      <c r="AO538" s="286"/>
      <c r="AP538" s="286"/>
      <c r="AQ538" s="286"/>
      <c r="AR538" s="1010"/>
      <c r="AS538" s="286"/>
      <c r="AT538" s="286"/>
      <c r="AU538" s="286"/>
      <c r="AV538" s="286"/>
      <c r="AW538" s="286"/>
      <c r="AX538" s="286"/>
      <c r="AY538" s="1010"/>
      <c r="AZ538" s="286"/>
      <c r="BA538" s="286"/>
      <c r="BB538" s="286"/>
      <c r="BC538" s="286"/>
      <c r="BD538" s="286"/>
      <c r="BE538" s="286"/>
      <c r="BF538" s="286"/>
      <c r="BG538" s="286"/>
      <c r="BH538" s="286"/>
      <c r="BI538" s="286"/>
      <c r="BJ538" s="679"/>
      <c r="BK538" s="691"/>
    </row>
    <row r="539" spans="1:63" s="285" customFormat="1" ht="15.75" customHeight="1">
      <c r="A539" s="288"/>
      <c r="B539" s="288"/>
      <c r="C539" s="1396"/>
      <c r="D539" s="286"/>
      <c r="E539" s="286"/>
      <c r="F539" s="286"/>
      <c r="G539" s="286"/>
      <c r="H539" s="286"/>
      <c r="I539" s="286"/>
      <c r="J539" s="1010"/>
      <c r="K539" s="286"/>
      <c r="L539" s="286"/>
      <c r="M539" s="286"/>
      <c r="N539" s="286"/>
      <c r="O539" s="287"/>
      <c r="P539" s="286"/>
      <c r="Q539" s="997"/>
      <c r="R539" s="286"/>
      <c r="S539" s="286"/>
      <c r="T539" s="286"/>
      <c r="U539" s="286"/>
      <c r="V539" s="286"/>
      <c r="W539" s="286"/>
      <c r="X539" s="286"/>
      <c r="Y539" s="286"/>
      <c r="Z539" s="286"/>
      <c r="AA539" s="286"/>
      <c r="AB539" s="286"/>
      <c r="AC539" s="286"/>
      <c r="AD539" s="286"/>
      <c r="AE539" s="286"/>
      <c r="AF539" s="286"/>
      <c r="AG539" s="286"/>
      <c r="AH539" s="286"/>
      <c r="AI539" s="286"/>
      <c r="AJ539" s="286"/>
      <c r="AK539" s="286"/>
      <c r="AL539" s="286"/>
      <c r="AM539" s="286"/>
      <c r="AN539" s="286"/>
      <c r="AO539" s="286"/>
      <c r="AP539" s="286"/>
      <c r="AQ539" s="286"/>
      <c r="AR539" s="1010"/>
      <c r="AS539" s="286"/>
      <c r="AT539" s="286"/>
      <c r="AU539" s="286"/>
      <c r="AV539" s="286"/>
      <c r="AW539" s="286"/>
      <c r="AX539" s="286"/>
      <c r="AY539" s="1010"/>
      <c r="AZ539" s="286"/>
      <c r="BA539" s="286"/>
      <c r="BB539" s="286"/>
      <c r="BC539" s="286"/>
      <c r="BD539" s="286"/>
      <c r="BE539" s="286"/>
      <c r="BF539" s="286"/>
      <c r="BG539" s="286"/>
      <c r="BH539" s="286"/>
      <c r="BI539" s="286"/>
      <c r="BJ539" s="679"/>
      <c r="BK539" s="691"/>
    </row>
    <row r="540" spans="1:63" s="285" customFormat="1">
      <c r="A540" s="288"/>
      <c r="B540" s="288"/>
      <c r="C540" s="1396"/>
      <c r="D540" s="286"/>
      <c r="E540" s="286"/>
      <c r="F540" s="286"/>
      <c r="G540" s="286"/>
      <c r="H540" s="286"/>
      <c r="I540" s="286"/>
      <c r="J540" s="1010"/>
      <c r="K540" s="286"/>
      <c r="L540" s="286"/>
      <c r="M540" s="286"/>
      <c r="N540" s="286"/>
      <c r="O540" s="287"/>
      <c r="P540" s="286"/>
      <c r="Q540" s="997"/>
      <c r="R540" s="286"/>
      <c r="S540" s="286"/>
      <c r="T540" s="286"/>
      <c r="U540" s="286"/>
      <c r="V540" s="286"/>
      <c r="W540" s="286"/>
      <c r="X540" s="286"/>
      <c r="Y540" s="286"/>
      <c r="Z540" s="286"/>
      <c r="AA540" s="286"/>
      <c r="AB540" s="286"/>
      <c r="AC540" s="286"/>
      <c r="AD540" s="286"/>
      <c r="AE540" s="286"/>
      <c r="AF540" s="286"/>
      <c r="AG540" s="286"/>
      <c r="AH540" s="286"/>
      <c r="AI540" s="286"/>
      <c r="AJ540" s="286"/>
      <c r="AK540" s="286"/>
      <c r="AL540" s="286"/>
      <c r="AM540" s="286"/>
      <c r="AN540" s="286"/>
      <c r="AO540" s="286"/>
      <c r="AP540" s="286"/>
      <c r="AQ540" s="286"/>
      <c r="AR540" s="1010"/>
      <c r="AS540" s="286"/>
      <c r="AT540" s="286"/>
      <c r="AU540" s="286"/>
      <c r="AV540" s="286"/>
      <c r="AW540" s="286"/>
      <c r="AX540" s="286"/>
      <c r="AY540" s="1010"/>
      <c r="AZ540" s="286"/>
      <c r="BA540" s="286"/>
      <c r="BB540" s="286"/>
      <c r="BC540" s="286"/>
      <c r="BD540" s="286"/>
      <c r="BE540" s="286"/>
      <c r="BF540" s="286"/>
      <c r="BG540" s="286"/>
      <c r="BH540" s="286"/>
      <c r="BI540" s="286"/>
      <c r="BJ540" s="679"/>
      <c r="BK540" s="691"/>
    </row>
    <row r="541" spans="1:63" s="285" customFormat="1" ht="15.75" customHeight="1">
      <c r="A541" s="288"/>
      <c r="B541" s="288"/>
      <c r="C541" s="1396"/>
      <c r="D541" s="286"/>
      <c r="E541" s="286"/>
      <c r="F541" s="286"/>
      <c r="G541" s="286"/>
      <c r="H541" s="286"/>
      <c r="I541" s="286"/>
      <c r="J541" s="1010"/>
      <c r="K541" s="286"/>
      <c r="L541" s="286"/>
      <c r="M541" s="286"/>
      <c r="N541" s="286"/>
      <c r="O541" s="287"/>
      <c r="P541" s="286"/>
      <c r="Q541" s="997"/>
      <c r="R541" s="286"/>
      <c r="S541" s="286"/>
      <c r="T541" s="286"/>
      <c r="U541" s="286"/>
      <c r="V541" s="286"/>
      <c r="W541" s="286"/>
      <c r="X541" s="286"/>
      <c r="Y541" s="286"/>
      <c r="Z541" s="286"/>
      <c r="AA541" s="286"/>
      <c r="AB541" s="286"/>
      <c r="AC541" s="286"/>
      <c r="AD541" s="286"/>
      <c r="AE541" s="286"/>
      <c r="AF541" s="286"/>
      <c r="AG541" s="286"/>
      <c r="AH541" s="286"/>
      <c r="AI541" s="286"/>
      <c r="AJ541" s="286"/>
      <c r="AK541" s="286"/>
      <c r="AL541" s="286"/>
      <c r="AM541" s="286"/>
      <c r="AN541" s="286"/>
      <c r="AO541" s="286"/>
      <c r="AP541" s="286"/>
      <c r="AQ541" s="286"/>
      <c r="AR541" s="1010"/>
      <c r="AS541" s="286"/>
      <c r="AT541" s="286"/>
      <c r="AU541" s="286"/>
      <c r="AV541" s="286"/>
      <c r="AW541" s="286"/>
      <c r="AX541" s="286"/>
      <c r="AY541" s="1010"/>
      <c r="AZ541" s="286"/>
      <c r="BA541" s="286"/>
      <c r="BB541" s="286"/>
      <c r="BC541" s="286"/>
      <c r="BD541" s="286"/>
      <c r="BE541" s="286"/>
      <c r="BF541" s="286"/>
      <c r="BG541" s="286"/>
      <c r="BH541" s="286"/>
      <c r="BI541" s="286"/>
      <c r="BJ541" s="679"/>
      <c r="BK541" s="691"/>
    </row>
    <row r="542" spans="1:63" s="285" customFormat="1">
      <c r="A542" s="288"/>
      <c r="B542" s="288"/>
      <c r="C542" s="1396"/>
      <c r="D542" s="286"/>
      <c r="E542" s="286"/>
      <c r="F542" s="286"/>
      <c r="G542" s="286"/>
      <c r="H542" s="286"/>
      <c r="I542" s="286"/>
      <c r="J542" s="1010"/>
      <c r="K542" s="286"/>
      <c r="L542" s="286"/>
      <c r="M542" s="286"/>
      <c r="N542" s="286"/>
      <c r="O542" s="287"/>
      <c r="P542" s="286"/>
      <c r="Q542" s="997"/>
      <c r="R542" s="286"/>
      <c r="S542" s="286"/>
      <c r="T542" s="286"/>
      <c r="U542" s="286"/>
      <c r="V542" s="286"/>
      <c r="W542" s="286"/>
      <c r="X542" s="286"/>
      <c r="Y542" s="286"/>
      <c r="Z542" s="286"/>
      <c r="AA542" s="286"/>
      <c r="AB542" s="286"/>
      <c r="AC542" s="286"/>
      <c r="AD542" s="286"/>
      <c r="AE542" s="286"/>
      <c r="AF542" s="286"/>
      <c r="AG542" s="286"/>
      <c r="AH542" s="286"/>
      <c r="AI542" s="286"/>
      <c r="AJ542" s="286"/>
      <c r="AK542" s="286"/>
      <c r="AL542" s="286"/>
      <c r="AM542" s="286"/>
      <c r="AN542" s="286"/>
      <c r="AO542" s="286"/>
      <c r="AP542" s="286"/>
      <c r="AQ542" s="286"/>
      <c r="AR542" s="1010"/>
      <c r="AS542" s="286"/>
      <c r="AT542" s="286"/>
      <c r="AU542" s="286"/>
      <c r="AV542" s="286"/>
      <c r="AW542" s="286"/>
      <c r="AX542" s="286"/>
      <c r="AY542" s="1010"/>
      <c r="AZ542" s="286"/>
      <c r="BA542" s="286"/>
      <c r="BB542" s="286"/>
      <c r="BC542" s="286"/>
      <c r="BD542" s="286"/>
      <c r="BE542" s="286"/>
      <c r="BF542" s="286"/>
      <c r="BG542" s="286"/>
      <c r="BH542" s="286"/>
      <c r="BI542" s="286"/>
      <c r="BJ542" s="679"/>
      <c r="BK542" s="691"/>
    </row>
    <row r="543" spans="1:63" s="285" customFormat="1" ht="15.75" customHeight="1">
      <c r="A543" s="288"/>
      <c r="B543" s="288"/>
      <c r="C543" s="1396"/>
      <c r="D543" s="286"/>
      <c r="E543" s="286"/>
      <c r="F543" s="286"/>
      <c r="G543" s="286"/>
      <c r="H543" s="286"/>
      <c r="I543" s="286"/>
      <c r="J543" s="1010"/>
      <c r="K543" s="286"/>
      <c r="L543" s="286"/>
      <c r="M543" s="286"/>
      <c r="N543" s="286"/>
      <c r="O543" s="287"/>
      <c r="P543" s="286"/>
      <c r="Q543" s="997"/>
      <c r="R543" s="286"/>
      <c r="S543" s="286"/>
      <c r="T543" s="286"/>
      <c r="U543" s="286"/>
      <c r="V543" s="286"/>
      <c r="W543" s="286"/>
      <c r="X543" s="286"/>
      <c r="Y543" s="286"/>
      <c r="Z543" s="286"/>
      <c r="AA543" s="286"/>
      <c r="AB543" s="286"/>
      <c r="AC543" s="286"/>
      <c r="AD543" s="286"/>
      <c r="AE543" s="286"/>
      <c r="AF543" s="286"/>
      <c r="AG543" s="286"/>
      <c r="AH543" s="286"/>
      <c r="AI543" s="286"/>
      <c r="AJ543" s="286"/>
      <c r="AK543" s="286"/>
      <c r="AL543" s="286"/>
      <c r="AM543" s="286"/>
      <c r="AN543" s="286"/>
      <c r="AO543" s="286"/>
      <c r="AP543" s="286"/>
      <c r="AQ543" s="286"/>
      <c r="AR543" s="1010"/>
      <c r="AS543" s="286"/>
      <c r="AT543" s="286"/>
      <c r="AU543" s="286"/>
      <c r="AV543" s="286"/>
      <c r="AW543" s="286"/>
      <c r="AX543" s="286"/>
      <c r="AY543" s="1010"/>
      <c r="AZ543" s="286"/>
      <c r="BA543" s="286"/>
      <c r="BB543" s="286"/>
      <c r="BC543" s="286"/>
      <c r="BD543" s="286"/>
      <c r="BE543" s="286"/>
      <c r="BF543" s="286"/>
      <c r="BG543" s="286"/>
      <c r="BH543" s="286"/>
      <c r="BI543" s="286"/>
      <c r="BJ543" s="679"/>
      <c r="BK543" s="691"/>
    </row>
    <row r="544" spans="1:63" s="285" customFormat="1">
      <c r="A544" s="288"/>
      <c r="B544" s="288"/>
      <c r="C544" s="1396"/>
      <c r="D544" s="286"/>
      <c r="E544" s="286"/>
      <c r="F544" s="286"/>
      <c r="G544" s="286"/>
      <c r="H544" s="286"/>
      <c r="I544" s="286"/>
      <c r="J544" s="1010"/>
      <c r="K544" s="286"/>
      <c r="L544" s="286"/>
      <c r="M544" s="286"/>
      <c r="N544" s="286"/>
      <c r="O544" s="287"/>
      <c r="P544" s="286"/>
      <c r="Q544" s="997"/>
      <c r="R544" s="286"/>
      <c r="S544" s="286"/>
      <c r="T544" s="286"/>
      <c r="U544" s="286"/>
      <c r="V544" s="286"/>
      <c r="W544" s="286"/>
      <c r="X544" s="286"/>
      <c r="Y544" s="286"/>
      <c r="Z544" s="286"/>
      <c r="AA544" s="286"/>
      <c r="AB544" s="286"/>
      <c r="AC544" s="286"/>
      <c r="AD544" s="286"/>
      <c r="AE544" s="286"/>
      <c r="AF544" s="286"/>
      <c r="AG544" s="286"/>
      <c r="AH544" s="286"/>
      <c r="AI544" s="286"/>
      <c r="AJ544" s="286"/>
      <c r="AK544" s="286"/>
      <c r="AL544" s="286"/>
      <c r="AM544" s="286"/>
      <c r="AN544" s="286"/>
      <c r="AO544" s="286"/>
      <c r="AP544" s="286"/>
      <c r="AQ544" s="286"/>
      <c r="AR544" s="1010"/>
      <c r="AS544" s="286"/>
      <c r="AT544" s="286"/>
      <c r="AU544" s="286"/>
      <c r="AV544" s="286"/>
      <c r="AW544" s="286"/>
      <c r="AX544" s="286"/>
      <c r="AY544" s="1010"/>
      <c r="AZ544" s="286"/>
      <c r="BA544" s="286"/>
      <c r="BB544" s="286"/>
      <c r="BC544" s="286"/>
      <c r="BD544" s="286"/>
      <c r="BE544" s="286"/>
      <c r="BF544" s="286"/>
      <c r="BG544" s="286"/>
      <c r="BH544" s="286"/>
      <c r="BI544" s="286"/>
      <c r="BJ544" s="679"/>
      <c r="BK544" s="691"/>
    </row>
    <row r="545" spans="1:63" s="285" customFormat="1" ht="15.75" customHeight="1">
      <c r="A545" s="288"/>
      <c r="B545" s="288"/>
      <c r="C545" s="1396"/>
      <c r="D545" s="286"/>
      <c r="E545" s="286"/>
      <c r="F545" s="286"/>
      <c r="G545" s="286"/>
      <c r="H545" s="286"/>
      <c r="I545" s="286"/>
      <c r="J545" s="1010"/>
      <c r="K545" s="286"/>
      <c r="L545" s="286"/>
      <c r="M545" s="286"/>
      <c r="N545" s="286"/>
      <c r="O545" s="287"/>
      <c r="P545" s="286"/>
      <c r="Q545" s="997"/>
      <c r="R545" s="286"/>
      <c r="S545" s="286"/>
      <c r="T545" s="286"/>
      <c r="U545" s="286"/>
      <c r="V545" s="286"/>
      <c r="W545" s="286"/>
      <c r="X545" s="286"/>
      <c r="Y545" s="286"/>
      <c r="Z545" s="286"/>
      <c r="AA545" s="286"/>
      <c r="AB545" s="286"/>
      <c r="AC545" s="286"/>
      <c r="AD545" s="286"/>
      <c r="AE545" s="286"/>
      <c r="AF545" s="286"/>
      <c r="AG545" s="286"/>
      <c r="AH545" s="286"/>
      <c r="AI545" s="286"/>
      <c r="AJ545" s="286"/>
      <c r="AK545" s="286"/>
      <c r="AL545" s="286"/>
      <c r="AM545" s="286"/>
      <c r="AN545" s="286"/>
      <c r="AO545" s="286"/>
      <c r="AP545" s="286"/>
      <c r="AQ545" s="286"/>
      <c r="AR545" s="1010"/>
      <c r="AS545" s="286"/>
      <c r="AT545" s="286"/>
      <c r="AU545" s="286"/>
      <c r="AV545" s="286"/>
      <c r="AW545" s="286"/>
      <c r="AX545" s="286"/>
      <c r="AY545" s="1010"/>
      <c r="AZ545" s="286"/>
      <c r="BA545" s="286"/>
      <c r="BB545" s="286"/>
      <c r="BC545" s="286"/>
      <c r="BD545" s="286"/>
      <c r="BE545" s="286"/>
      <c r="BF545" s="286"/>
      <c r="BG545" s="286"/>
      <c r="BH545" s="286"/>
      <c r="BI545" s="286"/>
      <c r="BJ545" s="679"/>
      <c r="BK545" s="691"/>
    </row>
    <row r="546" spans="1:63" s="285" customFormat="1">
      <c r="A546" s="288"/>
      <c r="B546" s="288"/>
      <c r="C546" s="1396"/>
      <c r="D546" s="286"/>
      <c r="E546" s="286"/>
      <c r="F546" s="286"/>
      <c r="G546" s="286"/>
      <c r="H546" s="286"/>
      <c r="I546" s="286"/>
      <c r="J546" s="1010"/>
      <c r="K546" s="286"/>
      <c r="L546" s="286"/>
      <c r="M546" s="286"/>
      <c r="N546" s="286"/>
      <c r="O546" s="287"/>
      <c r="P546" s="286"/>
      <c r="Q546" s="997"/>
      <c r="R546" s="286"/>
      <c r="S546" s="286"/>
      <c r="T546" s="286"/>
      <c r="U546" s="286"/>
      <c r="V546" s="286"/>
      <c r="W546" s="286"/>
      <c r="X546" s="286"/>
      <c r="Y546" s="286"/>
      <c r="Z546" s="286"/>
      <c r="AA546" s="286"/>
      <c r="AB546" s="286"/>
      <c r="AC546" s="286"/>
      <c r="AD546" s="286"/>
      <c r="AE546" s="286"/>
      <c r="AF546" s="286"/>
      <c r="AG546" s="286"/>
      <c r="AH546" s="286"/>
      <c r="AI546" s="286"/>
      <c r="AJ546" s="286"/>
      <c r="AK546" s="286"/>
      <c r="AL546" s="286"/>
      <c r="AM546" s="286"/>
      <c r="AN546" s="286"/>
      <c r="AO546" s="286"/>
      <c r="AP546" s="286"/>
      <c r="AQ546" s="286"/>
      <c r="AR546" s="1010"/>
      <c r="AS546" s="286"/>
      <c r="AT546" s="286"/>
      <c r="AU546" s="286"/>
      <c r="AV546" s="286"/>
      <c r="AW546" s="286"/>
      <c r="AX546" s="286"/>
      <c r="AY546" s="1010"/>
      <c r="AZ546" s="286"/>
      <c r="BA546" s="286"/>
      <c r="BB546" s="286"/>
      <c r="BC546" s="286"/>
      <c r="BD546" s="286"/>
      <c r="BE546" s="286"/>
      <c r="BF546" s="286"/>
      <c r="BG546" s="286"/>
      <c r="BH546" s="286"/>
      <c r="BI546" s="286"/>
      <c r="BJ546" s="679"/>
      <c r="BK546" s="691"/>
    </row>
    <row r="547" spans="1:63" s="285" customFormat="1" ht="15.75" customHeight="1">
      <c r="A547" s="288"/>
      <c r="B547" s="288"/>
      <c r="C547" s="1396"/>
      <c r="D547" s="286"/>
      <c r="E547" s="286"/>
      <c r="F547" s="286"/>
      <c r="G547" s="286"/>
      <c r="H547" s="286"/>
      <c r="I547" s="286"/>
      <c r="J547" s="1010"/>
      <c r="K547" s="286"/>
      <c r="L547" s="286"/>
      <c r="M547" s="286"/>
      <c r="N547" s="286"/>
      <c r="O547" s="287"/>
      <c r="P547" s="286"/>
      <c r="Q547" s="997"/>
      <c r="R547" s="286"/>
      <c r="S547" s="286"/>
      <c r="T547" s="286"/>
      <c r="U547" s="286"/>
      <c r="V547" s="286"/>
      <c r="W547" s="286"/>
      <c r="X547" s="286"/>
      <c r="Y547" s="286"/>
      <c r="Z547" s="286"/>
      <c r="AA547" s="286"/>
      <c r="AB547" s="286"/>
      <c r="AC547" s="286"/>
      <c r="AD547" s="286"/>
      <c r="AE547" s="286"/>
      <c r="AF547" s="286"/>
      <c r="AG547" s="286"/>
      <c r="AH547" s="286"/>
      <c r="AI547" s="286"/>
      <c r="AJ547" s="286"/>
      <c r="AK547" s="286"/>
      <c r="AL547" s="286"/>
      <c r="AM547" s="286"/>
      <c r="AN547" s="286"/>
      <c r="AO547" s="286"/>
      <c r="AP547" s="286"/>
      <c r="AQ547" s="286"/>
      <c r="AR547" s="1010"/>
      <c r="AS547" s="286"/>
      <c r="AT547" s="286"/>
      <c r="AU547" s="286"/>
      <c r="AV547" s="286"/>
      <c r="AW547" s="286"/>
      <c r="AX547" s="286"/>
      <c r="AY547" s="1010"/>
      <c r="AZ547" s="286"/>
      <c r="BA547" s="286"/>
      <c r="BB547" s="286"/>
      <c r="BC547" s="286"/>
      <c r="BD547" s="286"/>
      <c r="BE547" s="286"/>
      <c r="BF547" s="286"/>
      <c r="BG547" s="286"/>
      <c r="BH547" s="286"/>
      <c r="BI547" s="286"/>
      <c r="BJ547" s="679"/>
      <c r="BK547" s="691"/>
    </row>
    <row r="548" spans="1:63" s="285" customFormat="1">
      <c r="A548" s="288"/>
      <c r="B548" s="288"/>
      <c r="C548" s="1396"/>
      <c r="D548" s="286"/>
      <c r="E548" s="286"/>
      <c r="F548" s="286"/>
      <c r="G548" s="286"/>
      <c r="H548" s="286"/>
      <c r="I548" s="286"/>
      <c r="J548" s="1010"/>
      <c r="K548" s="286"/>
      <c r="L548" s="286"/>
      <c r="M548" s="286"/>
      <c r="N548" s="286"/>
      <c r="O548" s="287"/>
      <c r="P548" s="286"/>
      <c r="Q548" s="997"/>
      <c r="R548" s="286"/>
      <c r="S548" s="286"/>
      <c r="T548" s="286"/>
      <c r="U548" s="286"/>
      <c r="V548" s="286"/>
      <c r="W548" s="286"/>
      <c r="X548" s="286"/>
      <c r="Y548" s="286"/>
      <c r="Z548" s="286"/>
      <c r="AA548" s="286"/>
      <c r="AB548" s="286"/>
      <c r="AC548" s="286"/>
      <c r="AD548" s="286"/>
      <c r="AE548" s="286"/>
      <c r="AF548" s="286"/>
      <c r="AG548" s="286"/>
      <c r="AH548" s="286"/>
      <c r="AI548" s="286"/>
      <c r="AJ548" s="286"/>
      <c r="AK548" s="286"/>
      <c r="AL548" s="286"/>
      <c r="AM548" s="286"/>
      <c r="AN548" s="286"/>
      <c r="AO548" s="286"/>
      <c r="AP548" s="286"/>
      <c r="AQ548" s="286"/>
      <c r="AR548" s="1010"/>
      <c r="AS548" s="286"/>
      <c r="AT548" s="286"/>
      <c r="AU548" s="286"/>
      <c r="AV548" s="286"/>
      <c r="AW548" s="286"/>
      <c r="AX548" s="286"/>
      <c r="AY548" s="1010"/>
      <c r="AZ548" s="286"/>
      <c r="BA548" s="286"/>
      <c r="BB548" s="286"/>
      <c r="BC548" s="286"/>
      <c r="BD548" s="286"/>
      <c r="BE548" s="286"/>
      <c r="BF548" s="286"/>
      <c r="BG548" s="286"/>
      <c r="BH548" s="286"/>
      <c r="BI548" s="286"/>
      <c r="BJ548" s="679"/>
      <c r="BK548" s="691"/>
    </row>
    <row r="549" spans="1:63" s="285" customFormat="1" ht="15.75" customHeight="1">
      <c r="A549" s="288"/>
      <c r="B549" s="288"/>
      <c r="C549" s="1396"/>
      <c r="D549" s="286"/>
      <c r="E549" s="286"/>
      <c r="F549" s="286"/>
      <c r="G549" s="286"/>
      <c r="H549" s="286"/>
      <c r="I549" s="286"/>
      <c r="J549" s="1010"/>
      <c r="K549" s="286"/>
      <c r="L549" s="286"/>
      <c r="M549" s="286"/>
      <c r="N549" s="286"/>
      <c r="O549" s="287"/>
      <c r="P549" s="286"/>
      <c r="Q549" s="997"/>
      <c r="R549" s="286"/>
      <c r="S549" s="286"/>
      <c r="T549" s="286"/>
      <c r="U549" s="286"/>
      <c r="V549" s="286"/>
      <c r="W549" s="286"/>
      <c r="X549" s="286"/>
      <c r="Y549" s="286"/>
      <c r="Z549" s="286"/>
      <c r="AA549" s="286"/>
      <c r="AB549" s="286"/>
      <c r="AC549" s="286"/>
      <c r="AD549" s="286"/>
      <c r="AE549" s="286"/>
      <c r="AF549" s="286"/>
      <c r="AG549" s="286"/>
      <c r="AH549" s="286"/>
      <c r="AI549" s="286"/>
      <c r="AJ549" s="286"/>
      <c r="AK549" s="286"/>
      <c r="AL549" s="286"/>
      <c r="AM549" s="286"/>
      <c r="AN549" s="286"/>
      <c r="AO549" s="286"/>
      <c r="AP549" s="286"/>
      <c r="AQ549" s="286"/>
      <c r="AR549" s="1010"/>
      <c r="AS549" s="286"/>
      <c r="AT549" s="286"/>
      <c r="AU549" s="286"/>
      <c r="AV549" s="286"/>
      <c r="AW549" s="286"/>
      <c r="AX549" s="286"/>
      <c r="AY549" s="1010"/>
      <c r="AZ549" s="286"/>
      <c r="BA549" s="286"/>
      <c r="BB549" s="286"/>
      <c r="BC549" s="286"/>
      <c r="BD549" s="286"/>
      <c r="BE549" s="286"/>
      <c r="BF549" s="286"/>
      <c r="BG549" s="286"/>
      <c r="BH549" s="286"/>
      <c r="BI549" s="286"/>
      <c r="BJ549" s="679"/>
      <c r="BK549" s="691"/>
    </row>
    <row r="550" spans="1:63" s="285" customFormat="1">
      <c r="A550" s="288"/>
      <c r="B550" s="288"/>
      <c r="C550" s="1396"/>
      <c r="D550" s="286"/>
      <c r="E550" s="286"/>
      <c r="F550" s="286"/>
      <c r="G550" s="286"/>
      <c r="H550" s="286"/>
      <c r="I550" s="286"/>
      <c r="J550" s="1010"/>
      <c r="K550" s="286"/>
      <c r="L550" s="286"/>
      <c r="M550" s="286"/>
      <c r="N550" s="286"/>
      <c r="O550" s="287"/>
      <c r="P550" s="286"/>
      <c r="Q550" s="997"/>
      <c r="R550" s="286"/>
      <c r="S550" s="286"/>
      <c r="T550" s="286"/>
      <c r="U550" s="286"/>
      <c r="V550" s="286"/>
      <c r="W550" s="286"/>
      <c r="X550" s="286"/>
      <c r="Y550" s="286"/>
      <c r="Z550" s="286"/>
      <c r="AA550" s="286"/>
      <c r="AB550" s="286"/>
      <c r="AC550" s="286"/>
      <c r="AD550" s="286"/>
      <c r="AE550" s="286"/>
      <c r="AF550" s="286"/>
      <c r="AG550" s="286"/>
      <c r="AH550" s="286"/>
      <c r="AI550" s="286"/>
      <c r="AJ550" s="286"/>
      <c r="AK550" s="286"/>
      <c r="AL550" s="286"/>
      <c r="AM550" s="286"/>
      <c r="AN550" s="286"/>
      <c r="AO550" s="286"/>
      <c r="AP550" s="286"/>
      <c r="AQ550" s="286"/>
      <c r="AR550" s="1010"/>
      <c r="AS550" s="286"/>
      <c r="AT550" s="286"/>
      <c r="AU550" s="286"/>
      <c r="AV550" s="286"/>
      <c r="AW550" s="286"/>
      <c r="AX550" s="286"/>
      <c r="AY550" s="1010"/>
      <c r="AZ550" s="286"/>
      <c r="BA550" s="286"/>
      <c r="BB550" s="286"/>
      <c r="BC550" s="286"/>
      <c r="BD550" s="286"/>
      <c r="BE550" s="286"/>
      <c r="BF550" s="286"/>
      <c r="BG550" s="286"/>
      <c r="BH550" s="286"/>
      <c r="BI550" s="286"/>
      <c r="BJ550" s="679"/>
      <c r="BK550" s="691"/>
    </row>
    <row r="551" spans="1:63" s="285" customFormat="1" ht="15.75" customHeight="1">
      <c r="A551" s="288"/>
      <c r="B551" s="288"/>
      <c r="C551" s="1396"/>
      <c r="D551" s="286"/>
      <c r="E551" s="286"/>
      <c r="F551" s="286"/>
      <c r="G551" s="286"/>
      <c r="H551" s="286"/>
      <c r="I551" s="286"/>
      <c r="J551" s="1010"/>
      <c r="K551" s="286"/>
      <c r="L551" s="286"/>
      <c r="M551" s="286"/>
      <c r="N551" s="286"/>
      <c r="O551" s="287"/>
      <c r="P551" s="286"/>
      <c r="Q551" s="997"/>
      <c r="R551" s="286"/>
      <c r="S551" s="286"/>
      <c r="T551" s="286"/>
      <c r="U551" s="286"/>
      <c r="V551" s="286"/>
      <c r="W551" s="286"/>
      <c r="X551" s="286"/>
      <c r="Y551" s="286"/>
      <c r="Z551" s="286"/>
      <c r="AA551" s="286"/>
      <c r="AB551" s="286"/>
      <c r="AC551" s="286"/>
      <c r="AD551" s="286"/>
      <c r="AE551" s="286"/>
      <c r="AF551" s="286"/>
      <c r="AG551" s="286"/>
      <c r="AH551" s="286"/>
      <c r="AI551" s="286"/>
      <c r="AJ551" s="286"/>
      <c r="AK551" s="286"/>
      <c r="AL551" s="286"/>
      <c r="AM551" s="286"/>
      <c r="AN551" s="286"/>
      <c r="AO551" s="286"/>
      <c r="AP551" s="286"/>
      <c r="AQ551" s="286"/>
      <c r="AR551" s="1010"/>
      <c r="AS551" s="286"/>
      <c r="AT551" s="286"/>
      <c r="AU551" s="286"/>
      <c r="AV551" s="286"/>
      <c r="AW551" s="286"/>
      <c r="AX551" s="286"/>
      <c r="AY551" s="1010"/>
      <c r="AZ551" s="286"/>
      <c r="BA551" s="286"/>
      <c r="BB551" s="286"/>
      <c r="BC551" s="286"/>
      <c r="BD551" s="286"/>
      <c r="BE551" s="286"/>
      <c r="BF551" s="286"/>
      <c r="BG551" s="286"/>
      <c r="BH551" s="286"/>
      <c r="BI551" s="286"/>
      <c r="BJ551" s="679"/>
      <c r="BK551" s="691"/>
    </row>
    <row r="552" spans="1:63" s="285" customFormat="1">
      <c r="A552" s="288"/>
      <c r="B552" s="288"/>
      <c r="C552" s="1396"/>
      <c r="D552" s="286"/>
      <c r="E552" s="286"/>
      <c r="F552" s="286"/>
      <c r="G552" s="286"/>
      <c r="H552" s="286"/>
      <c r="I552" s="286"/>
      <c r="J552" s="1010"/>
      <c r="K552" s="286"/>
      <c r="L552" s="286"/>
      <c r="M552" s="286"/>
      <c r="N552" s="286"/>
      <c r="O552" s="287"/>
      <c r="P552" s="286"/>
      <c r="Q552" s="997"/>
      <c r="R552" s="286"/>
      <c r="S552" s="286"/>
      <c r="T552" s="286"/>
      <c r="U552" s="286"/>
      <c r="V552" s="286"/>
      <c r="W552" s="286"/>
      <c r="X552" s="286"/>
      <c r="Y552" s="286"/>
      <c r="Z552" s="286"/>
      <c r="AA552" s="286"/>
      <c r="AB552" s="286"/>
      <c r="AC552" s="286"/>
      <c r="AD552" s="286"/>
      <c r="AE552" s="286"/>
      <c r="AF552" s="286"/>
      <c r="AG552" s="286"/>
      <c r="AH552" s="286"/>
      <c r="AI552" s="286"/>
      <c r="AJ552" s="286"/>
      <c r="AK552" s="286"/>
      <c r="AL552" s="286"/>
      <c r="AM552" s="286"/>
      <c r="AN552" s="286"/>
      <c r="AO552" s="286"/>
      <c r="AP552" s="286"/>
      <c r="AQ552" s="286"/>
      <c r="AR552" s="1010"/>
      <c r="AS552" s="286"/>
      <c r="AT552" s="286"/>
      <c r="AU552" s="286"/>
      <c r="AV552" s="286"/>
      <c r="AW552" s="286"/>
      <c r="AX552" s="286"/>
      <c r="AY552" s="1010"/>
      <c r="AZ552" s="286"/>
      <c r="BA552" s="286"/>
      <c r="BB552" s="286"/>
      <c r="BC552" s="286"/>
      <c r="BD552" s="286"/>
      <c r="BE552" s="286"/>
      <c r="BF552" s="286"/>
      <c r="BG552" s="286"/>
      <c r="BH552" s="286"/>
      <c r="BI552" s="286"/>
      <c r="BJ552" s="679"/>
      <c r="BK552" s="691"/>
    </row>
    <row r="553" spans="1:63" s="285" customFormat="1" ht="15.75" customHeight="1">
      <c r="A553" s="288"/>
      <c r="B553" s="288"/>
      <c r="C553" s="1396"/>
      <c r="D553" s="286"/>
      <c r="E553" s="286"/>
      <c r="F553" s="286"/>
      <c r="G553" s="286"/>
      <c r="H553" s="286"/>
      <c r="I553" s="286"/>
      <c r="J553" s="1010"/>
      <c r="K553" s="286"/>
      <c r="L553" s="286"/>
      <c r="M553" s="286"/>
      <c r="N553" s="286"/>
      <c r="O553" s="287"/>
      <c r="P553" s="286"/>
      <c r="Q553" s="997"/>
      <c r="R553" s="286"/>
      <c r="S553" s="286"/>
      <c r="T553" s="286"/>
      <c r="U553" s="286"/>
      <c r="V553" s="286"/>
      <c r="W553" s="286"/>
      <c r="X553" s="286"/>
      <c r="Y553" s="286"/>
      <c r="Z553" s="286"/>
      <c r="AA553" s="286"/>
      <c r="AB553" s="286"/>
      <c r="AC553" s="286"/>
      <c r="AD553" s="286"/>
      <c r="AE553" s="286"/>
      <c r="AF553" s="286"/>
      <c r="AG553" s="286"/>
      <c r="AH553" s="286"/>
      <c r="AI553" s="286"/>
      <c r="AJ553" s="286"/>
      <c r="AK553" s="286"/>
      <c r="AL553" s="286"/>
      <c r="AM553" s="286"/>
      <c r="AN553" s="286"/>
      <c r="AO553" s="286"/>
      <c r="AP553" s="286"/>
      <c r="AQ553" s="286"/>
      <c r="AR553" s="1010"/>
      <c r="AS553" s="286"/>
      <c r="AT553" s="286"/>
      <c r="AU553" s="286"/>
      <c r="AV553" s="286"/>
      <c r="AW553" s="286"/>
      <c r="AX553" s="286"/>
      <c r="AY553" s="1010"/>
      <c r="AZ553" s="286"/>
      <c r="BA553" s="286"/>
      <c r="BB553" s="286"/>
      <c r="BC553" s="286"/>
      <c r="BD553" s="286"/>
      <c r="BE553" s="286"/>
      <c r="BF553" s="286"/>
      <c r="BG553" s="286"/>
      <c r="BH553" s="286"/>
      <c r="BI553" s="286"/>
      <c r="BJ553" s="679"/>
      <c r="BK553" s="691"/>
    </row>
    <row r="554" spans="1:63" s="285" customFormat="1">
      <c r="A554" s="288"/>
      <c r="B554" s="288"/>
      <c r="C554" s="1396"/>
      <c r="D554" s="286"/>
      <c r="E554" s="286"/>
      <c r="F554" s="286"/>
      <c r="G554" s="286"/>
      <c r="H554" s="286"/>
      <c r="I554" s="286"/>
      <c r="J554" s="1010"/>
      <c r="K554" s="286"/>
      <c r="L554" s="286"/>
      <c r="M554" s="286"/>
      <c r="N554" s="286"/>
      <c r="O554" s="287"/>
      <c r="P554" s="286"/>
      <c r="Q554" s="997"/>
      <c r="R554" s="286"/>
      <c r="S554" s="286"/>
      <c r="T554" s="286"/>
      <c r="U554" s="286"/>
      <c r="V554" s="286"/>
      <c r="W554" s="286"/>
      <c r="X554" s="286"/>
      <c r="Y554" s="286"/>
      <c r="Z554" s="286"/>
      <c r="AA554" s="286"/>
      <c r="AB554" s="286"/>
      <c r="AC554" s="286"/>
      <c r="AD554" s="286"/>
      <c r="AE554" s="286"/>
      <c r="AF554" s="286"/>
      <c r="AG554" s="286"/>
      <c r="AH554" s="286"/>
      <c r="AI554" s="286"/>
      <c r="AJ554" s="286"/>
      <c r="AK554" s="286"/>
      <c r="AL554" s="286"/>
      <c r="AM554" s="286"/>
      <c r="AN554" s="286"/>
      <c r="AO554" s="286"/>
      <c r="AP554" s="286"/>
      <c r="AQ554" s="286"/>
      <c r="AR554" s="1010"/>
      <c r="AS554" s="286"/>
      <c r="AT554" s="286"/>
      <c r="AU554" s="286"/>
      <c r="AV554" s="286"/>
      <c r="AW554" s="286"/>
      <c r="AX554" s="286"/>
      <c r="AY554" s="1010"/>
      <c r="AZ554" s="286"/>
      <c r="BA554" s="286"/>
      <c r="BB554" s="286"/>
      <c r="BC554" s="286"/>
      <c r="BD554" s="286"/>
      <c r="BE554" s="286"/>
      <c r="BF554" s="286"/>
      <c r="BG554" s="286"/>
      <c r="BH554" s="286"/>
      <c r="BI554" s="286"/>
      <c r="BJ554" s="679"/>
      <c r="BK554" s="691"/>
    </row>
    <row r="555" spans="1:63" s="285" customFormat="1" ht="15.75" customHeight="1">
      <c r="A555" s="288"/>
      <c r="B555" s="288"/>
      <c r="C555" s="1396"/>
      <c r="D555" s="286"/>
      <c r="E555" s="286"/>
      <c r="F555" s="286"/>
      <c r="G555" s="286"/>
      <c r="H555" s="286"/>
      <c r="I555" s="286"/>
      <c r="J555" s="1010"/>
      <c r="K555" s="286"/>
      <c r="L555" s="286"/>
      <c r="M555" s="286"/>
      <c r="N555" s="286"/>
      <c r="O555" s="287"/>
      <c r="P555" s="286"/>
      <c r="Q555" s="997"/>
      <c r="R555" s="286"/>
      <c r="S555" s="286"/>
      <c r="T555" s="286"/>
      <c r="U555" s="286"/>
      <c r="V555" s="286"/>
      <c r="W555" s="286"/>
      <c r="X555" s="286"/>
      <c r="Y555" s="286"/>
      <c r="Z555" s="286"/>
      <c r="AA555" s="286"/>
      <c r="AB555" s="286"/>
      <c r="AC555" s="286"/>
      <c r="AD555" s="286"/>
      <c r="AE555" s="286"/>
      <c r="AF555" s="286"/>
      <c r="AG555" s="286"/>
      <c r="AH555" s="286"/>
      <c r="AI555" s="286"/>
      <c r="AJ555" s="286"/>
      <c r="AK555" s="286"/>
      <c r="AL555" s="286"/>
      <c r="AM555" s="286"/>
      <c r="AN555" s="286"/>
      <c r="AO555" s="286"/>
      <c r="AP555" s="286"/>
      <c r="AQ555" s="286"/>
      <c r="AR555" s="1010"/>
      <c r="AS555" s="286"/>
      <c r="AT555" s="286"/>
      <c r="AU555" s="286"/>
      <c r="AV555" s="286"/>
      <c r="AW555" s="286"/>
      <c r="AX555" s="286"/>
      <c r="AY555" s="1010"/>
      <c r="AZ555" s="286"/>
      <c r="BA555" s="286"/>
      <c r="BB555" s="286"/>
      <c r="BC555" s="286"/>
      <c r="BD555" s="286"/>
      <c r="BE555" s="286"/>
      <c r="BF555" s="286"/>
      <c r="BG555" s="286"/>
      <c r="BH555" s="286"/>
      <c r="BI555" s="286"/>
      <c r="BJ555" s="679"/>
      <c r="BK555" s="691"/>
    </row>
    <row r="556" spans="1:63" s="285" customFormat="1">
      <c r="A556" s="288"/>
      <c r="B556" s="288"/>
      <c r="C556" s="1396"/>
      <c r="D556" s="286"/>
      <c r="E556" s="286"/>
      <c r="F556" s="286"/>
      <c r="G556" s="286"/>
      <c r="H556" s="286"/>
      <c r="I556" s="286"/>
      <c r="J556" s="1010"/>
      <c r="K556" s="286"/>
      <c r="L556" s="286"/>
      <c r="M556" s="286"/>
      <c r="N556" s="286"/>
      <c r="O556" s="287"/>
      <c r="P556" s="286"/>
      <c r="Q556" s="997"/>
      <c r="R556" s="286"/>
      <c r="S556" s="286"/>
      <c r="T556" s="286"/>
      <c r="U556" s="286"/>
      <c r="V556" s="286"/>
      <c r="W556" s="286"/>
      <c r="X556" s="286"/>
      <c r="Y556" s="286"/>
      <c r="Z556" s="286"/>
      <c r="AA556" s="286"/>
      <c r="AB556" s="286"/>
      <c r="AC556" s="286"/>
      <c r="AD556" s="286"/>
      <c r="AE556" s="286"/>
      <c r="AF556" s="286"/>
      <c r="AG556" s="286"/>
      <c r="AH556" s="286"/>
      <c r="AI556" s="286"/>
      <c r="AJ556" s="286"/>
      <c r="AK556" s="286"/>
      <c r="AL556" s="286"/>
      <c r="AM556" s="286"/>
      <c r="AN556" s="286"/>
      <c r="AO556" s="286"/>
      <c r="AP556" s="286"/>
      <c r="AQ556" s="286"/>
      <c r="AR556" s="1010"/>
      <c r="AS556" s="286"/>
      <c r="AT556" s="286"/>
      <c r="AU556" s="286"/>
      <c r="AV556" s="286"/>
      <c r="AW556" s="286"/>
      <c r="AX556" s="286"/>
      <c r="AY556" s="1010"/>
      <c r="AZ556" s="286"/>
      <c r="BA556" s="286"/>
      <c r="BB556" s="286"/>
      <c r="BC556" s="286"/>
      <c r="BD556" s="286"/>
      <c r="BE556" s="286"/>
      <c r="BF556" s="286"/>
      <c r="BG556" s="286"/>
      <c r="BH556" s="286"/>
      <c r="BI556" s="286"/>
      <c r="BJ556" s="679"/>
      <c r="BK556" s="691"/>
    </row>
    <row r="557" spans="1:63" s="285" customFormat="1" ht="15.75" customHeight="1">
      <c r="A557" s="288"/>
      <c r="B557" s="288"/>
      <c r="C557" s="1396"/>
      <c r="D557" s="286"/>
      <c r="E557" s="286"/>
      <c r="F557" s="286"/>
      <c r="G557" s="286"/>
      <c r="H557" s="286"/>
      <c r="I557" s="286"/>
      <c r="J557" s="1010"/>
      <c r="K557" s="286"/>
      <c r="L557" s="286"/>
      <c r="M557" s="286"/>
      <c r="N557" s="286"/>
      <c r="O557" s="287"/>
      <c r="P557" s="286"/>
      <c r="Q557" s="997"/>
      <c r="R557" s="286"/>
      <c r="S557" s="286"/>
      <c r="T557" s="286"/>
      <c r="U557" s="286"/>
      <c r="V557" s="286"/>
      <c r="W557" s="286"/>
      <c r="X557" s="286"/>
      <c r="Y557" s="286"/>
      <c r="Z557" s="286"/>
      <c r="AA557" s="286"/>
      <c r="AB557" s="286"/>
      <c r="AC557" s="286"/>
      <c r="AD557" s="286"/>
      <c r="AE557" s="286"/>
      <c r="AF557" s="286"/>
      <c r="AG557" s="286"/>
      <c r="AH557" s="286"/>
      <c r="AI557" s="286"/>
      <c r="AJ557" s="286"/>
      <c r="AK557" s="286"/>
      <c r="AL557" s="286"/>
      <c r="AM557" s="286"/>
      <c r="AN557" s="286"/>
      <c r="AO557" s="286"/>
      <c r="AP557" s="286"/>
      <c r="AQ557" s="286"/>
      <c r="AR557" s="1010"/>
      <c r="AS557" s="286"/>
      <c r="AT557" s="286"/>
      <c r="AU557" s="286"/>
      <c r="AV557" s="286"/>
      <c r="AW557" s="286"/>
      <c r="AX557" s="286"/>
      <c r="AY557" s="1010"/>
      <c r="AZ557" s="286"/>
      <c r="BA557" s="286"/>
      <c r="BB557" s="286"/>
      <c r="BC557" s="286"/>
      <c r="BD557" s="286"/>
      <c r="BE557" s="286"/>
      <c r="BF557" s="286"/>
      <c r="BG557" s="286"/>
      <c r="BH557" s="286"/>
      <c r="BI557" s="286"/>
      <c r="BJ557" s="679"/>
      <c r="BK557" s="691"/>
    </row>
    <row r="558" spans="1:63" s="285" customFormat="1">
      <c r="A558" s="288"/>
      <c r="B558" s="288"/>
      <c r="C558" s="1396"/>
      <c r="D558" s="286"/>
      <c r="E558" s="286"/>
      <c r="F558" s="286"/>
      <c r="G558" s="286"/>
      <c r="H558" s="286"/>
      <c r="I558" s="286"/>
      <c r="J558" s="1010"/>
      <c r="K558" s="286"/>
      <c r="L558" s="286"/>
      <c r="M558" s="286"/>
      <c r="N558" s="286"/>
      <c r="O558" s="287"/>
      <c r="P558" s="286"/>
      <c r="Q558" s="997"/>
      <c r="R558" s="286"/>
      <c r="S558" s="286"/>
      <c r="T558" s="286"/>
      <c r="U558" s="286"/>
      <c r="V558" s="286"/>
      <c r="W558" s="286"/>
      <c r="X558" s="286"/>
      <c r="Y558" s="286"/>
      <c r="Z558" s="286"/>
      <c r="AA558" s="286"/>
      <c r="AB558" s="286"/>
      <c r="AC558" s="286"/>
      <c r="AD558" s="286"/>
      <c r="AE558" s="286"/>
      <c r="AF558" s="286"/>
      <c r="AG558" s="286"/>
      <c r="AH558" s="286"/>
      <c r="AI558" s="286"/>
      <c r="AJ558" s="286"/>
      <c r="AK558" s="286"/>
      <c r="AL558" s="286"/>
      <c r="AM558" s="286"/>
      <c r="AN558" s="286"/>
      <c r="AO558" s="286"/>
      <c r="AP558" s="286"/>
      <c r="AQ558" s="286"/>
      <c r="AR558" s="1010"/>
      <c r="AS558" s="286"/>
      <c r="AT558" s="286"/>
      <c r="AU558" s="286"/>
      <c r="AV558" s="286"/>
      <c r="AW558" s="286"/>
      <c r="AX558" s="286"/>
      <c r="AY558" s="1010"/>
      <c r="AZ558" s="286"/>
      <c r="BA558" s="286"/>
      <c r="BB558" s="286"/>
      <c r="BC558" s="286"/>
      <c r="BD558" s="286"/>
      <c r="BE558" s="286"/>
      <c r="BF558" s="286"/>
      <c r="BG558" s="286"/>
      <c r="BH558" s="286"/>
      <c r="BI558" s="286"/>
      <c r="BJ558" s="679"/>
      <c r="BK558" s="691"/>
    </row>
    <row r="559" spans="1:63" s="285" customFormat="1" ht="15.75" customHeight="1">
      <c r="A559" s="288"/>
      <c r="B559" s="288"/>
      <c r="C559" s="1396"/>
      <c r="D559" s="286"/>
      <c r="E559" s="286"/>
      <c r="F559" s="286"/>
      <c r="G559" s="286"/>
      <c r="H559" s="286"/>
      <c r="I559" s="286"/>
      <c r="J559" s="1010"/>
      <c r="K559" s="286"/>
      <c r="L559" s="286"/>
      <c r="M559" s="286"/>
      <c r="N559" s="286"/>
      <c r="O559" s="287"/>
      <c r="P559" s="286"/>
      <c r="Q559" s="997"/>
      <c r="R559" s="286"/>
      <c r="S559" s="286"/>
      <c r="T559" s="286"/>
      <c r="U559" s="286"/>
      <c r="V559" s="286"/>
      <c r="W559" s="286"/>
      <c r="X559" s="286"/>
      <c r="Y559" s="286"/>
      <c r="Z559" s="286"/>
      <c r="AA559" s="286"/>
      <c r="AB559" s="286"/>
      <c r="AC559" s="286"/>
      <c r="AD559" s="286"/>
      <c r="AE559" s="286"/>
      <c r="AF559" s="286"/>
      <c r="AG559" s="286"/>
      <c r="AH559" s="286"/>
      <c r="AI559" s="286"/>
      <c r="AJ559" s="286"/>
      <c r="AK559" s="286"/>
      <c r="AL559" s="286"/>
      <c r="AM559" s="286"/>
      <c r="AN559" s="286"/>
      <c r="AO559" s="286"/>
      <c r="AP559" s="286"/>
      <c r="AQ559" s="286"/>
      <c r="AR559" s="1010"/>
      <c r="AS559" s="286"/>
      <c r="AT559" s="286"/>
      <c r="AU559" s="286"/>
      <c r="AV559" s="286"/>
      <c r="AW559" s="286"/>
      <c r="AX559" s="286"/>
      <c r="AY559" s="1010"/>
      <c r="AZ559" s="286"/>
      <c r="BA559" s="286"/>
      <c r="BB559" s="286"/>
      <c r="BC559" s="286"/>
      <c r="BD559" s="286"/>
      <c r="BE559" s="286"/>
      <c r="BF559" s="286"/>
      <c r="BG559" s="286"/>
      <c r="BH559" s="286"/>
      <c r="BI559" s="286"/>
      <c r="BJ559" s="679"/>
      <c r="BK559" s="691"/>
    </row>
    <row r="560" spans="1:63" s="285" customFormat="1">
      <c r="A560" s="288"/>
      <c r="B560" s="288"/>
      <c r="C560" s="1396"/>
      <c r="D560" s="286"/>
      <c r="E560" s="286"/>
      <c r="F560" s="286"/>
      <c r="G560" s="286"/>
      <c r="H560" s="286"/>
      <c r="I560" s="286"/>
      <c r="J560" s="1010"/>
      <c r="K560" s="286"/>
      <c r="L560" s="286"/>
      <c r="M560" s="286"/>
      <c r="N560" s="286"/>
      <c r="O560" s="287"/>
      <c r="P560" s="286"/>
      <c r="Q560" s="997"/>
      <c r="R560" s="286"/>
      <c r="S560" s="286"/>
      <c r="T560" s="286"/>
      <c r="U560" s="286"/>
      <c r="V560" s="286"/>
      <c r="W560" s="286"/>
      <c r="X560" s="286"/>
      <c r="Y560" s="286"/>
      <c r="Z560" s="286"/>
      <c r="AA560" s="286"/>
      <c r="AB560" s="286"/>
      <c r="AC560" s="286"/>
      <c r="AD560" s="286"/>
      <c r="AE560" s="286"/>
      <c r="AF560" s="286"/>
      <c r="AG560" s="286"/>
      <c r="AH560" s="286"/>
      <c r="AI560" s="286"/>
      <c r="AJ560" s="286"/>
      <c r="AK560" s="286"/>
      <c r="AL560" s="286"/>
      <c r="AM560" s="286"/>
      <c r="AN560" s="286"/>
      <c r="AO560" s="286"/>
      <c r="AP560" s="286"/>
      <c r="AQ560" s="286"/>
      <c r="AR560" s="1010"/>
      <c r="AS560" s="286"/>
      <c r="AT560" s="286"/>
      <c r="AU560" s="286"/>
      <c r="AV560" s="286"/>
      <c r="AW560" s="286"/>
      <c r="AX560" s="286"/>
      <c r="AY560" s="1010"/>
      <c r="AZ560" s="286"/>
      <c r="BA560" s="286"/>
      <c r="BB560" s="286"/>
      <c r="BC560" s="286"/>
      <c r="BD560" s="286"/>
      <c r="BE560" s="286"/>
      <c r="BF560" s="286"/>
      <c r="BG560" s="286"/>
      <c r="BH560" s="286"/>
      <c r="BI560" s="286"/>
      <c r="BJ560" s="679"/>
      <c r="BK560" s="691"/>
    </row>
    <row r="561" spans="1:63" s="285" customFormat="1" ht="15.75" customHeight="1">
      <c r="A561" s="288"/>
      <c r="B561" s="288"/>
      <c r="C561" s="1396"/>
      <c r="D561" s="286"/>
      <c r="E561" s="286"/>
      <c r="F561" s="286"/>
      <c r="G561" s="286"/>
      <c r="H561" s="286"/>
      <c r="I561" s="286"/>
      <c r="J561" s="1010"/>
      <c r="K561" s="286"/>
      <c r="L561" s="286"/>
      <c r="M561" s="286"/>
      <c r="N561" s="286"/>
      <c r="O561" s="287"/>
      <c r="P561" s="286"/>
      <c r="Q561" s="997"/>
      <c r="R561" s="286"/>
      <c r="S561" s="286"/>
      <c r="T561" s="286"/>
      <c r="U561" s="286"/>
      <c r="V561" s="286"/>
      <c r="W561" s="286"/>
      <c r="X561" s="286"/>
      <c r="Y561" s="286"/>
      <c r="Z561" s="286"/>
      <c r="AA561" s="286"/>
      <c r="AB561" s="286"/>
      <c r="AC561" s="286"/>
      <c r="AD561" s="286"/>
      <c r="AE561" s="286"/>
      <c r="AF561" s="286"/>
      <c r="AG561" s="286"/>
      <c r="AH561" s="286"/>
      <c r="AI561" s="286"/>
      <c r="AJ561" s="286"/>
      <c r="AK561" s="286"/>
      <c r="AL561" s="286"/>
      <c r="AM561" s="286"/>
      <c r="AN561" s="286"/>
      <c r="AO561" s="286"/>
      <c r="AP561" s="286"/>
      <c r="AQ561" s="286"/>
      <c r="AR561" s="1010"/>
      <c r="AS561" s="286"/>
      <c r="AT561" s="286"/>
      <c r="AU561" s="286"/>
      <c r="AV561" s="286"/>
      <c r="AW561" s="286"/>
      <c r="AX561" s="286"/>
      <c r="AY561" s="1010"/>
      <c r="AZ561" s="286"/>
      <c r="BA561" s="286"/>
      <c r="BB561" s="286"/>
      <c r="BC561" s="286"/>
      <c r="BD561" s="286"/>
      <c r="BE561" s="286"/>
      <c r="BF561" s="286"/>
      <c r="BG561" s="286"/>
      <c r="BH561" s="286"/>
      <c r="BI561" s="286"/>
      <c r="BJ561" s="679"/>
      <c r="BK561" s="691"/>
    </row>
    <row r="562" spans="1:63" s="285" customFormat="1">
      <c r="A562" s="288"/>
      <c r="B562" s="288"/>
      <c r="C562" s="1396"/>
      <c r="D562" s="286"/>
      <c r="E562" s="286"/>
      <c r="F562" s="286"/>
      <c r="G562" s="286"/>
      <c r="H562" s="286"/>
      <c r="I562" s="286"/>
      <c r="J562" s="1010"/>
      <c r="K562" s="286"/>
      <c r="L562" s="286"/>
      <c r="M562" s="286"/>
      <c r="N562" s="286"/>
      <c r="O562" s="287"/>
      <c r="P562" s="286"/>
      <c r="Q562" s="997"/>
      <c r="R562" s="286"/>
      <c r="S562" s="286"/>
      <c r="T562" s="286"/>
      <c r="U562" s="286"/>
      <c r="V562" s="286"/>
      <c r="W562" s="286"/>
      <c r="X562" s="286"/>
      <c r="Y562" s="286"/>
      <c r="Z562" s="286"/>
      <c r="AA562" s="286"/>
      <c r="AB562" s="286"/>
      <c r="AC562" s="286"/>
      <c r="AD562" s="286"/>
      <c r="AE562" s="286"/>
      <c r="AF562" s="286"/>
      <c r="AG562" s="286"/>
      <c r="AH562" s="286"/>
      <c r="AI562" s="286"/>
      <c r="AJ562" s="286"/>
      <c r="AK562" s="286"/>
      <c r="AL562" s="286"/>
      <c r="AM562" s="286"/>
      <c r="AN562" s="286"/>
      <c r="AO562" s="286"/>
      <c r="AP562" s="286"/>
      <c r="AQ562" s="286"/>
      <c r="AR562" s="1010"/>
      <c r="AS562" s="286"/>
      <c r="AT562" s="286"/>
      <c r="AU562" s="286"/>
      <c r="AV562" s="286"/>
      <c r="AW562" s="286"/>
      <c r="AX562" s="286"/>
      <c r="AY562" s="1010"/>
      <c r="AZ562" s="286"/>
      <c r="BA562" s="286"/>
      <c r="BB562" s="286"/>
      <c r="BC562" s="286"/>
      <c r="BD562" s="286"/>
      <c r="BE562" s="286"/>
      <c r="BF562" s="286"/>
      <c r="BG562" s="286"/>
      <c r="BH562" s="286"/>
      <c r="BI562" s="286"/>
      <c r="BJ562" s="679"/>
      <c r="BK562" s="691"/>
    </row>
    <row r="563" spans="1:63" s="285" customFormat="1" ht="15.75" customHeight="1">
      <c r="A563" s="288"/>
      <c r="B563" s="288"/>
      <c r="C563" s="1396"/>
      <c r="D563" s="286"/>
      <c r="E563" s="286"/>
      <c r="F563" s="286"/>
      <c r="G563" s="286"/>
      <c r="H563" s="286"/>
      <c r="I563" s="286"/>
      <c r="J563" s="1010"/>
      <c r="K563" s="286"/>
      <c r="L563" s="286"/>
      <c r="M563" s="286"/>
      <c r="N563" s="286"/>
      <c r="O563" s="287"/>
      <c r="P563" s="286"/>
      <c r="Q563" s="997"/>
      <c r="R563" s="286"/>
      <c r="S563" s="286"/>
      <c r="T563" s="286"/>
      <c r="U563" s="286"/>
      <c r="V563" s="286"/>
      <c r="W563" s="286"/>
      <c r="X563" s="286"/>
      <c r="Y563" s="286"/>
      <c r="Z563" s="286"/>
      <c r="AA563" s="286"/>
      <c r="AB563" s="286"/>
      <c r="AC563" s="286"/>
      <c r="AD563" s="286"/>
      <c r="AE563" s="286"/>
      <c r="AF563" s="286"/>
      <c r="AG563" s="286"/>
      <c r="AH563" s="286"/>
      <c r="AI563" s="286"/>
      <c r="AJ563" s="286"/>
      <c r="AK563" s="286"/>
      <c r="AL563" s="286"/>
      <c r="AM563" s="286"/>
      <c r="AN563" s="286"/>
      <c r="AO563" s="286"/>
      <c r="AP563" s="286"/>
      <c r="AQ563" s="286"/>
      <c r="AR563" s="1010"/>
      <c r="AS563" s="286"/>
      <c r="AT563" s="286"/>
      <c r="AU563" s="286"/>
      <c r="AV563" s="286"/>
      <c r="AW563" s="286"/>
      <c r="AX563" s="286"/>
      <c r="AY563" s="1010"/>
      <c r="AZ563" s="286"/>
      <c r="BA563" s="286"/>
      <c r="BB563" s="286"/>
      <c r="BC563" s="286"/>
      <c r="BD563" s="286"/>
      <c r="BE563" s="286"/>
      <c r="BF563" s="286"/>
      <c r="BG563" s="286"/>
      <c r="BH563" s="286"/>
      <c r="BI563" s="286"/>
      <c r="BJ563" s="679"/>
      <c r="BK563" s="691"/>
    </row>
    <row r="564" spans="1:63" s="285" customFormat="1">
      <c r="A564" s="288"/>
      <c r="B564" s="288"/>
      <c r="C564" s="1396"/>
      <c r="D564" s="286"/>
      <c r="E564" s="286"/>
      <c r="F564" s="286"/>
      <c r="G564" s="286"/>
      <c r="H564" s="286"/>
      <c r="I564" s="286"/>
      <c r="J564" s="1010"/>
      <c r="K564" s="286"/>
      <c r="L564" s="286"/>
      <c r="M564" s="286"/>
      <c r="N564" s="286"/>
      <c r="O564" s="287"/>
      <c r="P564" s="286"/>
      <c r="Q564" s="997"/>
      <c r="R564" s="286"/>
      <c r="S564" s="286"/>
      <c r="T564" s="286"/>
      <c r="U564" s="286"/>
      <c r="V564" s="286"/>
      <c r="W564" s="286"/>
      <c r="X564" s="286"/>
      <c r="Y564" s="286"/>
      <c r="Z564" s="286"/>
      <c r="AA564" s="286"/>
      <c r="AB564" s="286"/>
      <c r="AC564" s="286"/>
      <c r="AD564" s="286"/>
      <c r="AE564" s="286"/>
      <c r="AF564" s="286"/>
      <c r="AG564" s="286"/>
      <c r="AH564" s="286"/>
      <c r="AI564" s="286"/>
      <c r="AJ564" s="286"/>
      <c r="AK564" s="286"/>
      <c r="AL564" s="286"/>
      <c r="AM564" s="286"/>
      <c r="AN564" s="286"/>
      <c r="AO564" s="286"/>
      <c r="AP564" s="286"/>
      <c r="AQ564" s="286"/>
      <c r="AR564" s="1010"/>
      <c r="AS564" s="286"/>
      <c r="AT564" s="286"/>
      <c r="AU564" s="286"/>
      <c r="AV564" s="286"/>
      <c r="AW564" s="286"/>
      <c r="AX564" s="286"/>
      <c r="AY564" s="1010"/>
      <c r="AZ564" s="286"/>
      <c r="BA564" s="286"/>
      <c r="BB564" s="286"/>
      <c r="BC564" s="286"/>
      <c r="BD564" s="286"/>
      <c r="BE564" s="286"/>
      <c r="BF564" s="286"/>
      <c r="BG564" s="286"/>
      <c r="BH564" s="286"/>
      <c r="BI564" s="286"/>
      <c r="BJ564" s="679"/>
      <c r="BK564" s="691"/>
    </row>
    <row r="565" spans="1:63" s="285" customFormat="1" ht="15.75" customHeight="1">
      <c r="A565" s="288"/>
      <c r="B565" s="288"/>
      <c r="C565" s="1396"/>
      <c r="D565" s="286"/>
      <c r="E565" s="286"/>
      <c r="F565" s="286"/>
      <c r="G565" s="286"/>
      <c r="H565" s="286"/>
      <c r="I565" s="286"/>
      <c r="J565" s="1010"/>
      <c r="K565" s="286"/>
      <c r="L565" s="286"/>
      <c r="M565" s="286"/>
      <c r="N565" s="286"/>
      <c r="O565" s="287"/>
      <c r="P565" s="286"/>
      <c r="Q565" s="997"/>
      <c r="R565" s="286"/>
      <c r="S565" s="286"/>
      <c r="T565" s="286"/>
      <c r="U565" s="286"/>
      <c r="V565" s="286"/>
      <c r="W565" s="286"/>
      <c r="X565" s="286"/>
      <c r="Y565" s="286"/>
      <c r="Z565" s="286"/>
      <c r="AA565" s="286"/>
      <c r="AB565" s="286"/>
      <c r="AC565" s="286"/>
      <c r="AD565" s="286"/>
      <c r="AE565" s="286"/>
      <c r="AF565" s="286"/>
      <c r="AG565" s="286"/>
      <c r="AH565" s="286"/>
      <c r="AI565" s="286"/>
      <c r="AJ565" s="286"/>
      <c r="AK565" s="286"/>
      <c r="AL565" s="286"/>
      <c r="AM565" s="286"/>
      <c r="AN565" s="286"/>
      <c r="AO565" s="286"/>
      <c r="AP565" s="286"/>
      <c r="AQ565" s="286"/>
      <c r="AR565" s="1010"/>
      <c r="AS565" s="286"/>
      <c r="AT565" s="286"/>
      <c r="AU565" s="286"/>
      <c r="AV565" s="286"/>
      <c r="AW565" s="286"/>
      <c r="AX565" s="286"/>
      <c r="AY565" s="1010"/>
      <c r="AZ565" s="286"/>
      <c r="BA565" s="286"/>
      <c r="BB565" s="286"/>
      <c r="BC565" s="286"/>
      <c r="BD565" s="286"/>
      <c r="BE565" s="286"/>
      <c r="BF565" s="286"/>
      <c r="BG565" s="286"/>
      <c r="BH565" s="286"/>
      <c r="BI565" s="286"/>
      <c r="BJ565" s="679"/>
      <c r="BK565" s="691"/>
    </row>
    <row r="566" spans="1:63" s="285" customFormat="1">
      <c r="A566" s="288"/>
      <c r="B566" s="288"/>
      <c r="C566" s="1396"/>
      <c r="D566" s="286"/>
      <c r="E566" s="286"/>
      <c r="F566" s="286"/>
      <c r="G566" s="286"/>
      <c r="H566" s="286"/>
      <c r="I566" s="286"/>
      <c r="J566" s="1010"/>
      <c r="K566" s="286"/>
      <c r="L566" s="286"/>
      <c r="M566" s="286"/>
      <c r="N566" s="286"/>
      <c r="O566" s="287"/>
      <c r="P566" s="286"/>
      <c r="Q566" s="997"/>
      <c r="R566" s="286"/>
      <c r="S566" s="286"/>
      <c r="T566" s="286"/>
      <c r="U566" s="286"/>
      <c r="V566" s="286"/>
      <c r="W566" s="286"/>
      <c r="X566" s="286"/>
      <c r="Y566" s="286"/>
      <c r="Z566" s="286"/>
      <c r="AA566" s="286"/>
      <c r="AB566" s="286"/>
      <c r="AC566" s="286"/>
      <c r="AD566" s="286"/>
      <c r="AE566" s="286"/>
      <c r="AF566" s="286"/>
      <c r="AG566" s="286"/>
      <c r="AH566" s="286"/>
      <c r="AI566" s="286"/>
      <c r="AJ566" s="286"/>
      <c r="AK566" s="286"/>
      <c r="AL566" s="286"/>
      <c r="AM566" s="286"/>
      <c r="AN566" s="286"/>
      <c r="AO566" s="286"/>
      <c r="AP566" s="286"/>
      <c r="AQ566" s="286"/>
      <c r="AR566" s="1010"/>
      <c r="AS566" s="286"/>
      <c r="AT566" s="286"/>
      <c r="AU566" s="286"/>
      <c r="AV566" s="286"/>
      <c r="AW566" s="286"/>
      <c r="AX566" s="286"/>
      <c r="AY566" s="1010"/>
      <c r="AZ566" s="286"/>
      <c r="BA566" s="286"/>
      <c r="BB566" s="286"/>
      <c r="BC566" s="286"/>
      <c r="BD566" s="286"/>
      <c r="BE566" s="286"/>
      <c r="BF566" s="286"/>
      <c r="BG566" s="286"/>
      <c r="BH566" s="286"/>
      <c r="BI566" s="286"/>
      <c r="BJ566" s="679"/>
      <c r="BK566" s="691"/>
    </row>
    <row r="567" spans="1:63" s="285" customFormat="1" ht="15.75" customHeight="1">
      <c r="A567" s="288"/>
      <c r="B567" s="288"/>
      <c r="C567" s="1396"/>
      <c r="D567" s="286"/>
      <c r="E567" s="286"/>
      <c r="F567" s="286"/>
      <c r="G567" s="286"/>
      <c r="H567" s="286"/>
      <c r="I567" s="286"/>
      <c r="J567" s="1010"/>
      <c r="K567" s="286"/>
      <c r="L567" s="286"/>
      <c r="M567" s="286"/>
      <c r="N567" s="286"/>
      <c r="O567" s="287"/>
      <c r="P567" s="286"/>
      <c r="Q567" s="997"/>
      <c r="R567" s="286"/>
      <c r="S567" s="286"/>
      <c r="T567" s="286"/>
      <c r="U567" s="286"/>
      <c r="V567" s="286"/>
      <c r="W567" s="286"/>
      <c r="X567" s="286"/>
      <c r="Y567" s="286"/>
      <c r="Z567" s="286"/>
      <c r="AA567" s="286"/>
      <c r="AB567" s="286"/>
      <c r="AC567" s="286"/>
      <c r="AD567" s="286"/>
      <c r="AE567" s="286"/>
      <c r="AF567" s="286"/>
      <c r="AG567" s="286"/>
      <c r="AH567" s="286"/>
      <c r="AI567" s="286"/>
      <c r="AJ567" s="286"/>
      <c r="AK567" s="286"/>
      <c r="AL567" s="286"/>
      <c r="AM567" s="286"/>
      <c r="AN567" s="286"/>
      <c r="AO567" s="286"/>
      <c r="AP567" s="286"/>
      <c r="AQ567" s="286"/>
      <c r="AR567" s="1010"/>
      <c r="AS567" s="286"/>
      <c r="AT567" s="286"/>
      <c r="AU567" s="286"/>
      <c r="AV567" s="286"/>
      <c r="AW567" s="286"/>
      <c r="AX567" s="286"/>
      <c r="AY567" s="1010"/>
      <c r="AZ567" s="286"/>
      <c r="BA567" s="286"/>
      <c r="BB567" s="286"/>
      <c r="BC567" s="286"/>
      <c r="BD567" s="286"/>
      <c r="BE567" s="286"/>
      <c r="BF567" s="286"/>
      <c r="BG567" s="286"/>
      <c r="BH567" s="286"/>
      <c r="BI567" s="286"/>
      <c r="BJ567" s="679"/>
      <c r="BK567" s="691"/>
    </row>
    <row r="568" spans="1:63" s="285" customFormat="1">
      <c r="A568" s="288"/>
      <c r="B568" s="288"/>
      <c r="C568" s="1396"/>
      <c r="D568" s="286"/>
      <c r="E568" s="286"/>
      <c r="F568" s="286"/>
      <c r="G568" s="286"/>
      <c r="H568" s="286"/>
      <c r="I568" s="286"/>
      <c r="J568" s="1010"/>
      <c r="K568" s="286"/>
      <c r="L568" s="286"/>
      <c r="M568" s="286"/>
      <c r="N568" s="286"/>
      <c r="O568" s="287"/>
      <c r="P568" s="286"/>
      <c r="Q568" s="997"/>
      <c r="R568" s="286"/>
      <c r="S568" s="286"/>
      <c r="T568" s="286"/>
      <c r="U568" s="286"/>
      <c r="V568" s="286"/>
      <c r="W568" s="286"/>
      <c r="X568" s="286"/>
      <c r="Y568" s="286"/>
      <c r="Z568" s="286"/>
      <c r="AA568" s="286"/>
      <c r="AB568" s="286"/>
      <c r="AC568" s="286"/>
      <c r="AD568" s="286"/>
      <c r="AE568" s="286"/>
      <c r="AF568" s="286"/>
      <c r="AG568" s="286"/>
      <c r="AH568" s="286"/>
      <c r="AI568" s="286"/>
      <c r="AJ568" s="286"/>
      <c r="AK568" s="286"/>
      <c r="AL568" s="286"/>
      <c r="AM568" s="286"/>
      <c r="AN568" s="286"/>
      <c r="AO568" s="286"/>
      <c r="AP568" s="286"/>
      <c r="AQ568" s="286"/>
      <c r="AR568" s="1010"/>
      <c r="AS568" s="286"/>
      <c r="AT568" s="286"/>
      <c r="AU568" s="286"/>
      <c r="AV568" s="286"/>
      <c r="AW568" s="286"/>
      <c r="AX568" s="286"/>
      <c r="AY568" s="1010"/>
      <c r="AZ568" s="286"/>
      <c r="BA568" s="286"/>
      <c r="BB568" s="286"/>
      <c r="BC568" s="286"/>
      <c r="BD568" s="286"/>
      <c r="BE568" s="286"/>
      <c r="BF568" s="286"/>
      <c r="BG568" s="286"/>
      <c r="BH568" s="286"/>
      <c r="BI568" s="286"/>
      <c r="BJ568" s="679"/>
      <c r="BK568" s="691"/>
    </row>
    <row r="569" spans="1:63" s="285" customFormat="1" ht="15.75" customHeight="1">
      <c r="A569" s="288"/>
      <c r="B569" s="288"/>
      <c r="C569" s="1396"/>
      <c r="D569" s="286"/>
      <c r="E569" s="286"/>
      <c r="F569" s="286"/>
      <c r="G569" s="286"/>
      <c r="H569" s="286"/>
      <c r="I569" s="286"/>
      <c r="J569" s="1010"/>
      <c r="K569" s="286"/>
      <c r="L569" s="286"/>
      <c r="M569" s="286"/>
      <c r="N569" s="286"/>
      <c r="O569" s="287"/>
      <c r="P569" s="286"/>
      <c r="Q569" s="997"/>
      <c r="R569" s="286"/>
      <c r="S569" s="286"/>
      <c r="T569" s="286"/>
      <c r="U569" s="286"/>
      <c r="V569" s="286"/>
      <c r="W569" s="286"/>
      <c r="X569" s="286"/>
      <c r="Y569" s="286"/>
      <c r="Z569" s="286"/>
      <c r="AA569" s="286"/>
      <c r="AB569" s="286"/>
      <c r="AC569" s="286"/>
      <c r="AD569" s="286"/>
      <c r="AE569" s="286"/>
      <c r="AF569" s="286"/>
      <c r="AG569" s="286"/>
      <c r="AH569" s="286"/>
      <c r="AI569" s="286"/>
      <c r="AJ569" s="286"/>
      <c r="AK569" s="286"/>
      <c r="AL569" s="286"/>
      <c r="AM569" s="286"/>
      <c r="AN569" s="286"/>
      <c r="AO569" s="286"/>
      <c r="AP569" s="286"/>
      <c r="AQ569" s="286"/>
      <c r="AR569" s="1010"/>
      <c r="AS569" s="286"/>
      <c r="AT569" s="286"/>
      <c r="AU569" s="286"/>
      <c r="AV569" s="286"/>
      <c r="AW569" s="286"/>
      <c r="AX569" s="286"/>
      <c r="AY569" s="1010"/>
      <c r="AZ569" s="286"/>
      <c r="BA569" s="286"/>
      <c r="BB569" s="286"/>
      <c r="BC569" s="286"/>
      <c r="BD569" s="286"/>
      <c r="BE569" s="286"/>
      <c r="BF569" s="286"/>
      <c r="BG569" s="286"/>
      <c r="BH569" s="286"/>
      <c r="BI569" s="286"/>
      <c r="BJ569" s="679"/>
      <c r="BK569" s="691"/>
    </row>
    <row r="570" spans="1:63" s="285" customFormat="1">
      <c r="A570" s="288"/>
      <c r="B570" s="288"/>
      <c r="C570" s="1396"/>
      <c r="D570" s="286"/>
      <c r="E570" s="286"/>
      <c r="F570" s="286"/>
      <c r="G570" s="286"/>
      <c r="H570" s="286"/>
      <c r="I570" s="286"/>
      <c r="J570" s="1010"/>
      <c r="K570" s="286"/>
      <c r="L570" s="286"/>
      <c r="M570" s="286"/>
      <c r="N570" s="286"/>
      <c r="O570" s="287"/>
      <c r="P570" s="286"/>
      <c r="Q570" s="997"/>
      <c r="R570" s="286"/>
      <c r="S570" s="286"/>
      <c r="T570" s="286"/>
      <c r="U570" s="286"/>
      <c r="V570" s="286"/>
      <c r="W570" s="286"/>
      <c r="X570" s="286"/>
      <c r="Y570" s="286"/>
      <c r="Z570" s="286"/>
      <c r="AA570" s="286"/>
      <c r="AB570" s="286"/>
      <c r="AC570" s="286"/>
      <c r="AD570" s="286"/>
      <c r="AE570" s="286"/>
      <c r="AF570" s="286"/>
      <c r="AG570" s="286"/>
      <c r="AH570" s="286"/>
      <c r="AI570" s="286"/>
      <c r="AJ570" s="286"/>
      <c r="AK570" s="286"/>
      <c r="AL570" s="286"/>
      <c r="AM570" s="286"/>
      <c r="AN570" s="286"/>
      <c r="AO570" s="286"/>
      <c r="AP570" s="286"/>
      <c r="AQ570" s="286"/>
      <c r="AR570" s="1010"/>
      <c r="AS570" s="286"/>
      <c r="AT570" s="286"/>
      <c r="AU570" s="286"/>
      <c r="AV570" s="286"/>
      <c r="AW570" s="286"/>
      <c r="AX570" s="286"/>
      <c r="AY570" s="1010"/>
      <c r="AZ570" s="286"/>
      <c r="BA570" s="286"/>
      <c r="BB570" s="286"/>
      <c r="BC570" s="286"/>
      <c r="BD570" s="286"/>
      <c r="BE570" s="286"/>
      <c r="BF570" s="286"/>
      <c r="BG570" s="286"/>
      <c r="BH570" s="286"/>
      <c r="BI570" s="286"/>
      <c r="BJ570" s="679"/>
      <c r="BK570" s="691"/>
    </row>
    <row r="571" spans="1:63" s="285" customFormat="1" ht="15.75" customHeight="1">
      <c r="A571" s="288"/>
      <c r="B571" s="288"/>
      <c r="C571" s="1396"/>
      <c r="D571" s="286"/>
      <c r="E571" s="286"/>
      <c r="F571" s="286"/>
      <c r="G571" s="286"/>
      <c r="H571" s="286"/>
      <c r="I571" s="286"/>
      <c r="J571" s="1010"/>
      <c r="K571" s="286"/>
      <c r="L571" s="286"/>
      <c r="M571" s="286"/>
      <c r="N571" s="286"/>
      <c r="O571" s="287"/>
      <c r="P571" s="286"/>
      <c r="Q571" s="997"/>
      <c r="R571" s="286"/>
      <c r="S571" s="286"/>
      <c r="T571" s="286"/>
      <c r="U571" s="286"/>
      <c r="V571" s="286"/>
      <c r="W571" s="286"/>
      <c r="X571" s="286"/>
      <c r="Y571" s="286"/>
      <c r="Z571" s="286"/>
      <c r="AA571" s="286"/>
      <c r="AB571" s="286"/>
      <c r="AC571" s="286"/>
      <c r="AD571" s="286"/>
      <c r="AE571" s="286"/>
      <c r="AF571" s="286"/>
      <c r="AG571" s="286"/>
      <c r="AH571" s="286"/>
      <c r="AI571" s="286"/>
      <c r="AJ571" s="286"/>
      <c r="AK571" s="286"/>
      <c r="AL571" s="286"/>
      <c r="AM571" s="286"/>
      <c r="AN571" s="286"/>
      <c r="AO571" s="286"/>
      <c r="AP571" s="286"/>
      <c r="AQ571" s="286"/>
      <c r="AR571" s="1010"/>
      <c r="AS571" s="286"/>
      <c r="AT571" s="286"/>
      <c r="AU571" s="286"/>
      <c r="AV571" s="286"/>
      <c r="AW571" s="286"/>
      <c r="AX571" s="286"/>
      <c r="AY571" s="1010"/>
      <c r="AZ571" s="286"/>
      <c r="BA571" s="286"/>
      <c r="BB571" s="286"/>
      <c r="BC571" s="286"/>
      <c r="BD571" s="286"/>
      <c r="BE571" s="286"/>
      <c r="BF571" s="286"/>
      <c r="BG571" s="286"/>
      <c r="BH571" s="286"/>
      <c r="BI571" s="286"/>
      <c r="BJ571" s="679"/>
      <c r="BK571" s="691"/>
    </row>
    <row r="572" spans="1:63" s="285" customFormat="1">
      <c r="A572" s="288"/>
      <c r="B572" s="288"/>
      <c r="C572" s="1396"/>
      <c r="D572" s="286"/>
      <c r="E572" s="286"/>
      <c r="F572" s="286"/>
      <c r="G572" s="286"/>
      <c r="H572" s="286"/>
      <c r="I572" s="286"/>
      <c r="J572" s="1010"/>
      <c r="K572" s="286"/>
      <c r="L572" s="286"/>
      <c r="M572" s="286"/>
      <c r="N572" s="286"/>
      <c r="O572" s="287"/>
      <c r="P572" s="286"/>
      <c r="Q572" s="997"/>
      <c r="R572" s="286"/>
      <c r="S572" s="286"/>
      <c r="T572" s="286"/>
      <c r="U572" s="286"/>
      <c r="V572" s="286"/>
      <c r="W572" s="286"/>
      <c r="X572" s="286"/>
      <c r="Y572" s="286"/>
      <c r="Z572" s="286"/>
      <c r="AA572" s="286"/>
      <c r="AB572" s="286"/>
      <c r="AC572" s="286"/>
      <c r="AD572" s="286"/>
      <c r="AE572" s="286"/>
      <c r="AF572" s="286"/>
      <c r="AG572" s="286"/>
      <c r="AH572" s="286"/>
      <c r="AI572" s="286"/>
      <c r="AJ572" s="286"/>
      <c r="AK572" s="286"/>
      <c r="AL572" s="286"/>
      <c r="AM572" s="286"/>
      <c r="AN572" s="286"/>
      <c r="AO572" s="286"/>
      <c r="AP572" s="286"/>
      <c r="AQ572" s="286"/>
      <c r="AR572" s="1010"/>
      <c r="AS572" s="286"/>
      <c r="AT572" s="286"/>
      <c r="AU572" s="286"/>
      <c r="AV572" s="286"/>
      <c r="AW572" s="286"/>
      <c r="AX572" s="286"/>
      <c r="AY572" s="1010"/>
      <c r="AZ572" s="286"/>
      <c r="BA572" s="286"/>
      <c r="BB572" s="286"/>
      <c r="BC572" s="286"/>
      <c r="BD572" s="286"/>
      <c r="BE572" s="286"/>
      <c r="BF572" s="286"/>
      <c r="BG572" s="286"/>
      <c r="BH572" s="286"/>
      <c r="BI572" s="286"/>
      <c r="BJ572" s="679"/>
      <c r="BK572" s="691"/>
    </row>
    <row r="573" spans="1:63" s="285" customFormat="1" ht="15.75" customHeight="1">
      <c r="A573" s="288"/>
      <c r="B573" s="288"/>
      <c r="C573" s="1396"/>
      <c r="D573" s="286"/>
      <c r="E573" s="286"/>
      <c r="F573" s="286"/>
      <c r="G573" s="286"/>
      <c r="H573" s="286"/>
      <c r="I573" s="286"/>
      <c r="J573" s="1010"/>
      <c r="K573" s="286"/>
      <c r="L573" s="286"/>
      <c r="M573" s="286"/>
      <c r="N573" s="286"/>
      <c r="O573" s="287"/>
      <c r="P573" s="286"/>
      <c r="Q573" s="997"/>
      <c r="R573" s="286"/>
      <c r="S573" s="286"/>
      <c r="T573" s="286"/>
      <c r="U573" s="286"/>
      <c r="V573" s="286"/>
      <c r="W573" s="286"/>
      <c r="X573" s="286"/>
      <c r="Y573" s="286"/>
      <c r="Z573" s="286"/>
      <c r="AA573" s="286"/>
      <c r="AB573" s="286"/>
      <c r="AC573" s="286"/>
      <c r="AD573" s="286"/>
      <c r="AE573" s="286"/>
      <c r="AF573" s="286"/>
      <c r="AG573" s="286"/>
      <c r="AH573" s="286"/>
      <c r="AI573" s="286"/>
      <c r="AJ573" s="286"/>
      <c r="AK573" s="286"/>
      <c r="AL573" s="286"/>
      <c r="AM573" s="286"/>
      <c r="AN573" s="286"/>
      <c r="AO573" s="286"/>
      <c r="AP573" s="286"/>
      <c r="AQ573" s="286"/>
      <c r="AR573" s="1010"/>
      <c r="AS573" s="286"/>
      <c r="AT573" s="286"/>
      <c r="AU573" s="286"/>
      <c r="AV573" s="286"/>
      <c r="AW573" s="286"/>
      <c r="AX573" s="286"/>
      <c r="AY573" s="1010"/>
      <c r="AZ573" s="286"/>
      <c r="BA573" s="286"/>
      <c r="BB573" s="286"/>
      <c r="BC573" s="286"/>
      <c r="BD573" s="286"/>
      <c r="BE573" s="286"/>
      <c r="BF573" s="286"/>
      <c r="BG573" s="286"/>
      <c r="BH573" s="286"/>
      <c r="BI573" s="286"/>
      <c r="BJ573" s="679"/>
      <c r="BK573" s="691"/>
    </row>
    <row r="574" spans="1:63" s="285" customFormat="1">
      <c r="A574" s="288"/>
      <c r="B574" s="288"/>
      <c r="C574" s="1396"/>
      <c r="D574" s="286"/>
      <c r="E574" s="286"/>
      <c r="F574" s="286"/>
      <c r="G574" s="286"/>
      <c r="H574" s="286"/>
      <c r="I574" s="286"/>
      <c r="J574" s="1010"/>
      <c r="K574" s="286"/>
      <c r="L574" s="286"/>
      <c r="M574" s="286"/>
      <c r="N574" s="286"/>
      <c r="O574" s="287"/>
      <c r="P574" s="286"/>
      <c r="Q574" s="997"/>
      <c r="R574" s="286"/>
      <c r="S574" s="286"/>
      <c r="T574" s="286"/>
      <c r="U574" s="286"/>
      <c r="V574" s="286"/>
      <c r="W574" s="286"/>
      <c r="X574" s="286"/>
      <c r="Y574" s="286"/>
      <c r="Z574" s="286"/>
      <c r="AA574" s="286"/>
      <c r="AB574" s="286"/>
      <c r="AC574" s="286"/>
      <c r="AD574" s="286"/>
      <c r="AE574" s="286"/>
      <c r="AF574" s="286"/>
      <c r="AG574" s="286"/>
      <c r="AH574" s="286"/>
      <c r="AI574" s="286"/>
      <c r="AJ574" s="286"/>
      <c r="AK574" s="286"/>
      <c r="AL574" s="286"/>
      <c r="AM574" s="286"/>
      <c r="AN574" s="286"/>
      <c r="AO574" s="286"/>
      <c r="AP574" s="286"/>
      <c r="AQ574" s="286"/>
      <c r="AR574" s="1010"/>
      <c r="AS574" s="286"/>
      <c r="AT574" s="286"/>
      <c r="AU574" s="286"/>
      <c r="AV574" s="286"/>
      <c r="AW574" s="286"/>
      <c r="AX574" s="286"/>
      <c r="AY574" s="1010"/>
      <c r="AZ574" s="286"/>
      <c r="BA574" s="286"/>
      <c r="BB574" s="286"/>
      <c r="BC574" s="286"/>
      <c r="BD574" s="286"/>
      <c r="BE574" s="286"/>
      <c r="BF574" s="286"/>
      <c r="BG574" s="286"/>
      <c r="BH574" s="286"/>
      <c r="BI574" s="286"/>
      <c r="BJ574" s="679"/>
      <c r="BK574" s="691"/>
    </row>
    <row r="575" spans="1:63" s="285" customFormat="1" ht="15.75" customHeight="1">
      <c r="A575" s="288"/>
      <c r="B575" s="288"/>
      <c r="C575" s="1396"/>
      <c r="D575" s="286"/>
      <c r="E575" s="286"/>
      <c r="F575" s="286"/>
      <c r="G575" s="286"/>
      <c r="H575" s="286"/>
      <c r="I575" s="286"/>
      <c r="J575" s="1010"/>
      <c r="K575" s="286"/>
      <c r="L575" s="286"/>
      <c r="M575" s="286"/>
      <c r="N575" s="286"/>
      <c r="O575" s="287"/>
      <c r="P575" s="286"/>
      <c r="Q575" s="997"/>
      <c r="R575" s="286"/>
      <c r="S575" s="286"/>
      <c r="T575" s="286"/>
      <c r="U575" s="286"/>
      <c r="V575" s="286"/>
      <c r="W575" s="286"/>
      <c r="X575" s="286"/>
      <c r="Y575" s="286"/>
      <c r="Z575" s="286"/>
      <c r="AA575" s="286"/>
      <c r="AB575" s="286"/>
      <c r="AC575" s="286"/>
      <c r="AD575" s="286"/>
      <c r="AE575" s="286"/>
      <c r="AF575" s="286"/>
      <c r="AG575" s="286"/>
      <c r="AH575" s="286"/>
      <c r="AI575" s="286"/>
      <c r="AJ575" s="286"/>
      <c r="AK575" s="286"/>
      <c r="AL575" s="286"/>
      <c r="AM575" s="286"/>
      <c r="AN575" s="286"/>
      <c r="AO575" s="286"/>
      <c r="AP575" s="286"/>
      <c r="AQ575" s="286"/>
      <c r="AR575" s="1010"/>
      <c r="AS575" s="286"/>
      <c r="AT575" s="286"/>
      <c r="AU575" s="286"/>
      <c r="AV575" s="286"/>
      <c r="AW575" s="286"/>
      <c r="AX575" s="286"/>
      <c r="AY575" s="1010"/>
      <c r="AZ575" s="286"/>
      <c r="BA575" s="286"/>
      <c r="BB575" s="286"/>
      <c r="BC575" s="286"/>
      <c r="BD575" s="286"/>
      <c r="BE575" s="286"/>
      <c r="BF575" s="286"/>
      <c r="BG575" s="286"/>
      <c r="BH575" s="286"/>
      <c r="BI575" s="286"/>
      <c r="BJ575" s="679"/>
      <c r="BK575" s="691"/>
    </row>
    <row r="576" spans="1:63" s="285" customFormat="1">
      <c r="A576" s="288"/>
      <c r="B576" s="288"/>
      <c r="C576" s="1396"/>
      <c r="D576" s="286"/>
      <c r="E576" s="286"/>
      <c r="F576" s="286"/>
      <c r="G576" s="286"/>
      <c r="H576" s="286"/>
      <c r="I576" s="286"/>
      <c r="J576" s="1010"/>
      <c r="K576" s="286"/>
      <c r="L576" s="286"/>
      <c r="M576" s="286"/>
      <c r="N576" s="286"/>
      <c r="O576" s="287"/>
      <c r="P576" s="286"/>
      <c r="Q576" s="997"/>
      <c r="R576" s="286"/>
      <c r="S576" s="286"/>
      <c r="T576" s="286"/>
      <c r="U576" s="286"/>
      <c r="V576" s="286"/>
      <c r="W576" s="286"/>
      <c r="X576" s="286"/>
      <c r="Y576" s="286"/>
      <c r="Z576" s="286"/>
      <c r="AA576" s="286"/>
      <c r="AB576" s="286"/>
      <c r="AC576" s="286"/>
      <c r="AD576" s="286"/>
      <c r="AE576" s="286"/>
      <c r="AF576" s="286"/>
      <c r="AG576" s="286"/>
      <c r="AH576" s="286"/>
      <c r="AI576" s="286"/>
      <c r="AJ576" s="286"/>
      <c r="AK576" s="286"/>
      <c r="AL576" s="286"/>
      <c r="AM576" s="286"/>
      <c r="AN576" s="286"/>
      <c r="AO576" s="286"/>
      <c r="AP576" s="286"/>
      <c r="AQ576" s="286"/>
      <c r="AR576" s="1010"/>
      <c r="AS576" s="286"/>
      <c r="AT576" s="286"/>
      <c r="AU576" s="286"/>
      <c r="AV576" s="286"/>
      <c r="AW576" s="286"/>
      <c r="AX576" s="286"/>
      <c r="AY576" s="1010"/>
      <c r="AZ576" s="286"/>
      <c r="BA576" s="286"/>
      <c r="BB576" s="286"/>
      <c r="BC576" s="286"/>
      <c r="BD576" s="286"/>
      <c r="BE576" s="286"/>
      <c r="BF576" s="286"/>
      <c r="BG576" s="286"/>
      <c r="BH576" s="286"/>
      <c r="BI576" s="286"/>
      <c r="BJ576" s="679"/>
      <c r="BK576" s="691"/>
    </row>
    <row r="577" spans="1:63" s="285" customFormat="1" ht="15.75" customHeight="1">
      <c r="A577" s="288"/>
      <c r="B577" s="288"/>
      <c r="C577" s="1396"/>
      <c r="D577" s="286"/>
      <c r="E577" s="286"/>
      <c r="F577" s="286"/>
      <c r="G577" s="286"/>
      <c r="H577" s="286"/>
      <c r="I577" s="286"/>
      <c r="J577" s="1010"/>
      <c r="K577" s="286"/>
      <c r="L577" s="286"/>
      <c r="M577" s="286"/>
      <c r="N577" s="286"/>
      <c r="O577" s="287"/>
      <c r="P577" s="286"/>
      <c r="Q577" s="997"/>
      <c r="R577" s="286"/>
      <c r="S577" s="286"/>
      <c r="T577" s="286"/>
      <c r="U577" s="286"/>
      <c r="V577" s="286"/>
      <c r="W577" s="286"/>
      <c r="X577" s="286"/>
      <c r="Y577" s="286"/>
      <c r="Z577" s="286"/>
      <c r="AA577" s="286"/>
      <c r="AB577" s="286"/>
      <c r="AC577" s="286"/>
      <c r="AD577" s="286"/>
      <c r="AE577" s="286"/>
      <c r="AF577" s="286"/>
      <c r="AG577" s="286"/>
      <c r="AH577" s="286"/>
      <c r="AI577" s="286"/>
      <c r="AJ577" s="286"/>
      <c r="AK577" s="286"/>
      <c r="AL577" s="286"/>
      <c r="AM577" s="286"/>
      <c r="AN577" s="286"/>
      <c r="AO577" s="286"/>
      <c r="AP577" s="286"/>
      <c r="AQ577" s="286"/>
      <c r="AR577" s="1010"/>
      <c r="AS577" s="286"/>
      <c r="AT577" s="286"/>
      <c r="AU577" s="286"/>
      <c r="AV577" s="286"/>
      <c r="AW577" s="286"/>
      <c r="AX577" s="286"/>
      <c r="AY577" s="1010"/>
      <c r="AZ577" s="286"/>
      <c r="BA577" s="286"/>
      <c r="BB577" s="286"/>
      <c r="BC577" s="286"/>
      <c r="BD577" s="286"/>
      <c r="BE577" s="286"/>
      <c r="BF577" s="286"/>
      <c r="BG577" s="286"/>
      <c r="BH577" s="286"/>
      <c r="BI577" s="286"/>
      <c r="BJ577" s="679"/>
      <c r="BK577" s="691"/>
    </row>
    <row r="578" spans="1:63" s="285" customFormat="1">
      <c r="A578" s="288"/>
      <c r="B578" s="288"/>
      <c r="C578" s="1396"/>
      <c r="D578" s="286"/>
      <c r="E578" s="286"/>
      <c r="F578" s="286"/>
      <c r="G578" s="286"/>
      <c r="H578" s="286"/>
      <c r="I578" s="286"/>
      <c r="J578" s="1010"/>
      <c r="K578" s="286"/>
      <c r="L578" s="286"/>
      <c r="M578" s="286"/>
      <c r="N578" s="286"/>
      <c r="O578" s="287"/>
      <c r="P578" s="286"/>
      <c r="Q578" s="997"/>
      <c r="R578" s="286"/>
      <c r="S578" s="286"/>
      <c r="T578" s="286"/>
      <c r="U578" s="286"/>
      <c r="V578" s="286"/>
      <c r="W578" s="286"/>
      <c r="X578" s="286"/>
      <c r="Y578" s="286"/>
      <c r="Z578" s="286"/>
      <c r="AA578" s="286"/>
      <c r="AB578" s="286"/>
      <c r="AC578" s="286"/>
      <c r="AD578" s="286"/>
      <c r="AE578" s="286"/>
      <c r="AF578" s="286"/>
      <c r="AG578" s="286"/>
      <c r="AH578" s="286"/>
      <c r="AI578" s="286"/>
      <c r="AJ578" s="286"/>
      <c r="AK578" s="286"/>
      <c r="AL578" s="286"/>
      <c r="AM578" s="286"/>
      <c r="AN578" s="286"/>
      <c r="AO578" s="286"/>
      <c r="AP578" s="286"/>
      <c r="AQ578" s="286"/>
      <c r="AR578" s="1010"/>
      <c r="AS578" s="286"/>
      <c r="AT578" s="286"/>
      <c r="AU578" s="286"/>
      <c r="AV578" s="286"/>
      <c r="AW578" s="286"/>
      <c r="AX578" s="286"/>
      <c r="AY578" s="1010"/>
      <c r="AZ578" s="286"/>
      <c r="BA578" s="286"/>
      <c r="BB578" s="286"/>
      <c r="BC578" s="286"/>
      <c r="BD578" s="286"/>
      <c r="BE578" s="286"/>
      <c r="BF578" s="286"/>
      <c r="BG578" s="286"/>
      <c r="BH578" s="286"/>
      <c r="BI578" s="286"/>
      <c r="BJ578" s="679"/>
      <c r="BK578" s="691"/>
    </row>
    <row r="579" spans="1:63" s="285" customFormat="1" ht="15.75" customHeight="1">
      <c r="A579" s="288"/>
      <c r="B579" s="288"/>
      <c r="C579" s="1396"/>
      <c r="D579" s="286"/>
      <c r="E579" s="286"/>
      <c r="F579" s="286"/>
      <c r="G579" s="286"/>
      <c r="H579" s="286"/>
      <c r="I579" s="286"/>
      <c r="J579" s="1010"/>
      <c r="K579" s="286"/>
      <c r="L579" s="286"/>
      <c r="M579" s="286"/>
      <c r="N579" s="286"/>
      <c r="O579" s="287"/>
      <c r="P579" s="286"/>
      <c r="Q579" s="997"/>
      <c r="R579" s="286"/>
      <c r="S579" s="286"/>
      <c r="T579" s="286"/>
      <c r="U579" s="286"/>
      <c r="V579" s="286"/>
      <c r="W579" s="286"/>
      <c r="X579" s="286"/>
      <c r="Y579" s="286"/>
      <c r="Z579" s="286"/>
      <c r="AA579" s="286"/>
      <c r="AB579" s="286"/>
      <c r="AC579" s="286"/>
      <c r="AD579" s="286"/>
      <c r="AE579" s="286"/>
      <c r="AF579" s="286"/>
      <c r="AG579" s="286"/>
      <c r="AH579" s="286"/>
      <c r="AI579" s="286"/>
      <c r="AJ579" s="286"/>
      <c r="AK579" s="286"/>
      <c r="AL579" s="286"/>
      <c r="AM579" s="286"/>
      <c r="AN579" s="286"/>
      <c r="AO579" s="286"/>
      <c r="AP579" s="286"/>
      <c r="AQ579" s="286"/>
      <c r="AR579" s="1010"/>
      <c r="AS579" s="286"/>
      <c r="AT579" s="286"/>
      <c r="AU579" s="286"/>
      <c r="AV579" s="286"/>
      <c r="AW579" s="286"/>
      <c r="AX579" s="286"/>
      <c r="AY579" s="1010"/>
      <c r="AZ579" s="286"/>
      <c r="BA579" s="286"/>
      <c r="BB579" s="286"/>
      <c r="BC579" s="286"/>
      <c r="BD579" s="286"/>
      <c r="BE579" s="286"/>
      <c r="BF579" s="286"/>
      <c r="BG579" s="286"/>
      <c r="BH579" s="286"/>
      <c r="BI579" s="286"/>
      <c r="BJ579" s="679"/>
      <c r="BK579" s="691"/>
    </row>
    <row r="580" spans="1:63" s="285" customFormat="1">
      <c r="A580" s="288"/>
      <c r="B580" s="288"/>
      <c r="C580" s="1396"/>
      <c r="D580" s="286"/>
      <c r="E580" s="286"/>
      <c r="F580" s="286"/>
      <c r="G580" s="286"/>
      <c r="H580" s="286"/>
      <c r="I580" s="286"/>
      <c r="J580" s="1010"/>
      <c r="K580" s="286"/>
      <c r="L580" s="286"/>
      <c r="M580" s="286"/>
      <c r="N580" s="286"/>
      <c r="O580" s="287"/>
      <c r="P580" s="286"/>
      <c r="Q580" s="997"/>
      <c r="R580" s="286"/>
      <c r="S580" s="286"/>
      <c r="T580" s="286"/>
      <c r="U580" s="286"/>
      <c r="V580" s="286"/>
      <c r="W580" s="286"/>
      <c r="X580" s="286"/>
      <c r="Y580" s="286"/>
      <c r="Z580" s="286"/>
      <c r="AA580" s="286"/>
      <c r="AB580" s="286"/>
      <c r="AC580" s="286"/>
      <c r="AD580" s="286"/>
      <c r="AE580" s="286"/>
      <c r="AF580" s="286"/>
      <c r="AG580" s="286"/>
      <c r="AH580" s="286"/>
      <c r="AI580" s="286"/>
      <c r="AJ580" s="286"/>
      <c r="AK580" s="286"/>
      <c r="AL580" s="286"/>
      <c r="AM580" s="286"/>
      <c r="AN580" s="286"/>
      <c r="AO580" s="286"/>
      <c r="AP580" s="286"/>
      <c r="AQ580" s="286"/>
      <c r="AR580" s="1010"/>
      <c r="AS580" s="286"/>
      <c r="AT580" s="286"/>
      <c r="AU580" s="286"/>
      <c r="AV580" s="286"/>
      <c r="AW580" s="286"/>
      <c r="AX580" s="286"/>
      <c r="AY580" s="1010"/>
      <c r="AZ580" s="286"/>
      <c r="BA580" s="286"/>
      <c r="BB580" s="286"/>
      <c r="BC580" s="286"/>
      <c r="BD580" s="286"/>
      <c r="BE580" s="286"/>
      <c r="BF580" s="286"/>
      <c r="BG580" s="286"/>
      <c r="BH580" s="286"/>
      <c r="BI580" s="286"/>
      <c r="BJ580" s="679"/>
      <c r="BK580" s="691"/>
    </row>
    <row r="581" spans="1:63" s="285" customFormat="1" ht="15.75" customHeight="1">
      <c r="A581" s="288"/>
      <c r="B581" s="288"/>
      <c r="C581" s="1396"/>
      <c r="D581" s="286"/>
      <c r="E581" s="286"/>
      <c r="F581" s="286"/>
      <c r="G581" s="286"/>
      <c r="H581" s="286"/>
      <c r="I581" s="286"/>
      <c r="J581" s="1010"/>
      <c r="K581" s="286"/>
      <c r="L581" s="286"/>
      <c r="M581" s="286"/>
      <c r="N581" s="286"/>
      <c r="O581" s="287"/>
      <c r="P581" s="286"/>
      <c r="Q581" s="997"/>
      <c r="R581" s="286"/>
      <c r="S581" s="286"/>
      <c r="T581" s="286"/>
      <c r="U581" s="286"/>
      <c r="V581" s="286"/>
      <c r="W581" s="286"/>
      <c r="X581" s="286"/>
      <c r="Y581" s="286"/>
      <c r="Z581" s="286"/>
      <c r="AA581" s="286"/>
      <c r="AB581" s="286"/>
      <c r="AC581" s="286"/>
      <c r="AD581" s="286"/>
      <c r="AE581" s="286"/>
      <c r="AF581" s="286"/>
      <c r="AG581" s="286"/>
      <c r="AH581" s="286"/>
      <c r="AI581" s="286"/>
      <c r="AJ581" s="286"/>
      <c r="AK581" s="286"/>
      <c r="AL581" s="286"/>
      <c r="AM581" s="286"/>
      <c r="AN581" s="286"/>
      <c r="AO581" s="286"/>
      <c r="AP581" s="286"/>
      <c r="AQ581" s="286"/>
      <c r="AR581" s="1010"/>
      <c r="AS581" s="286"/>
      <c r="AT581" s="286"/>
      <c r="AU581" s="286"/>
      <c r="AV581" s="286"/>
      <c r="AW581" s="286"/>
      <c r="AX581" s="286"/>
      <c r="AY581" s="1010"/>
      <c r="AZ581" s="286"/>
      <c r="BA581" s="286"/>
      <c r="BB581" s="286"/>
      <c r="BC581" s="286"/>
      <c r="BD581" s="286"/>
      <c r="BE581" s="286"/>
      <c r="BF581" s="286"/>
      <c r="BG581" s="286"/>
      <c r="BH581" s="286"/>
      <c r="BI581" s="286"/>
      <c r="BJ581" s="679"/>
      <c r="BK581" s="691"/>
    </row>
    <row r="582" spans="1:63" s="285" customFormat="1">
      <c r="A582" s="288"/>
      <c r="B582" s="288"/>
      <c r="C582" s="1396"/>
      <c r="D582" s="286"/>
      <c r="E582" s="286"/>
      <c r="F582" s="286"/>
      <c r="G582" s="286"/>
      <c r="H582" s="286"/>
      <c r="I582" s="286"/>
      <c r="J582" s="1010"/>
      <c r="K582" s="286"/>
      <c r="L582" s="286"/>
      <c r="M582" s="286"/>
      <c r="N582" s="286"/>
      <c r="O582" s="287"/>
      <c r="P582" s="286"/>
      <c r="Q582" s="997"/>
      <c r="R582" s="286"/>
      <c r="S582" s="286"/>
      <c r="T582" s="286"/>
      <c r="U582" s="286"/>
      <c r="V582" s="286"/>
      <c r="W582" s="286"/>
      <c r="X582" s="286"/>
      <c r="Y582" s="286"/>
      <c r="Z582" s="286"/>
      <c r="AA582" s="286"/>
      <c r="AB582" s="286"/>
      <c r="AC582" s="286"/>
      <c r="AD582" s="286"/>
      <c r="AE582" s="286"/>
      <c r="AF582" s="286"/>
      <c r="AG582" s="286"/>
      <c r="AH582" s="286"/>
      <c r="AI582" s="286"/>
      <c r="AJ582" s="286"/>
      <c r="AK582" s="286"/>
      <c r="AL582" s="286"/>
      <c r="AM582" s="286"/>
      <c r="AN582" s="286"/>
      <c r="AO582" s="286"/>
      <c r="AP582" s="286"/>
      <c r="AQ582" s="286"/>
      <c r="AR582" s="1010"/>
      <c r="AS582" s="286"/>
      <c r="AT582" s="286"/>
      <c r="AU582" s="286"/>
      <c r="AV582" s="286"/>
      <c r="AW582" s="286"/>
      <c r="AX582" s="286"/>
      <c r="AY582" s="1010"/>
      <c r="AZ582" s="286"/>
      <c r="BA582" s="286"/>
      <c r="BB582" s="286"/>
      <c r="BC582" s="286"/>
      <c r="BD582" s="286"/>
      <c r="BE582" s="286"/>
      <c r="BF582" s="286"/>
      <c r="BG582" s="286"/>
      <c r="BH582" s="286"/>
      <c r="BI582" s="286"/>
      <c r="BJ582" s="679"/>
      <c r="BK582" s="691"/>
    </row>
    <row r="583" spans="1:63" s="285" customFormat="1" ht="15.75" customHeight="1">
      <c r="A583" s="288"/>
      <c r="B583" s="288"/>
      <c r="C583" s="1396"/>
      <c r="D583" s="286"/>
      <c r="E583" s="286"/>
      <c r="F583" s="286"/>
      <c r="G583" s="286"/>
      <c r="H583" s="286"/>
      <c r="I583" s="286"/>
      <c r="J583" s="1010"/>
      <c r="K583" s="286"/>
      <c r="L583" s="286"/>
      <c r="M583" s="286"/>
      <c r="N583" s="286"/>
      <c r="O583" s="287"/>
      <c r="P583" s="286"/>
      <c r="Q583" s="997"/>
      <c r="R583" s="286"/>
      <c r="S583" s="286"/>
      <c r="T583" s="286"/>
      <c r="U583" s="286"/>
      <c r="V583" s="286"/>
      <c r="W583" s="286"/>
      <c r="X583" s="286"/>
      <c r="Y583" s="286"/>
      <c r="Z583" s="286"/>
      <c r="AA583" s="286"/>
      <c r="AB583" s="286"/>
      <c r="AC583" s="286"/>
      <c r="AD583" s="286"/>
      <c r="AE583" s="286"/>
      <c r="AF583" s="286"/>
      <c r="AG583" s="286"/>
      <c r="AH583" s="286"/>
      <c r="AI583" s="286"/>
      <c r="AJ583" s="286"/>
      <c r="AK583" s="286"/>
      <c r="AL583" s="286"/>
      <c r="AM583" s="286"/>
      <c r="AN583" s="286"/>
      <c r="AO583" s="286"/>
      <c r="AP583" s="286"/>
      <c r="AQ583" s="286"/>
      <c r="AR583" s="1010"/>
      <c r="AS583" s="286"/>
      <c r="AT583" s="286"/>
      <c r="AU583" s="286"/>
      <c r="AV583" s="286"/>
      <c r="AW583" s="286"/>
      <c r="AX583" s="286"/>
      <c r="AY583" s="1010"/>
      <c r="AZ583" s="286"/>
      <c r="BA583" s="286"/>
      <c r="BB583" s="286"/>
      <c r="BC583" s="286"/>
      <c r="BD583" s="286"/>
      <c r="BE583" s="286"/>
      <c r="BF583" s="286"/>
      <c r="BG583" s="286"/>
      <c r="BH583" s="286"/>
      <c r="BI583" s="286"/>
      <c r="BJ583" s="679"/>
      <c r="BK583" s="691"/>
    </row>
    <row r="584" spans="1:63" s="285" customFormat="1">
      <c r="A584" s="288"/>
      <c r="B584" s="288"/>
      <c r="C584" s="1396"/>
      <c r="D584" s="286"/>
      <c r="E584" s="286"/>
      <c r="F584" s="286"/>
      <c r="G584" s="286"/>
      <c r="H584" s="286"/>
      <c r="I584" s="286"/>
      <c r="J584" s="1010"/>
      <c r="K584" s="286"/>
      <c r="L584" s="286"/>
      <c r="M584" s="286"/>
      <c r="N584" s="286"/>
      <c r="O584" s="287"/>
      <c r="P584" s="286"/>
      <c r="Q584" s="997"/>
      <c r="R584" s="286"/>
      <c r="S584" s="286"/>
      <c r="T584" s="286"/>
      <c r="U584" s="286"/>
      <c r="V584" s="286"/>
      <c r="W584" s="286"/>
      <c r="X584" s="286"/>
      <c r="Y584" s="286"/>
      <c r="Z584" s="286"/>
      <c r="AA584" s="286"/>
      <c r="AB584" s="286"/>
      <c r="AC584" s="286"/>
      <c r="AD584" s="286"/>
      <c r="AE584" s="286"/>
      <c r="AF584" s="286"/>
      <c r="AG584" s="286"/>
      <c r="AH584" s="286"/>
      <c r="AI584" s="286"/>
      <c r="AJ584" s="286"/>
      <c r="AK584" s="286"/>
      <c r="AL584" s="286"/>
      <c r="AM584" s="286"/>
      <c r="AN584" s="286"/>
      <c r="AO584" s="286"/>
      <c r="AP584" s="286"/>
      <c r="AQ584" s="286"/>
      <c r="AR584" s="1010"/>
      <c r="AS584" s="286"/>
      <c r="AT584" s="286"/>
      <c r="AU584" s="286"/>
      <c r="AV584" s="286"/>
      <c r="AW584" s="286"/>
      <c r="AX584" s="286"/>
      <c r="AY584" s="1010"/>
      <c r="AZ584" s="286"/>
      <c r="BA584" s="286"/>
      <c r="BB584" s="286"/>
      <c r="BC584" s="286"/>
      <c r="BD584" s="286"/>
      <c r="BE584" s="286"/>
      <c r="BF584" s="286"/>
      <c r="BG584" s="286"/>
      <c r="BH584" s="286"/>
      <c r="BI584" s="286"/>
      <c r="BJ584" s="679"/>
      <c r="BK584" s="691"/>
    </row>
    <row r="585" spans="1:63" s="285" customFormat="1" ht="15.75" customHeight="1">
      <c r="A585" s="288"/>
      <c r="B585" s="288"/>
      <c r="C585" s="1396"/>
      <c r="D585" s="286"/>
      <c r="E585" s="286"/>
      <c r="F585" s="286"/>
      <c r="G585" s="286"/>
      <c r="H585" s="286"/>
      <c r="I585" s="286"/>
      <c r="J585" s="1010"/>
      <c r="K585" s="286"/>
      <c r="L585" s="286"/>
      <c r="M585" s="286"/>
      <c r="N585" s="286"/>
      <c r="O585" s="287"/>
      <c r="P585" s="286"/>
      <c r="Q585" s="997"/>
      <c r="R585" s="286"/>
      <c r="S585" s="286"/>
      <c r="T585" s="286"/>
      <c r="U585" s="286"/>
      <c r="V585" s="286"/>
      <c r="W585" s="286"/>
      <c r="X585" s="286"/>
      <c r="Y585" s="286"/>
      <c r="Z585" s="286"/>
      <c r="AA585" s="286"/>
      <c r="AB585" s="286"/>
      <c r="AC585" s="286"/>
      <c r="AD585" s="286"/>
      <c r="AE585" s="286"/>
      <c r="AF585" s="286"/>
      <c r="AG585" s="286"/>
      <c r="AH585" s="286"/>
      <c r="AI585" s="286"/>
      <c r="AJ585" s="286"/>
      <c r="AK585" s="286"/>
      <c r="AL585" s="286"/>
      <c r="AM585" s="286"/>
      <c r="AN585" s="286"/>
      <c r="AO585" s="286"/>
      <c r="AP585" s="286"/>
      <c r="AQ585" s="286"/>
      <c r="AR585" s="1010"/>
      <c r="AS585" s="286"/>
      <c r="AT585" s="286"/>
      <c r="AU585" s="286"/>
      <c r="AV585" s="286"/>
      <c r="AW585" s="286"/>
      <c r="AX585" s="286"/>
      <c r="AY585" s="1010"/>
      <c r="AZ585" s="286"/>
      <c r="BA585" s="286"/>
      <c r="BB585" s="286"/>
      <c r="BC585" s="286"/>
      <c r="BD585" s="286"/>
      <c r="BE585" s="286"/>
      <c r="BF585" s="286"/>
      <c r="BG585" s="286"/>
      <c r="BH585" s="286"/>
      <c r="BI585" s="286"/>
      <c r="BJ585" s="679"/>
      <c r="BK585" s="691"/>
    </row>
    <row r="586" spans="1:63" s="285" customFormat="1">
      <c r="A586" s="288"/>
      <c r="B586" s="288"/>
      <c r="C586" s="1396"/>
      <c r="D586" s="286"/>
      <c r="E586" s="286"/>
      <c r="F586" s="286"/>
      <c r="G586" s="286"/>
      <c r="H586" s="286"/>
      <c r="I586" s="286"/>
      <c r="J586" s="1010"/>
      <c r="K586" s="286"/>
      <c r="L586" s="286"/>
      <c r="M586" s="286"/>
      <c r="N586" s="286"/>
      <c r="O586" s="287"/>
      <c r="P586" s="286"/>
      <c r="Q586" s="997"/>
      <c r="R586" s="286"/>
      <c r="S586" s="286"/>
      <c r="T586" s="286"/>
      <c r="U586" s="286"/>
      <c r="V586" s="286"/>
      <c r="W586" s="286"/>
      <c r="X586" s="286"/>
      <c r="Y586" s="286"/>
      <c r="Z586" s="286"/>
      <c r="AA586" s="286"/>
      <c r="AB586" s="286"/>
      <c r="AC586" s="286"/>
      <c r="AD586" s="286"/>
      <c r="AE586" s="286"/>
      <c r="AF586" s="286"/>
      <c r="AG586" s="286"/>
      <c r="AH586" s="286"/>
      <c r="AI586" s="286"/>
      <c r="AJ586" s="286"/>
      <c r="AK586" s="286"/>
      <c r="AL586" s="286"/>
      <c r="AM586" s="286"/>
      <c r="AN586" s="286"/>
      <c r="AO586" s="286"/>
      <c r="AP586" s="286"/>
      <c r="AQ586" s="286"/>
      <c r="AR586" s="1010"/>
      <c r="AS586" s="286"/>
      <c r="AT586" s="286"/>
      <c r="AU586" s="286"/>
      <c r="AV586" s="286"/>
      <c r="AW586" s="286"/>
      <c r="AX586" s="286"/>
      <c r="AY586" s="1010"/>
      <c r="AZ586" s="286"/>
      <c r="BA586" s="286"/>
      <c r="BB586" s="286"/>
      <c r="BC586" s="286"/>
      <c r="BD586" s="286"/>
      <c r="BE586" s="286"/>
      <c r="BF586" s="286"/>
      <c r="BG586" s="286"/>
      <c r="BH586" s="286"/>
      <c r="BI586" s="286"/>
      <c r="BJ586" s="679"/>
      <c r="BK586" s="691"/>
    </row>
    <row r="587" spans="1:63" s="285" customFormat="1" ht="15.75" customHeight="1">
      <c r="A587" s="288"/>
      <c r="B587" s="288"/>
      <c r="C587" s="1396"/>
      <c r="D587" s="286"/>
      <c r="E587" s="286"/>
      <c r="F587" s="286"/>
      <c r="G587" s="286"/>
      <c r="H587" s="286"/>
      <c r="I587" s="286"/>
      <c r="J587" s="1010"/>
      <c r="K587" s="286"/>
      <c r="L587" s="286"/>
      <c r="M587" s="286"/>
      <c r="N587" s="286"/>
      <c r="O587" s="287"/>
      <c r="P587" s="286"/>
      <c r="Q587" s="997"/>
      <c r="R587" s="286"/>
      <c r="S587" s="286"/>
      <c r="T587" s="286"/>
      <c r="U587" s="286"/>
      <c r="V587" s="286"/>
      <c r="W587" s="286"/>
      <c r="X587" s="286"/>
      <c r="Y587" s="286"/>
      <c r="Z587" s="286"/>
      <c r="AA587" s="286"/>
      <c r="AB587" s="286"/>
      <c r="AC587" s="286"/>
      <c r="AD587" s="286"/>
      <c r="AE587" s="286"/>
      <c r="AF587" s="286"/>
      <c r="AG587" s="286"/>
      <c r="AH587" s="286"/>
      <c r="AI587" s="286"/>
      <c r="AJ587" s="286"/>
      <c r="AK587" s="286"/>
      <c r="AL587" s="286"/>
      <c r="AM587" s="286"/>
      <c r="AN587" s="286"/>
      <c r="AO587" s="286"/>
      <c r="AP587" s="286"/>
      <c r="AQ587" s="286"/>
      <c r="AR587" s="1010"/>
      <c r="AS587" s="286"/>
      <c r="AT587" s="286"/>
      <c r="AU587" s="286"/>
      <c r="AV587" s="286"/>
      <c r="AW587" s="286"/>
      <c r="AX587" s="286"/>
      <c r="AY587" s="1010"/>
      <c r="AZ587" s="286"/>
      <c r="BA587" s="286"/>
      <c r="BB587" s="286"/>
      <c r="BC587" s="286"/>
      <c r="BD587" s="286"/>
      <c r="BE587" s="286"/>
      <c r="BF587" s="286"/>
      <c r="BG587" s="286"/>
      <c r="BH587" s="286"/>
      <c r="BI587" s="286"/>
      <c r="BJ587" s="679"/>
      <c r="BK587" s="691"/>
    </row>
    <row r="588" spans="1:63" s="285" customFormat="1">
      <c r="A588" s="288"/>
      <c r="B588" s="288"/>
      <c r="C588" s="1396"/>
      <c r="D588" s="286"/>
      <c r="E588" s="286"/>
      <c r="F588" s="286"/>
      <c r="G588" s="286"/>
      <c r="H588" s="286"/>
      <c r="I588" s="286"/>
      <c r="J588" s="1010"/>
      <c r="K588" s="286"/>
      <c r="L588" s="286"/>
      <c r="M588" s="286"/>
      <c r="N588" s="286"/>
      <c r="O588" s="287"/>
      <c r="P588" s="286"/>
      <c r="Q588" s="997"/>
      <c r="R588" s="286"/>
      <c r="S588" s="286"/>
      <c r="T588" s="286"/>
      <c r="U588" s="286"/>
      <c r="V588" s="286"/>
      <c r="W588" s="286"/>
      <c r="X588" s="286"/>
      <c r="Y588" s="286"/>
      <c r="Z588" s="286"/>
      <c r="AA588" s="286"/>
      <c r="AB588" s="286"/>
      <c r="AC588" s="286"/>
      <c r="AD588" s="286"/>
      <c r="AE588" s="286"/>
      <c r="AF588" s="286"/>
      <c r="AG588" s="286"/>
      <c r="AH588" s="286"/>
      <c r="AI588" s="286"/>
      <c r="AJ588" s="286"/>
      <c r="AK588" s="286"/>
      <c r="AL588" s="286"/>
      <c r="AM588" s="286"/>
      <c r="AN588" s="286"/>
      <c r="AO588" s="286"/>
      <c r="AP588" s="286"/>
      <c r="AQ588" s="286"/>
      <c r="AR588" s="1010"/>
      <c r="AS588" s="286"/>
      <c r="AT588" s="286"/>
      <c r="AU588" s="286"/>
      <c r="AV588" s="286"/>
      <c r="AW588" s="286"/>
      <c r="AX588" s="286"/>
      <c r="AY588" s="1010"/>
      <c r="AZ588" s="286"/>
      <c r="BA588" s="286"/>
      <c r="BB588" s="286"/>
      <c r="BC588" s="286"/>
      <c r="BD588" s="286"/>
      <c r="BE588" s="286"/>
      <c r="BF588" s="286"/>
      <c r="BG588" s="286"/>
      <c r="BH588" s="286"/>
      <c r="BI588" s="286"/>
      <c r="BJ588" s="679"/>
      <c r="BK588" s="691"/>
    </row>
    <row r="589" spans="1:63" s="285" customFormat="1" ht="15.75" customHeight="1">
      <c r="A589" s="288"/>
      <c r="B589" s="288"/>
      <c r="C589" s="1396"/>
      <c r="D589" s="286"/>
      <c r="E589" s="286"/>
      <c r="F589" s="286"/>
      <c r="G589" s="286"/>
      <c r="H589" s="286"/>
      <c r="I589" s="286"/>
      <c r="J589" s="1010"/>
      <c r="K589" s="286"/>
      <c r="L589" s="286"/>
      <c r="M589" s="286"/>
      <c r="N589" s="286"/>
      <c r="O589" s="287"/>
      <c r="P589" s="286"/>
      <c r="Q589" s="997"/>
      <c r="R589" s="286"/>
      <c r="S589" s="286"/>
      <c r="T589" s="286"/>
      <c r="U589" s="286"/>
      <c r="V589" s="286"/>
      <c r="W589" s="286"/>
      <c r="X589" s="286"/>
      <c r="Y589" s="286"/>
      <c r="Z589" s="286"/>
      <c r="AA589" s="286"/>
      <c r="AB589" s="286"/>
      <c r="AC589" s="286"/>
      <c r="AD589" s="286"/>
      <c r="AE589" s="286"/>
      <c r="AF589" s="286"/>
      <c r="AG589" s="286"/>
      <c r="AH589" s="286"/>
      <c r="AI589" s="286"/>
      <c r="AJ589" s="286"/>
      <c r="AK589" s="286"/>
      <c r="AL589" s="286"/>
      <c r="AM589" s="286"/>
      <c r="AN589" s="286"/>
      <c r="AO589" s="286"/>
      <c r="AP589" s="286"/>
      <c r="AQ589" s="286"/>
      <c r="AR589" s="1010"/>
      <c r="AS589" s="286"/>
      <c r="AT589" s="286"/>
      <c r="AU589" s="286"/>
      <c r="AV589" s="286"/>
      <c r="AW589" s="286"/>
      <c r="AX589" s="286"/>
      <c r="AY589" s="1010"/>
      <c r="AZ589" s="286"/>
      <c r="BA589" s="286"/>
      <c r="BB589" s="286"/>
      <c r="BC589" s="286"/>
      <c r="BD589" s="286"/>
      <c r="BE589" s="286"/>
      <c r="BF589" s="286"/>
      <c r="BG589" s="286"/>
      <c r="BH589" s="286"/>
      <c r="BI589" s="286"/>
      <c r="BJ589" s="679"/>
      <c r="BK589" s="691"/>
    </row>
    <row r="590" spans="1:63" s="285" customFormat="1">
      <c r="A590" s="288"/>
      <c r="B590" s="288"/>
      <c r="C590" s="1396"/>
      <c r="D590" s="286"/>
      <c r="E590" s="286"/>
      <c r="F590" s="286"/>
      <c r="G590" s="286"/>
      <c r="H590" s="286"/>
      <c r="I590" s="286"/>
      <c r="J590" s="1010"/>
      <c r="K590" s="286"/>
      <c r="L590" s="286"/>
      <c r="M590" s="286"/>
      <c r="N590" s="286"/>
      <c r="O590" s="287"/>
      <c r="P590" s="286"/>
      <c r="Q590" s="997"/>
      <c r="R590" s="286"/>
      <c r="S590" s="286"/>
      <c r="T590" s="286"/>
      <c r="U590" s="286"/>
      <c r="V590" s="286"/>
      <c r="W590" s="286"/>
      <c r="X590" s="286"/>
      <c r="Y590" s="286"/>
      <c r="Z590" s="286"/>
      <c r="AA590" s="286"/>
      <c r="AB590" s="286"/>
      <c r="AC590" s="286"/>
      <c r="AD590" s="286"/>
      <c r="AE590" s="286"/>
      <c r="AF590" s="286"/>
      <c r="AG590" s="286"/>
      <c r="AH590" s="286"/>
      <c r="AI590" s="286"/>
      <c r="AJ590" s="286"/>
      <c r="AK590" s="286"/>
      <c r="AL590" s="286"/>
      <c r="AM590" s="286"/>
      <c r="AN590" s="286"/>
      <c r="AO590" s="286"/>
      <c r="AP590" s="286"/>
      <c r="AQ590" s="286"/>
      <c r="AR590" s="1010"/>
      <c r="AS590" s="286"/>
      <c r="AT590" s="286"/>
      <c r="AU590" s="286"/>
      <c r="AV590" s="286"/>
      <c r="AW590" s="286"/>
      <c r="AX590" s="286"/>
      <c r="AY590" s="1010"/>
      <c r="AZ590" s="286"/>
      <c r="BA590" s="286"/>
      <c r="BB590" s="286"/>
      <c r="BC590" s="286"/>
      <c r="BD590" s="286"/>
      <c r="BE590" s="286"/>
      <c r="BF590" s="286"/>
      <c r="BG590" s="286"/>
      <c r="BH590" s="286"/>
      <c r="BI590" s="286"/>
      <c r="BJ590" s="679"/>
      <c r="BK590" s="691"/>
    </row>
    <row r="591" spans="1:63" s="285" customFormat="1" ht="15.75" customHeight="1">
      <c r="A591" s="288"/>
      <c r="B591" s="288"/>
      <c r="C591" s="1396"/>
      <c r="D591" s="286"/>
      <c r="E591" s="286"/>
      <c r="F591" s="286"/>
      <c r="G591" s="286"/>
      <c r="H591" s="286"/>
      <c r="I591" s="286"/>
      <c r="J591" s="1010"/>
      <c r="K591" s="286"/>
      <c r="L591" s="286"/>
      <c r="M591" s="286"/>
      <c r="N591" s="286"/>
      <c r="O591" s="287"/>
      <c r="P591" s="286"/>
      <c r="Q591" s="997"/>
      <c r="R591" s="286"/>
      <c r="S591" s="286"/>
      <c r="T591" s="286"/>
      <c r="U591" s="286"/>
      <c r="V591" s="286"/>
      <c r="W591" s="286"/>
      <c r="X591" s="286"/>
      <c r="Y591" s="286"/>
      <c r="Z591" s="286"/>
      <c r="AA591" s="286"/>
      <c r="AB591" s="286"/>
      <c r="AC591" s="286"/>
      <c r="AD591" s="286"/>
      <c r="AE591" s="286"/>
      <c r="AF591" s="286"/>
      <c r="AG591" s="286"/>
      <c r="AH591" s="286"/>
      <c r="AI591" s="286"/>
      <c r="AJ591" s="286"/>
      <c r="AK591" s="286"/>
      <c r="AL591" s="286"/>
      <c r="AM591" s="286"/>
      <c r="AN591" s="286"/>
      <c r="AO591" s="286"/>
      <c r="AP591" s="286"/>
      <c r="AQ591" s="286"/>
      <c r="AR591" s="1010"/>
      <c r="AS591" s="286"/>
      <c r="AT591" s="286"/>
      <c r="AU591" s="286"/>
      <c r="AV591" s="286"/>
      <c r="AW591" s="286"/>
      <c r="AX591" s="286"/>
      <c r="AY591" s="1010"/>
      <c r="AZ591" s="286"/>
      <c r="BA591" s="286"/>
      <c r="BB591" s="286"/>
      <c r="BC591" s="286"/>
      <c r="BD591" s="286"/>
      <c r="BE591" s="286"/>
      <c r="BF591" s="286"/>
      <c r="BG591" s="286"/>
      <c r="BH591" s="286"/>
      <c r="BI591" s="286"/>
      <c r="BJ591" s="679"/>
      <c r="BK591" s="691"/>
    </row>
    <row r="592" spans="1:63" s="285" customFormat="1">
      <c r="A592" s="288"/>
      <c r="B592" s="288"/>
      <c r="C592" s="1396"/>
      <c r="D592" s="286"/>
      <c r="E592" s="286"/>
      <c r="F592" s="286"/>
      <c r="G592" s="286"/>
      <c r="H592" s="286"/>
      <c r="I592" s="286"/>
      <c r="J592" s="1010"/>
      <c r="K592" s="286"/>
      <c r="L592" s="286"/>
      <c r="M592" s="286"/>
      <c r="N592" s="286"/>
      <c r="O592" s="287"/>
      <c r="P592" s="286"/>
      <c r="Q592" s="997"/>
      <c r="R592" s="286"/>
      <c r="S592" s="286"/>
      <c r="T592" s="286"/>
      <c r="U592" s="286"/>
      <c r="V592" s="286"/>
      <c r="W592" s="286"/>
      <c r="X592" s="286"/>
      <c r="Y592" s="286"/>
      <c r="Z592" s="286"/>
      <c r="AA592" s="286"/>
      <c r="AB592" s="286"/>
      <c r="AC592" s="286"/>
      <c r="AD592" s="286"/>
      <c r="AE592" s="286"/>
      <c r="AF592" s="286"/>
      <c r="AG592" s="286"/>
      <c r="AH592" s="286"/>
      <c r="AI592" s="286"/>
      <c r="AJ592" s="286"/>
      <c r="AK592" s="286"/>
      <c r="AL592" s="286"/>
      <c r="AM592" s="286"/>
      <c r="AN592" s="286"/>
      <c r="AO592" s="286"/>
      <c r="AP592" s="286"/>
      <c r="AQ592" s="286"/>
      <c r="AR592" s="1010"/>
      <c r="AS592" s="286"/>
      <c r="AT592" s="286"/>
      <c r="AU592" s="286"/>
      <c r="AV592" s="286"/>
      <c r="AW592" s="286"/>
      <c r="AX592" s="286"/>
      <c r="AY592" s="1010"/>
      <c r="AZ592" s="286"/>
      <c r="BA592" s="286"/>
      <c r="BB592" s="286"/>
      <c r="BC592" s="286"/>
      <c r="BD592" s="286"/>
      <c r="BE592" s="286"/>
      <c r="BF592" s="286"/>
      <c r="BG592" s="286"/>
      <c r="BH592" s="286"/>
      <c r="BI592" s="286"/>
      <c r="BJ592" s="679"/>
      <c r="BK592" s="691"/>
    </row>
    <row r="593" spans="1:63" s="285" customFormat="1" ht="15.75" customHeight="1">
      <c r="A593" s="288"/>
      <c r="B593" s="288"/>
      <c r="C593" s="1396"/>
      <c r="D593" s="286"/>
      <c r="E593" s="286"/>
      <c r="F593" s="286"/>
      <c r="G593" s="286"/>
      <c r="H593" s="286"/>
      <c r="I593" s="286"/>
      <c r="J593" s="1010"/>
      <c r="K593" s="286"/>
      <c r="L593" s="286"/>
      <c r="M593" s="286"/>
      <c r="N593" s="286"/>
      <c r="O593" s="287"/>
      <c r="P593" s="286"/>
      <c r="Q593" s="997"/>
      <c r="R593" s="286"/>
      <c r="S593" s="286"/>
      <c r="T593" s="286"/>
      <c r="U593" s="286"/>
      <c r="V593" s="286"/>
      <c r="W593" s="286"/>
      <c r="X593" s="286"/>
      <c r="Y593" s="286"/>
      <c r="Z593" s="286"/>
      <c r="AA593" s="286"/>
      <c r="AB593" s="286"/>
      <c r="AC593" s="286"/>
      <c r="AD593" s="286"/>
      <c r="AE593" s="286"/>
      <c r="AF593" s="286"/>
      <c r="AG593" s="286"/>
      <c r="AH593" s="286"/>
      <c r="AI593" s="286"/>
      <c r="AJ593" s="286"/>
      <c r="AK593" s="286"/>
      <c r="AL593" s="286"/>
      <c r="AM593" s="286"/>
      <c r="AN593" s="286"/>
      <c r="AO593" s="286"/>
      <c r="AP593" s="286"/>
      <c r="AQ593" s="286"/>
      <c r="AR593" s="1010"/>
      <c r="AS593" s="286"/>
      <c r="AT593" s="286"/>
      <c r="AU593" s="286"/>
      <c r="AV593" s="286"/>
      <c r="AW593" s="286"/>
      <c r="AX593" s="286"/>
      <c r="AY593" s="1010"/>
      <c r="AZ593" s="286"/>
      <c r="BA593" s="286"/>
      <c r="BB593" s="286"/>
      <c r="BC593" s="286"/>
      <c r="BD593" s="286"/>
      <c r="BE593" s="286"/>
      <c r="BF593" s="286"/>
      <c r="BG593" s="286"/>
      <c r="BH593" s="286"/>
      <c r="BI593" s="286"/>
      <c r="BJ593" s="679"/>
      <c r="BK593" s="691"/>
    </row>
    <row r="594" spans="1:63" s="285" customFormat="1">
      <c r="A594" s="288"/>
      <c r="B594" s="288"/>
      <c r="C594" s="1396"/>
      <c r="D594" s="286"/>
      <c r="E594" s="286"/>
      <c r="F594" s="286"/>
      <c r="G594" s="286"/>
      <c r="H594" s="286"/>
      <c r="I594" s="286"/>
      <c r="J594" s="1010"/>
      <c r="K594" s="286"/>
      <c r="L594" s="286"/>
      <c r="M594" s="286"/>
      <c r="N594" s="286"/>
      <c r="O594" s="287"/>
      <c r="P594" s="286"/>
      <c r="Q594" s="997"/>
      <c r="R594" s="286"/>
      <c r="S594" s="286"/>
      <c r="T594" s="286"/>
      <c r="U594" s="286"/>
      <c r="V594" s="286"/>
      <c r="W594" s="286"/>
      <c r="X594" s="286"/>
      <c r="Y594" s="286"/>
      <c r="Z594" s="286"/>
      <c r="AA594" s="286"/>
      <c r="AB594" s="286"/>
      <c r="AC594" s="286"/>
      <c r="AD594" s="286"/>
      <c r="AE594" s="286"/>
      <c r="AF594" s="286"/>
      <c r="AG594" s="286"/>
      <c r="AH594" s="286"/>
      <c r="AI594" s="286"/>
      <c r="AJ594" s="286"/>
      <c r="AK594" s="286"/>
      <c r="AL594" s="286"/>
      <c r="AM594" s="286"/>
      <c r="AN594" s="286"/>
      <c r="AO594" s="286"/>
      <c r="AP594" s="286"/>
      <c r="AQ594" s="286"/>
      <c r="AR594" s="1010"/>
      <c r="AS594" s="286"/>
      <c r="AT594" s="286"/>
      <c r="AU594" s="286"/>
      <c r="AV594" s="286"/>
      <c r="AW594" s="286"/>
      <c r="AX594" s="286"/>
      <c r="AY594" s="1010"/>
      <c r="AZ594" s="286"/>
      <c r="BA594" s="286"/>
      <c r="BB594" s="286"/>
      <c r="BC594" s="286"/>
      <c r="BD594" s="286"/>
      <c r="BE594" s="286"/>
      <c r="BF594" s="286"/>
      <c r="BG594" s="286"/>
      <c r="BH594" s="286"/>
      <c r="BI594" s="286"/>
      <c r="BJ594" s="679"/>
      <c r="BK594" s="691"/>
    </row>
    <row r="595" spans="1:63" s="285" customFormat="1" ht="15.75" customHeight="1">
      <c r="A595" s="288"/>
      <c r="B595" s="288"/>
      <c r="C595" s="1396"/>
      <c r="D595" s="286"/>
      <c r="E595" s="286"/>
      <c r="F595" s="286"/>
      <c r="G595" s="286"/>
      <c r="H595" s="286"/>
      <c r="I595" s="286"/>
      <c r="J595" s="1010"/>
      <c r="K595" s="286"/>
      <c r="L595" s="286"/>
      <c r="M595" s="286"/>
      <c r="N595" s="286"/>
      <c r="O595" s="287"/>
      <c r="P595" s="286"/>
      <c r="Q595" s="997"/>
      <c r="R595" s="286"/>
      <c r="S595" s="286"/>
      <c r="T595" s="286"/>
      <c r="U595" s="286"/>
      <c r="V595" s="286"/>
      <c r="W595" s="286"/>
      <c r="X595" s="286"/>
      <c r="Y595" s="286"/>
      <c r="Z595" s="286"/>
      <c r="AA595" s="286"/>
      <c r="AB595" s="286"/>
      <c r="AC595" s="286"/>
      <c r="AD595" s="286"/>
      <c r="AE595" s="286"/>
      <c r="AF595" s="286"/>
      <c r="AG595" s="286"/>
      <c r="AH595" s="286"/>
      <c r="AI595" s="286"/>
      <c r="AJ595" s="286"/>
      <c r="AK595" s="286"/>
      <c r="AL595" s="286"/>
      <c r="AM595" s="286"/>
      <c r="AN595" s="286"/>
      <c r="AO595" s="286"/>
      <c r="AP595" s="286"/>
      <c r="AQ595" s="286"/>
      <c r="AR595" s="1010"/>
      <c r="AS595" s="286"/>
      <c r="AT595" s="286"/>
      <c r="AU595" s="286"/>
      <c r="AV595" s="286"/>
      <c r="AW595" s="286"/>
      <c r="AX595" s="286"/>
      <c r="AY595" s="1010"/>
      <c r="AZ595" s="286"/>
      <c r="BA595" s="286"/>
      <c r="BB595" s="286"/>
      <c r="BC595" s="286"/>
      <c r="BD595" s="286"/>
      <c r="BE595" s="286"/>
      <c r="BF595" s="286"/>
      <c r="BG595" s="286"/>
      <c r="BH595" s="286"/>
      <c r="BI595" s="286"/>
      <c r="BJ595" s="679"/>
      <c r="BK595" s="691"/>
    </row>
    <row r="596" spans="1:63" s="285" customFormat="1">
      <c r="A596" s="288"/>
      <c r="B596" s="288"/>
      <c r="C596" s="1396"/>
      <c r="D596" s="286"/>
      <c r="E596" s="286"/>
      <c r="F596" s="286"/>
      <c r="G596" s="286"/>
      <c r="H596" s="286"/>
      <c r="I596" s="286"/>
      <c r="J596" s="1010"/>
      <c r="K596" s="286"/>
      <c r="L596" s="286"/>
      <c r="M596" s="286"/>
      <c r="N596" s="286"/>
      <c r="O596" s="287"/>
      <c r="P596" s="286"/>
      <c r="Q596" s="997"/>
      <c r="R596" s="286"/>
      <c r="S596" s="286"/>
      <c r="T596" s="286"/>
      <c r="U596" s="286"/>
      <c r="V596" s="286"/>
      <c r="W596" s="286"/>
      <c r="X596" s="286"/>
      <c r="Y596" s="286"/>
      <c r="Z596" s="286"/>
      <c r="AA596" s="286"/>
      <c r="AB596" s="286"/>
      <c r="AC596" s="286"/>
      <c r="AD596" s="286"/>
      <c r="AE596" s="286"/>
      <c r="AF596" s="286"/>
      <c r="AG596" s="286"/>
      <c r="AH596" s="286"/>
      <c r="AI596" s="286"/>
      <c r="AJ596" s="286"/>
      <c r="AK596" s="286"/>
      <c r="AL596" s="286"/>
      <c r="AM596" s="286"/>
      <c r="AN596" s="286"/>
      <c r="AO596" s="286"/>
      <c r="AP596" s="286"/>
      <c r="AQ596" s="286"/>
      <c r="AR596" s="1010"/>
      <c r="AS596" s="286"/>
      <c r="AT596" s="286"/>
      <c r="AU596" s="286"/>
      <c r="AV596" s="286"/>
      <c r="AW596" s="286"/>
      <c r="AX596" s="286"/>
      <c r="AY596" s="1010"/>
      <c r="AZ596" s="286"/>
      <c r="BA596" s="286"/>
      <c r="BB596" s="286"/>
      <c r="BC596" s="286"/>
      <c r="BD596" s="286"/>
      <c r="BE596" s="286"/>
      <c r="BF596" s="286"/>
      <c r="BG596" s="286"/>
      <c r="BH596" s="286"/>
      <c r="BI596" s="286"/>
      <c r="BJ596" s="679"/>
      <c r="BK596" s="691"/>
    </row>
    <row r="597" spans="1:63" s="285" customFormat="1" ht="15.75" customHeight="1">
      <c r="A597" s="288"/>
      <c r="B597" s="288"/>
      <c r="C597" s="1396"/>
      <c r="D597" s="286"/>
      <c r="E597" s="286"/>
      <c r="F597" s="286"/>
      <c r="G597" s="286"/>
      <c r="H597" s="286"/>
      <c r="I597" s="286"/>
      <c r="J597" s="1010"/>
      <c r="K597" s="286"/>
      <c r="L597" s="286"/>
      <c r="M597" s="286"/>
      <c r="N597" s="286"/>
      <c r="O597" s="287"/>
      <c r="P597" s="286"/>
      <c r="Q597" s="997"/>
      <c r="R597" s="286"/>
      <c r="S597" s="286"/>
      <c r="T597" s="286"/>
      <c r="U597" s="286"/>
      <c r="V597" s="286"/>
      <c r="W597" s="286"/>
      <c r="X597" s="286"/>
      <c r="Y597" s="286"/>
      <c r="Z597" s="286"/>
      <c r="AA597" s="286"/>
      <c r="AB597" s="286"/>
      <c r="AC597" s="286"/>
      <c r="AD597" s="286"/>
      <c r="AE597" s="286"/>
      <c r="AF597" s="286"/>
      <c r="AG597" s="286"/>
      <c r="AH597" s="286"/>
      <c r="AI597" s="286"/>
      <c r="AJ597" s="286"/>
      <c r="AK597" s="286"/>
      <c r="AL597" s="286"/>
      <c r="AM597" s="286"/>
      <c r="AN597" s="286"/>
      <c r="AO597" s="286"/>
      <c r="AP597" s="286"/>
      <c r="AQ597" s="286"/>
      <c r="AR597" s="1010"/>
      <c r="AS597" s="286"/>
      <c r="AT597" s="286"/>
      <c r="AU597" s="286"/>
      <c r="AV597" s="286"/>
      <c r="AW597" s="286"/>
      <c r="AX597" s="286"/>
      <c r="AY597" s="1010"/>
      <c r="AZ597" s="286"/>
      <c r="BA597" s="286"/>
      <c r="BB597" s="286"/>
      <c r="BC597" s="286"/>
      <c r="BD597" s="286"/>
      <c r="BE597" s="286"/>
      <c r="BF597" s="286"/>
      <c r="BG597" s="286"/>
      <c r="BH597" s="286"/>
      <c r="BI597" s="286"/>
      <c r="BJ597" s="679"/>
      <c r="BK597" s="691"/>
    </row>
    <row r="598" spans="1:63" s="285" customFormat="1">
      <c r="A598" s="288"/>
      <c r="B598" s="288"/>
      <c r="C598" s="1396"/>
      <c r="D598" s="286"/>
      <c r="E598" s="286"/>
      <c r="F598" s="286"/>
      <c r="G598" s="286"/>
      <c r="H598" s="286"/>
      <c r="I598" s="286"/>
      <c r="J598" s="1010"/>
      <c r="K598" s="286"/>
      <c r="L598" s="286"/>
      <c r="M598" s="286"/>
      <c r="N598" s="286"/>
      <c r="O598" s="287"/>
      <c r="P598" s="286"/>
      <c r="Q598" s="997"/>
      <c r="R598" s="286"/>
      <c r="S598" s="286"/>
      <c r="T598" s="286"/>
      <c r="U598" s="286"/>
      <c r="V598" s="286"/>
      <c r="W598" s="286"/>
      <c r="X598" s="286"/>
      <c r="Y598" s="286"/>
      <c r="Z598" s="286"/>
      <c r="AA598" s="286"/>
      <c r="AB598" s="286"/>
      <c r="AC598" s="286"/>
      <c r="AD598" s="286"/>
      <c r="AE598" s="286"/>
      <c r="AF598" s="286"/>
      <c r="AG598" s="286"/>
      <c r="AH598" s="286"/>
      <c r="AI598" s="286"/>
      <c r="AJ598" s="286"/>
      <c r="AK598" s="286"/>
      <c r="AL598" s="286"/>
      <c r="AM598" s="286"/>
      <c r="AN598" s="286"/>
      <c r="AO598" s="286"/>
      <c r="AP598" s="286"/>
      <c r="AQ598" s="286"/>
      <c r="AR598" s="1010"/>
      <c r="AS598" s="286"/>
      <c r="AT598" s="286"/>
      <c r="AU598" s="286"/>
      <c r="AV598" s="286"/>
      <c r="AW598" s="286"/>
      <c r="AX598" s="286"/>
      <c r="AY598" s="1010"/>
      <c r="AZ598" s="286"/>
      <c r="BA598" s="286"/>
      <c r="BB598" s="286"/>
      <c r="BC598" s="286"/>
      <c r="BD598" s="286"/>
      <c r="BE598" s="286"/>
      <c r="BF598" s="286"/>
      <c r="BG598" s="286"/>
      <c r="BH598" s="286"/>
      <c r="BI598" s="286"/>
      <c r="BJ598" s="679"/>
      <c r="BK598" s="691"/>
    </row>
    <row r="599" spans="1:63" s="285" customFormat="1" ht="15.75" customHeight="1">
      <c r="A599" s="288"/>
      <c r="B599" s="288"/>
      <c r="C599" s="1396"/>
      <c r="D599" s="286"/>
      <c r="E599" s="286"/>
      <c r="F599" s="286"/>
      <c r="G599" s="286"/>
      <c r="H599" s="286"/>
      <c r="I599" s="286"/>
      <c r="J599" s="1010"/>
      <c r="K599" s="286"/>
      <c r="L599" s="286"/>
      <c r="M599" s="286"/>
      <c r="N599" s="286"/>
      <c r="O599" s="287"/>
      <c r="P599" s="286"/>
      <c r="Q599" s="997"/>
      <c r="R599" s="286"/>
      <c r="S599" s="286"/>
      <c r="T599" s="286"/>
      <c r="U599" s="286"/>
      <c r="V599" s="286"/>
      <c r="W599" s="286"/>
      <c r="X599" s="286"/>
      <c r="Y599" s="286"/>
      <c r="Z599" s="286"/>
      <c r="AA599" s="286"/>
      <c r="AB599" s="286"/>
      <c r="AC599" s="286"/>
      <c r="AD599" s="286"/>
      <c r="AE599" s="286"/>
      <c r="AF599" s="286"/>
      <c r="AG599" s="286"/>
      <c r="AH599" s="286"/>
      <c r="AI599" s="286"/>
      <c r="AJ599" s="286"/>
      <c r="AK599" s="286"/>
      <c r="AL599" s="286"/>
      <c r="AM599" s="286"/>
      <c r="AN599" s="286"/>
      <c r="AO599" s="286"/>
      <c r="AP599" s="286"/>
      <c r="AQ599" s="286"/>
      <c r="AR599" s="1010"/>
      <c r="AS599" s="286"/>
      <c r="AT599" s="286"/>
      <c r="AU599" s="286"/>
      <c r="AV599" s="286"/>
      <c r="AW599" s="286"/>
      <c r="AX599" s="286"/>
      <c r="AY599" s="1010"/>
      <c r="AZ599" s="286"/>
      <c r="BA599" s="286"/>
      <c r="BB599" s="286"/>
      <c r="BC599" s="286"/>
      <c r="BD599" s="286"/>
      <c r="BE599" s="286"/>
      <c r="BF599" s="286"/>
      <c r="BG599" s="286"/>
      <c r="BH599" s="286"/>
      <c r="BI599" s="286"/>
      <c r="BJ599" s="679"/>
      <c r="BK599" s="691"/>
    </row>
    <row r="600" spans="1:63" s="285" customFormat="1">
      <c r="A600" s="288"/>
      <c r="B600" s="288"/>
      <c r="C600" s="1396"/>
      <c r="D600" s="286"/>
      <c r="E600" s="286"/>
      <c r="F600" s="286"/>
      <c r="G600" s="286"/>
      <c r="H600" s="286"/>
      <c r="I600" s="286"/>
      <c r="J600" s="1010"/>
      <c r="K600" s="286"/>
      <c r="L600" s="286"/>
      <c r="M600" s="286"/>
      <c r="N600" s="286"/>
      <c r="O600" s="287"/>
      <c r="P600" s="286"/>
      <c r="Q600" s="997"/>
      <c r="R600" s="286"/>
      <c r="S600" s="286"/>
      <c r="T600" s="286"/>
      <c r="U600" s="286"/>
      <c r="V600" s="286"/>
      <c r="W600" s="286"/>
      <c r="X600" s="286"/>
      <c r="Y600" s="286"/>
      <c r="Z600" s="286"/>
      <c r="AA600" s="286"/>
      <c r="AB600" s="286"/>
      <c r="AC600" s="286"/>
      <c r="AD600" s="286"/>
      <c r="AE600" s="286"/>
      <c r="AF600" s="286"/>
      <c r="AG600" s="286"/>
      <c r="AH600" s="286"/>
      <c r="AI600" s="286"/>
      <c r="AJ600" s="286"/>
      <c r="AK600" s="286"/>
      <c r="AL600" s="286"/>
      <c r="AM600" s="286"/>
      <c r="AN600" s="286"/>
      <c r="AO600" s="286"/>
      <c r="AP600" s="286"/>
      <c r="AQ600" s="286"/>
      <c r="AR600" s="1010"/>
      <c r="AS600" s="286"/>
      <c r="AT600" s="286"/>
      <c r="AU600" s="286"/>
      <c r="AV600" s="286"/>
      <c r="AW600" s="286"/>
      <c r="AX600" s="286"/>
      <c r="AY600" s="1010"/>
      <c r="AZ600" s="286"/>
      <c r="BA600" s="286"/>
      <c r="BB600" s="286"/>
      <c r="BC600" s="286"/>
      <c r="BD600" s="286"/>
      <c r="BE600" s="286"/>
      <c r="BF600" s="286"/>
      <c r="BG600" s="286"/>
      <c r="BH600" s="286"/>
      <c r="BI600" s="286"/>
      <c r="BJ600" s="679"/>
      <c r="BK600" s="691"/>
    </row>
    <row r="601" spans="1:63" s="285" customFormat="1" ht="15.75" customHeight="1">
      <c r="A601" s="288"/>
      <c r="B601" s="288"/>
      <c r="C601" s="1396"/>
      <c r="D601" s="286"/>
      <c r="E601" s="286"/>
      <c r="F601" s="286"/>
      <c r="G601" s="286"/>
      <c r="H601" s="286"/>
      <c r="I601" s="286"/>
      <c r="J601" s="1010"/>
      <c r="K601" s="286"/>
      <c r="L601" s="286"/>
      <c r="M601" s="286"/>
      <c r="N601" s="286"/>
      <c r="O601" s="287"/>
      <c r="P601" s="286"/>
      <c r="Q601" s="997"/>
      <c r="R601" s="286"/>
      <c r="S601" s="286"/>
      <c r="T601" s="286"/>
      <c r="U601" s="286"/>
      <c r="V601" s="286"/>
      <c r="W601" s="286"/>
      <c r="X601" s="286"/>
      <c r="Y601" s="286"/>
      <c r="Z601" s="286"/>
      <c r="AA601" s="286"/>
      <c r="AB601" s="286"/>
      <c r="AC601" s="286"/>
      <c r="AD601" s="286"/>
      <c r="AE601" s="286"/>
      <c r="AF601" s="286"/>
      <c r="AG601" s="286"/>
      <c r="AH601" s="286"/>
      <c r="AI601" s="286"/>
      <c r="AJ601" s="286"/>
      <c r="AK601" s="286"/>
      <c r="AL601" s="286"/>
      <c r="AM601" s="286"/>
      <c r="AN601" s="286"/>
      <c r="AO601" s="286"/>
      <c r="AP601" s="286"/>
      <c r="AQ601" s="286"/>
      <c r="AR601" s="1010"/>
      <c r="AS601" s="286"/>
      <c r="AT601" s="286"/>
      <c r="AU601" s="286"/>
      <c r="AV601" s="286"/>
      <c r="AW601" s="286"/>
      <c r="AX601" s="286"/>
      <c r="AY601" s="1010"/>
      <c r="AZ601" s="286"/>
      <c r="BA601" s="286"/>
      <c r="BB601" s="286"/>
      <c r="BC601" s="286"/>
      <c r="BD601" s="286"/>
      <c r="BE601" s="286"/>
      <c r="BF601" s="286"/>
      <c r="BG601" s="286"/>
      <c r="BH601" s="286"/>
      <c r="BI601" s="286"/>
      <c r="BJ601" s="679"/>
      <c r="BK601" s="691"/>
    </row>
    <row r="602" spans="1:63" s="285" customFormat="1">
      <c r="A602" s="288"/>
      <c r="B602" s="288"/>
      <c r="C602" s="1396"/>
      <c r="D602" s="286"/>
      <c r="E602" s="286"/>
      <c r="F602" s="286"/>
      <c r="G602" s="286"/>
      <c r="H602" s="286"/>
      <c r="I602" s="286"/>
      <c r="J602" s="1010"/>
      <c r="K602" s="286"/>
      <c r="L602" s="286"/>
      <c r="M602" s="286"/>
      <c r="N602" s="286"/>
      <c r="O602" s="287"/>
      <c r="P602" s="286"/>
      <c r="Q602" s="997"/>
      <c r="R602" s="286"/>
      <c r="S602" s="286"/>
      <c r="T602" s="286"/>
      <c r="U602" s="286"/>
      <c r="V602" s="286"/>
      <c r="W602" s="286"/>
      <c r="X602" s="286"/>
      <c r="Y602" s="286"/>
      <c r="Z602" s="286"/>
      <c r="AA602" s="286"/>
      <c r="AB602" s="286"/>
      <c r="AC602" s="286"/>
      <c r="AD602" s="286"/>
      <c r="AE602" s="286"/>
      <c r="AF602" s="286"/>
      <c r="AG602" s="286"/>
      <c r="AH602" s="286"/>
      <c r="AI602" s="286"/>
      <c r="AJ602" s="286"/>
      <c r="AK602" s="286"/>
      <c r="AL602" s="286"/>
      <c r="AM602" s="286"/>
      <c r="AN602" s="286"/>
      <c r="AO602" s="286"/>
      <c r="AP602" s="286"/>
      <c r="AQ602" s="286"/>
      <c r="AR602" s="1010"/>
      <c r="AS602" s="286"/>
      <c r="AT602" s="286"/>
      <c r="AU602" s="286"/>
      <c r="AV602" s="286"/>
      <c r="AW602" s="286"/>
      <c r="AX602" s="286"/>
      <c r="AY602" s="1010"/>
      <c r="AZ602" s="286"/>
      <c r="BA602" s="286"/>
      <c r="BB602" s="286"/>
      <c r="BC602" s="286"/>
      <c r="BD602" s="286"/>
      <c r="BE602" s="286"/>
      <c r="BF602" s="286"/>
      <c r="BG602" s="286"/>
      <c r="BH602" s="286"/>
      <c r="BI602" s="286"/>
      <c r="BJ602" s="679"/>
      <c r="BK602" s="691"/>
    </row>
    <row r="603" spans="1:63" s="285" customFormat="1" ht="15.75" customHeight="1">
      <c r="A603" s="288"/>
      <c r="B603" s="288"/>
      <c r="C603" s="1396"/>
      <c r="D603" s="286"/>
      <c r="E603" s="286"/>
      <c r="F603" s="286"/>
      <c r="G603" s="286"/>
      <c r="H603" s="286"/>
      <c r="I603" s="286"/>
      <c r="J603" s="1010"/>
      <c r="K603" s="286"/>
      <c r="L603" s="286"/>
      <c r="M603" s="286"/>
      <c r="N603" s="286"/>
      <c r="O603" s="287"/>
      <c r="P603" s="286"/>
      <c r="Q603" s="997"/>
      <c r="R603" s="286"/>
      <c r="S603" s="286"/>
      <c r="T603" s="286"/>
      <c r="U603" s="286"/>
      <c r="V603" s="286"/>
      <c r="W603" s="286"/>
      <c r="X603" s="286"/>
      <c r="Y603" s="286"/>
      <c r="Z603" s="286"/>
      <c r="AA603" s="286"/>
      <c r="AB603" s="286"/>
      <c r="AC603" s="286"/>
      <c r="AD603" s="286"/>
      <c r="AE603" s="286"/>
      <c r="AF603" s="286"/>
      <c r="AG603" s="286"/>
      <c r="AH603" s="286"/>
      <c r="AI603" s="286"/>
      <c r="AJ603" s="286"/>
      <c r="AK603" s="286"/>
      <c r="AL603" s="286"/>
      <c r="AM603" s="286"/>
      <c r="AN603" s="286"/>
      <c r="AO603" s="286"/>
      <c r="AP603" s="286"/>
      <c r="AQ603" s="286"/>
      <c r="AR603" s="1010"/>
      <c r="AS603" s="286"/>
      <c r="AT603" s="286"/>
      <c r="AU603" s="286"/>
      <c r="AV603" s="286"/>
      <c r="AW603" s="286"/>
      <c r="AX603" s="286"/>
      <c r="AY603" s="1010"/>
      <c r="AZ603" s="286"/>
      <c r="BA603" s="286"/>
      <c r="BB603" s="286"/>
      <c r="BC603" s="286"/>
      <c r="BD603" s="286"/>
      <c r="BE603" s="286"/>
      <c r="BF603" s="286"/>
      <c r="BG603" s="286"/>
      <c r="BH603" s="286"/>
      <c r="BI603" s="286"/>
      <c r="BJ603" s="679"/>
      <c r="BK603" s="691"/>
    </row>
    <row r="604" spans="1:63" s="285" customFormat="1">
      <c r="A604" s="288"/>
      <c r="B604" s="288"/>
      <c r="C604" s="1396"/>
      <c r="D604" s="286"/>
      <c r="E604" s="286"/>
      <c r="F604" s="286"/>
      <c r="G604" s="286"/>
      <c r="H604" s="286"/>
      <c r="I604" s="286"/>
      <c r="J604" s="1010"/>
      <c r="K604" s="286"/>
      <c r="L604" s="286"/>
      <c r="M604" s="286"/>
      <c r="N604" s="286"/>
      <c r="O604" s="287"/>
      <c r="P604" s="286"/>
      <c r="Q604" s="997"/>
      <c r="R604" s="286"/>
      <c r="S604" s="286"/>
      <c r="T604" s="286"/>
      <c r="U604" s="286"/>
      <c r="V604" s="286"/>
      <c r="W604" s="286"/>
      <c r="X604" s="286"/>
      <c r="Y604" s="286"/>
      <c r="Z604" s="286"/>
      <c r="AA604" s="286"/>
      <c r="AB604" s="286"/>
      <c r="AC604" s="286"/>
      <c r="AD604" s="286"/>
      <c r="AE604" s="286"/>
      <c r="AF604" s="286"/>
      <c r="AG604" s="286"/>
      <c r="AH604" s="286"/>
      <c r="AI604" s="286"/>
      <c r="AJ604" s="286"/>
      <c r="AK604" s="286"/>
      <c r="AL604" s="286"/>
      <c r="AM604" s="286"/>
      <c r="AN604" s="286"/>
      <c r="AO604" s="286"/>
      <c r="AP604" s="286"/>
      <c r="AQ604" s="286"/>
      <c r="AR604" s="1010"/>
      <c r="AS604" s="286"/>
      <c r="AT604" s="286"/>
      <c r="AU604" s="286"/>
      <c r="AV604" s="286"/>
      <c r="AW604" s="286"/>
      <c r="AX604" s="286"/>
      <c r="AY604" s="1010"/>
      <c r="AZ604" s="286"/>
      <c r="BA604" s="286"/>
      <c r="BB604" s="286"/>
      <c r="BC604" s="286"/>
      <c r="BD604" s="286"/>
      <c r="BE604" s="286"/>
      <c r="BF604" s="286"/>
      <c r="BG604" s="286"/>
      <c r="BH604" s="286"/>
      <c r="BI604" s="286"/>
      <c r="BJ604" s="679"/>
      <c r="BK604" s="691"/>
    </row>
    <row r="605" spans="1:63" s="285" customFormat="1" ht="15.75" customHeight="1">
      <c r="A605" s="288"/>
      <c r="B605" s="288"/>
      <c r="C605" s="1396"/>
      <c r="D605" s="286"/>
      <c r="E605" s="286"/>
      <c r="F605" s="286"/>
      <c r="G605" s="286"/>
      <c r="H605" s="286"/>
      <c r="I605" s="286"/>
      <c r="J605" s="1010"/>
      <c r="K605" s="286"/>
      <c r="L605" s="286"/>
      <c r="M605" s="286"/>
      <c r="N605" s="286"/>
      <c r="O605" s="287"/>
      <c r="P605" s="286"/>
      <c r="Q605" s="997"/>
      <c r="R605" s="286"/>
      <c r="S605" s="286"/>
      <c r="T605" s="286"/>
      <c r="U605" s="286"/>
      <c r="V605" s="286"/>
      <c r="W605" s="286"/>
      <c r="X605" s="286"/>
      <c r="Y605" s="286"/>
      <c r="Z605" s="286"/>
      <c r="AA605" s="286"/>
      <c r="AB605" s="286"/>
      <c r="AC605" s="286"/>
      <c r="AD605" s="286"/>
      <c r="AE605" s="286"/>
      <c r="AF605" s="286"/>
      <c r="AG605" s="286"/>
      <c r="AH605" s="286"/>
      <c r="AI605" s="286"/>
      <c r="AJ605" s="286"/>
      <c r="AK605" s="286"/>
      <c r="AL605" s="286"/>
      <c r="AM605" s="286"/>
      <c r="AN605" s="286"/>
      <c r="AO605" s="286"/>
      <c r="AP605" s="286"/>
      <c r="AQ605" s="286"/>
      <c r="AR605" s="1010"/>
      <c r="AS605" s="286"/>
      <c r="AT605" s="286"/>
      <c r="AU605" s="286"/>
      <c r="AV605" s="286"/>
      <c r="AW605" s="286"/>
      <c r="AX605" s="286"/>
      <c r="AY605" s="1010"/>
      <c r="AZ605" s="286"/>
      <c r="BA605" s="286"/>
      <c r="BB605" s="286"/>
      <c r="BC605" s="286"/>
      <c r="BD605" s="286"/>
      <c r="BE605" s="286"/>
      <c r="BF605" s="286"/>
      <c r="BG605" s="286"/>
      <c r="BH605" s="286"/>
      <c r="BI605" s="286"/>
      <c r="BJ605" s="679"/>
      <c r="BK605" s="691"/>
    </row>
    <row r="606" spans="1:63" s="285" customFormat="1">
      <c r="A606" s="288"/>
      <c r="B606" s="288"/>
      <c r="C606" s="1396"/>
      <c r="D606" s="286"/>
      <c r="E606" s="286"/>
      <c r="F606" s="286"/>
      <c r="G606" s="286"/>
      <c r="H606" s="286"/>
      <c r="I606" s="286"/>
      <c r="J606" s="1010"/>
      <c r="K606" s="286"/>
      <c r="L606" s="286"/>
      <c r="M606" s="286"/>
      <c r="N606" s="286"/>
      <c r="O606" s="287"/>
      <c r="P606" s="286"/>
      <c r="Q606" s="997"/>
      <c r="R606" s="286"/>
      <c r="S606" s="286"/>
      <c r="T606" s="286"/>
      <c r="U606" s="286"/>
      <c r="V606" s="286"/>
      <c r="W606" s="286"/>
      <c r="X606" s="286"/>
      <c r="Y606" s="286"/>
      <c r="Z606" s="286"/>
      <c r="AA606" s="286"/>
      <c r="AB606" s="286"/>
      <c r="AC606" s="286"/>
      <c r="AD606" s="286"/>
      <c r="AE606" s="286"/>
      <c r="AF606" s="286"/>
      <c r="AG606" s="286"/>
      <c r="AH606" s="286"/>
      <c r="AI606" s="286"/>
      <c r="AJ606" s="286"/>
      <c r="AK606" s="286"/>
      <c r="AL606" s="286"/>
      <c r="AM606" s="286"/>
      <c r="AN606" s="286"/>
      <c r="AO606" s="286"/>
      <c r="AP606" s="286"/>
      <c r="AQ606" s="286"/>
      <c r="AR606" s="1010"/>
      <c r="AS606" s="286"/>
      <c r="AT606" s="286"/>
      <c r="AU606" s="286"/>
      <c r="AV606" s="286"/>
      <c r="AW606" s="286"/>
      <c r="AX606" s="286"/>
      <c r="AY606" s="1010"/>
      <c r="AZ606" s="286"/>
      <c r="BA606" s="286"/>
      <c r="BB606" s="286"/>
      <c r="BC606" s="286"/>
      <c r="BD606" s="286"/>
      <c r="BE606" s="286"/>
      <c r="BF606" s="286"/>
      <c r="BG606" s="286"/>
      <c r="BH606" s="286"/>
      <c r="BI606" s="286"/>
      <c r="BJ606" s="679"/>
      <c r="BK606" s="691"/>
    </row>
    <row r="607" spans="1:63" s="285" customFormat="1" ht="15.75" customHeight="1">
      <c r="A607" s="288"/>
      <c r="B607" s="288"/>
      <c r="C607" s="1396"/>
      <c r="D607" s="286"/>
      <c r="E607" s="286"/>
      <c r="F607" s="286"/>
      <c r="G607" s="286"/>
      <c r="H607" s="286"/>
      <c r="I607" s="286"/>
      <c r="J607" s="1010"/>
      <c r="K607" s="286"/>
      <c r="L607" s="286"/>
      <c r="M607" s="286"/>
      <c r="N607" s="286"/>
      <c r="O607" s="287"/>
      <c r="P607" s="286"/>
      <c r="Q607" s="997"/>
      <c r="R607" s="286"/>
      <c r="S607" s="286"/>
      <c r="T607" s="286"/>
      <c r="U607" s="286"/>
      <c r="V607" s="286"/>
      <c r="W607" s="286"/>
      <c r="X607" s="286"/>
      <c r="Y607" s="286"/>
      <c r="Z607" s="286"/>
      <c r="AA607" s="286"/>
      <c r="AB607" s="286"/>
      <c r="AC607" s="286"/>
      <c r="AD607" s="286"/>
      <c r="AE607" s="286"/>
      <c r="AF607" s="286"/>
      <c r="AG607" s="286"/>
      <c r="AH607" s="286"/>
      <c r="AI607" s="286"/>
      <c r="AJ607" s="286"/>
      <c r="AK607" s="286"/>
      <c r="AL607" s="286"/>
      <c r="AM607" s="286"/>
      <c r="AN607" s="286"/>
      <c r="AO607" s="286"/>
      <c r="AP607" s="286"/>
      <c r="AQ607" s="286"/>
      <c r="AR607" s="1010"/>
      <c r="AS607" s="286"/>
      <c r="AT607" s="286"/>
      <c r="AU607" s="286"/>
      <c r="AV607" s="286"/>
      <c r="AW607" s="286"/>
      <c r="AX607" s="286"/>
      <c r="AY607" s="1010"/>
      <c r="AZ607" s="286"/>
      <c r="BA607" s="286"/>
      <c r="BB607" s="286"/>
      <c r="BC607" s="286"/>
      <c r="BD607" s="286"/>
      <c r="BE607" s="286"/>
      <c r="BF607" s="286"/>
      <c r="BG607" s="286"/>
      <c r="BH607" s="286"/>
      <c r="BI607" s="286"/>
      <c r="BJ607" s="679"/>
      <c r="BK607" s="691"/>
    </row>
    <row r="608" spans="1:63" s="285" customFormat="1">
      <c r="A608" s="288"/>
      <c r="B608" s="288"/>
      <c r="C608" s="1396"/>
      <c r="D608" s="286"/>
      <c r="E608" s="286"/>
      <c r="F608" s="286"/>
      <c r="G608" s="286"/>
      <c r="H608" s="286"/>
      <c r="I608" s="286"/>
      <c r="J608" s="1010"/>
      <c r="K608" s="286"/>
      <c r="L608" s="286"/>
      <c r="M608" s="286"/>
      <c r="N608" s="286"/>
      <c r="O608" s="287"/>
      <c r="P608" s="286"/>
      <c r="Q608" s="997"/>
      <c r="R608" s="286"/>
      <c r="S608" s="286"/>
      <c r="T608" s="286"/>
      <c r="U608" s="286"/>
      <c r="V608" s="286"/>
      <c r="W608" s="286"/>
      <c r="X608" s="286"/>
      <c r="Y608" s="286"/>
      <c r="Z608" s="286"/>
      <c r="AA608" s="286"/>
      <c r="AB608" s="286"/>
      <c r="AC608" s="286"/>
      <c r="AD608" s="286"/>
      <c r="AE608" s="286"/>
      <c r="AF608" s="286"/>
      <c r="AG608" s="286"/>
      <c r="AH608" s="286"/>
      <c r="AI608" s="286"/>
      <c r="AJ608" s="286"/>
      <c r="AK608" s="286"/>
      <c r="AL608" s="286"/>
      <c r="AM608" s="286"/>
      <c r="AN608" s="286"/>
      <c r="AO608" s="286"/>
      <c r="AP608" s="286"/>
      <c r="AQ608" s="286"/>
      <c r="AR608" s="1010"/>
      <c r="AS608" s="286"/>
      <c r="AT608" s="286"/>
      <c r="AU608" s="286"/>
      <c r="AV608" s="286"/>
      <c r="AW608" s="286"/>
      <c r="AX608" s="286"/>
      <c r="AY608" s="1010"/>
      <c r="AZ608" s="286"/>
      <c r="BA608" s="286"/>
      <c r="BB608" s="286"/>
      <c r="BC608" s="286"/>
      <c r="BD608" s="286"/>
      <c r="BE608" s="286"/>
      <c r="BF608" s="286"/>
      <c r="BG608" s="286"/>
      <c r="BH608" s="286"/>
      <c r="BI608" s="286"/>
      <c r="BJ608" s="679"/>
      <c r="BK608" s="691"/>
    </row>
    <row r="609" spans="1:63" s="285" customFormat="1" ht="15.75" customHeight="1">
      <c r="A609" s="288"/>
      <c r="B609" s="288"/>
      <c r="C609" s="1396"/>
      <c r="D609" s="286"/>
      <c r="E609" s="286"/>
      <c r="F609" s="286"/>
      <c r="G609" s="286"/>
      <c r="H609" s="286"/>
      <c r="I609" s="286"/>
      <c r="J609" s="1010"/>
      <c r="K609" s="286"/>
      <c r="L609" s="286"/>
      <c r="M609" s="286"/>
      <c r="N609" s="286"/>
      <c r="O609" s="287"/>
      <c r="P609" s="286"/>
      <c r="Q609" s="997"/>
      <c r="R609" s="286"/>
      <c r="S609" s="286"/>
      <c r="T609" s="286"/>
      <c r="U609" s="286"/>
      <c r="V609" s="286"/>
      <c r="W609" s="286"/>
      <c r="X609" s="286"/>
      <c r="Y609" s="286"/>
      <c r="Z609" s="286"/>
      <c r="AA609" s="286"/>
      <c r="AB609" s="286"/>
      <c r="AC609" s="286"/>
      <c r="AD609" s="286"/>
      <c r="AE609" s="286"/>
      <c r="AF609" s="286"/>
      <c r="AG609" s="286"/>
      <c r="AH609" s="286"/>
      <c r="AI609" s="286"/>
      <c r="AJ609" s="286"/>
      <c r="AK609" s="286"/>
      <c r="AL609" s="286"/>
      <c r="AM609" s="286"/>
      <c r="AN609" s="286"/>
      <c r="AO609" s="286"/>
      <c r="AP609" s="286"/>
      <c r="AQ609" s="286"/>
      <c r="AR609" s="1010"/>
      <c r="AS609" s="286"/>
      <c r="AT609" s="286"/>
      <c r="AU609" s="286"/>
      <c r="AV609" s="286"/>
      <c r="AW609" s="286"/>
      <c r="AX609" s="286"/>
      <c r="AY609" s="1010"/>
      <c r="AZ609" s="286"/>
      <c r="BA609" s="286"/>
      <c r="BB609" s="286"/>
      <c r="BC609" s="286"/>
      <c r="BD609" s="286"/>
      <c r="BE609" s="286"/>
      <c r="BF609" s="286"/>
      <c r="BG609" s="286"/>
      <c r="BH609" s="286"/>
      <c r="BI609" s="286"/>
      <c r="BJ609" s="679"/>
      <c r="BK609" s="691"/>
    </row>
    <row r="610" spans="1:63" s="285" customFormat="1">
      <c r="A610" s="288"/>
      <c r="B610" s="288"/>
      <c r="C610" s="1396"/>
      <c r="D610" s="286"/>
      <c r="E610" s="286"/>
      <c r="F610" s="286"/>
      <c r="G610" s="286"/>
      <c r="H610" s="286"/>
      <c r="I610" s="286"/>
      <c r="J610" s="1010"/>
      <c r="K610" s="286"/>
      <c r="L610" s="286"/>
      <c r="M610" s="286"/>
      <c r="N610" s="286"/>
      <c r="O610" s="287"/>
      <c r="P610" s="286"/>
      <c r="Q610" s="997"/>
      <c r="R610" s="286"/>
      <c r="S610" s="286"/>
      <c r="T610" s="286"/>
      <c r="U610" s="286"/>
      <c r="V610" s="286"/>
      <c r="W610" s="286"/>
      <c r="X610" s="286"/>
      <c r="Y610" s="286"/>
      <c r="Z610" s="286"/>
      <c r="AA610" s="286"/>
      <c r="AB610" s="286"/>
      <c r="AC610" s="286"/>
      <c r="AD610" s="286"/>
      <c r="AE610" s="286"/>
      <c r="AF610" s="286"/>
      <c r="AG610" s="286"/>
      <c r="AH610" s="286"/>
      <c r="AI610" s="286"/>
      <c r="AJ610" s="286"/>
      <c r="AK610" s="286"/>
      <c r="AL610" s="286"/>
      <c r="AM610" s="286"/>
      <c r="AN610" s="286"/>
      <c r="AO610" s="286"/>
      <c r="AP610" s="286"/>
      <c r="AQ610" s="286"/>
      <c r="AR610" s="1010"/>
      <c r="AS610" s="286"/>
      <c r="AT610" s="286"/>
      <c r="AU610" s="286"/>
      <c r="AV610" s="286"/>
      <c r="AW610" s="286"/>
      <c r="AX610" s="286"/>
      <c r="AY610" s="1010"/>
      <c r="AZ610" s="286"/>
      <c r="BA610" s="286"/>
      <c r="BB610" s="286"/>
      <c r="BC610" s="286"/>
      <c r="BD610" s="286"/>
      <c r="BE610" s="286"/>
      <c r="BF610" s="286"/>
      <c r="BG610" s="286"/>
      <c r="BH610" s="286"/>
      <c r="BI610" s="286"/>
      <c r="BJ610" s="679"/>
      <c r="BK610" s="691"/>
    </row>
    <row r="611" spans="1:63" s="285" customFormat="1" ht="15.75" customHeight="1">
      <c r="A611" s="288"/>
      <c r="B611" s="288"/>
      <c r="C611" s="1396"/>
      <c r="D611" s="286"/>
      <c r="E611" s="286"/>
      <c r="F611" s="286"/>
      <c r="G611" s="286"/>
      <c r="H611" s="286"/>
      <c r="I611" s="286"/>
      <c r="J611" s="1010"/>
      <c r="K611" s="286"/>
      <c r="L611" s="286"/>
      <c r="M611" s="286"/>
      <c r="N611" s="286"/>
      <c r="O611" s="287"/>
      <c r="P611" s="286"/>
      <c r="Q611" s="997"/>
      <c r="R611" s="286"/>
      <c r="S611" s="286"/>
      <c r="T611" s="286"/>
      <c r="U611" s="286"/>
      <c r="V611" s="286"/>
      <c r="W611" s="286"/>
      <c r="X611" s="286"/>
      <c r="Y611" s="286"/>
      <c r="Z611" s="286"/>
      <c r="AA611" s="286"/>
      <c r="AB611" s="286"/>
      <c r="AC611" s="286"/>
      <c r="AD611" s="286"/>
      <c r="AE611" s="286"/>
      <c r="AF611" s="286"/>
      <c r="AG611" s="286"/>
      <c r="AH611" s="286"/>
      <c r="AI611" s="286"/>
      <c r="AJ611" s="286"/>
      <c r="AK611" s="286"/>
      <c r="AL611" s="286"/>
      <c r="AM611" s="286"/>
      <c r="AN611" s="286"/>
      <c r="AO611" s="286"/>
      <c r="AP611" s="286"/>
      <c r="AQ611" s="286"/>
      <c r="AR611" s="1010"/>
      <c r="AS611" s="286"/>
      <c r="AT611" s="286"/>
      <c r="AU611" s="286"/>
      <c r="AV611" s="286"/>
      <c r="AW611" s="286"/>
      <c r="AX611" s="286"/>
      <c r="AY611" s="1010"/>
      <c r="AZ611" s="286"/>
      <c r="BA611" s="286"/>
      <c r="BB611" s="286"/>
      <c r="BC611" s="286"/>
      <c r="BD611" s="286"/>
      <c r="BE611" s="286"/>
      <c r="BF611" s="286"/>
      <c r="BG611" s="286"/>
      <c r="BH611" s="286"/>
      <c r="BI611" s="286"/>
      <c r="BJ611" s="679"/>
      <c r="BK611" s="691"/>
    </row>
    <row r="612" spans="1:63" s="285" customFormat="1">
      <c r="A612" s="288"/>
      <c r="B612" s="288"/>
      <c r="C612" s="1396"/>
      <c r="D612" s="286"/>
      <c r="E612" s="286"/>
      <c r="F612" s="286"/>
      <c r="G612" s="286"/>
      <c r="H612" s="286"/>
      <c r="I612" s="286"/>
      <c r="J612" s="1010"/>
      <c r="K612" s="286"/>
      <c r="L612" s="286"/>
      <c r="M612" s="286"/>
      <c r="N612" s="286"/>
      <c r="O612" s="287"/>
      <c r="P612" s="286"/>
      <c r="Q612" s="997"/>
      <c r="R612" s="286"/>
      <c r="S612" s="286"/>
      <c r="T612" s="286"/>
      <c r="U612" s="286"/>
      <c r="V612" s="286"/>
      <c r="W612" s="286"/>
      <c r="X612" s="286"/>
      <c r="Y612" s="286"/>
      <c r="Z612" s="286"/>
      <c r="AA612" s="286"/>
      <c r="AB612" s="286"/>
      <c r="AC612" s="286"/>
      <c r="AD612" s="286"/>
      <c r="AE612" s="286"/>
      <c r="AF612" s="286"/>
      <c r="AG612" s="286"/>
      <c r="AH612" s="286"/>
      <c r="AI612" s="286"/>
      <c r="AJ612" s="286"/>
      <c r="AK612" s="286"/>
      <c r="AL612" s="286"/>
      <c r="AM612" s="286"/>
      <c r="AN612" s="286"/>
      <c r="AO612" s="286"/>
      <c r="AP612" s="286"/>
      <c r="AQ612" s="286"/>
      <c r="AR612" s="1010"/>
      <c r="AS612" s="286"/>
      <c r="AT612" s="286"/>
      <c r="AU612" s="286"/>
      <c r="AV612" s="286"/>
      <c r="AW612" s="286"/>
      <c r="AX612" s="286"/>
      <c r="AY612" s="1010"/>
      <c r="AZ612" s="286"/>
      <c r="BA612" s="286"/>
      <c r="BB612" s="286"/>
      <c r="BC612" s="286"/>
      <c r="BD612" s="286"/>
      <c r="BE612" s="286"/>
      <c r="BF612" s="286"/>
      <c r="BG612" s="286"/>
      <c r="BH612" s="286"/>
      <c r="BI612" s="286"/>
      <c r="BJ612" s="679"/>
      <c r="BK612" s="691"/>
    </row>
    <row r="613" spans="1:63" s="285" customFormat="1" ht="15.75" customHeight="1">
      <c r="A613" s="288"/>
      <c r="B613" s="288"/>
      <c r="C613" s="1396"/>
      <c r="D613" s="286"/>
      <c r="E613" s="286"/>
      <c r="F613" s="286"/>
      <c r="G613" s="286"/>
      <c r="H613" s="286"/>
      <c r="I613" s="286"/>
      <c r="J613" s="1010"/>
      <c r="K613" s="286"/>
      <c r="L613" s="286"/>
      <c r="M613" s="286"/>
      <c r="N613" s="286"/>
      <c r="O613" s="287"/>
      <c r="P613" s="286"/>
      <c r="Q613" s="997"/>
      <c r="R613" s="286"/>
      <c r="S613" s="286"/>
      <c r="T613" s="286"/>
      <c r="U613" s="286"/>
      <c r="V613" s="286"/>
      <c r="W613" s="286"/>
      <c r="X613" s="286"/>
      <c r="Y613" s="286"/>
      <c r="Z613" s="286"/>
      <c r="AA613" s="286"/>
      <c r="AB613" s="286"/>
      <c r="AC613" s="286"/>
      <c r="AD613" s="286"/>
      <c r="AE613" s="286"/>
      <c r="AF613" s="286"/>
      <c r="AG613" s="286"/>
      <c r="AH613" s="286"/>
      <c r="AI613" s="286"/>
      <c r="AJ613" s="286"/>
      <c r="AK613" s="286"/>
      <c r="AL613" s="286"/>
      <c r="AM613" s="286"/>
      <c r="AN613" s="286"/>
      <c r="AO613" s="286"/>
      <c r="AP613" s="286"/>
      <c r="AQ613" s="286"/>
      <c r="AR613" s="1010"/>
      <c r="AS613" s="286"/>
      <c r="AT613" s="286"/>
      <c r="AU613" s="286"/>
      <c r="AV613" s="286"/>
      <c r="AW613" s="286"/>
      <c r="AX613" s="286"/>
      <c r="AY613" s="1010"/>
      <c r="AZ613" s="286"/>
      <c r="BA613" s="286"/>
      <c r="BB613" s="286"/>
      <c r="BC613" s="286"/>
      <c r="BD613" s="286"/>
      <c r="BE613" s="286"/>
      <c r="BF613" s="286"/>
      <c r="BG613" s="286"/>
      <c r="BH613" s="286"/>
      <c r="BI613" s="286"/>
      <c r="BJ613" s="679"/>
      <c r="BK613" s="691"/>
    </row>
    <row r="614" spans="1:63" s="285" customFormat="1">
      <c r="A614" s="288"/>
      <c r="B614" s="288"/>
      <c r="C614" s="1396"/>
      <c r="D614" s="286"/>
      <c r="E614" s="286"/>
      <c r="F614" s="286"/>
      <c r="G614" s="286"/>
      <c r="H614" s="286"/>
      <c r="I614" s="286"/>
      <c r="J614" s="1010"/>
      <c r="K614" s="286"/>
      <c r="L614" s="286"/>
      <c r="M614" s="286"/>
      <c r="N614" s="286"/>
      <c r="O614" s="287"/>
      <c r="P614" s="286"/>
      <c r="Q614" s="997"/>
      <c r="R614" s="286"/>
      <c r="S614" s="286"/>
      <c r="T614" s="286"/>
      <c r="U614" s="286"/>
      <c r="V614" s="286"/>
      <c r="W614" s="286"/>
      <c r="X614" s="286"/>
      <c r="Y614" s="286"/>
      <c r="Z614" s="286"/>
      <c r="AA614" s="286"/>
      <c r="AB614" s="286"/>
      <c r="AC614" s="286"/>
      <c r="AD614" s="286"/>
      <c r="AE614" s="286"/>
      <c r="AF614" s="286"/>
      <c r="AG614" s="286"/>
      <c r="AH614" s="286"/>
      <c r="AI614" s="286"/>
      <c r="AJ614" s="286"/>
      <c r="AK614" s="286"/>
      <c r="AL614" s="286"/>
      <c r="AM614" s="286"/>
      <c r="AN614" s="286"/>
      <c r="AO614" s="286"/>
      <c r="AP614" s="286"/>
      <c r="AQ614" s="286"/>
      <c r="AR614" s="1010"/>
      <c r="AS614" s="286"/>
      <c r="AT614" s="286"/>
      <c r="AU614" s="286"/>
      <c r="AV614" s="286"/>
      <c r="AW614" s="286"/>
      <c r="AX614" s="286"/>
      <c r="AY614" s="1010"/>
      <c r="AZ614" s="286"/>
      <c r="BA614" s="286"/>
      <c r="BB614" s="286"/>
      <c r="BC614" s="286"/>
      <c r="BD614" s="286"/>
      <c r="BE614" s="286"/>
      <c r="BF614" s="286"/>
      <c r="BG614" s="286"/>
      <c r="BH614" s="286"/>
      <c r="BI614" s="286"/>
      <c r="BJ614" s="679"/>
      <c r="BK614" s="691"/>
    </row>
    <row r="615" spans="1:63" s="285" customFormat="1" ht="15.75" customHeight="1">
      <c r="A615" s="288"/>
      <c r="B615" s="288"/>
      <c r="C615" s="1396"/>
      <c r="D615" s="286"/>
      <c r="E615" s="286"/>
      <c r="F615" s="286"/>
      <c r="G615" s="286"/>
      <c r="H615" s="286"/>
      <c r="I615" s="286"/>
      <c r="J615" s="1010"/>
      <c r="K615" s="286"/>
      <c r="L615" s="286"/>
      <c r="M615" s="286"/>
      <c r="N615" s="286"/>
      <c r="O615" s="287"/>
      <c r="P615" s="286"/>
      <c r="Q615" s="997"/>
      <c r="R615" s="286"/>
      <c r="S615" s="286"/>
      <c r="T615" s="286"/>
      <c r="U615" s="286"/>
      <c r="V615" s="286"/>
      <c r="W615" s="286"/>
      <c r="X615" s="286"/>
      <c r="Y615" s="286"/>
      <c r="Z615" s="286"/>
      <c r="AA615" s="286"/>
      <c r="AB615" s="286"/>
      <c r="AC615" s="286"/>
      <c r="AD615" s="286"/>
      <c r="AE615" s="286"/>
      <c r="AF615" s="286"/>
      <c r="AG615" s="286"/>
      <c r="AH615" s="286"/>
      <c r="AI615" s="286"/>
      <c r="AJ615" s="286"/>
      <c r="AK615" s="286"/>
      <c r="AL615" s="286"/>
      <c r="AM615" s="286"/>
      <c r="AN615" s="286"/>
      <c r="AO615" s="286"/>
      <c r="AP615" s="286"/>
      <c r="AQ615" s="286"/>
      <c r="AR615" s="1010"/>
      <c r="AS615" s="286"/>
      <c r="AT615" s="286"/>
      <c r="AU615" s="286"/>
      <c r="AV615" s="286"/>
      <c r="AW615" s="286"/>
      <c r="AX615" s="286"/>
      <c r="AY615" s="1010"/>
      <c r="AZ615" s="286"/>
      <c r="BA615" s="286"/>
      <c r="BB615" s="286"/>
      <c r="BC615" s="286"/>
      <c r="BD615" s="286"/>
      <c r="BE615" s="286"/>
      <c r="BF615" s="286"/>
      <c r="BG615" s="286"/>
      <c r="BH615" s="286"/>
      <c r="BI615" s="286"/>
      <c r="BJ615" s="679"/>
      <c r="BK615" s="691"/>
    </row>
    <row r="616" spans="1:63" s="285" customFormat="1">
      <c r="A616" s="288"/>
      <c r="B616" s="288"/>
      <c r="C616" s="1396"/>
      <c r="D616" s="286"/>
      <c r="E616" s="286"/>
      <c r="F616" s="286"/>
      <c r="G616" s="286"/>
      <c r="H616" s="286"/>
      <c r="I616" s="286"/>
      <c r="J616" s="1010"/>
      <c r="K616" s="286"/>
      <c r="L616" s="286"/>
      <c r="M616" s="286"/>
      <c r="N616" s="286"/>
      <c r="O616" s="287"/>
      <c r="P616" s="286"/>
      <c r="Q616" s="997"/>
      <c r="R616" s="286"/>
      <c r="S616" s="286"/>
      <c r="T616" s="286"/>
      <c r="U616" s="286"/>
      <c r="V616" s="286"/>
      <c r="W616" s="286"/>
      <c r="X616" s="286"/>
      <c r="Y616" s="286"/>
      <c r="Z616" s="286"/>
      <c r="AA616" s="286"/>
      <c r="AB616" s="286"/>
      <c r="AC616" s="286"/>
      <c r="AD616" s="286"/>
      <c r="AE616" s="286"/>
      <c r="AF616" s="286"/>
      <c r="AG616" s="286"/>
      <c r="AH616" s="286"/>
      <c r="AI616" s="286"/>
      <c r="AJ616" s="286"/>
      <c r="AK616" s="286"/>
      <c r="AL616" s="286"/>
      <c r="AM616" s="286"/>
      <c r="AN616" s="286"/>
      <c r="AO616" s="286"/>
      <c r="AP616" s="286"/>
      <c r="AQ616" s="286"/>
      <c r="AR616" s="1010"/>
      <c r="AS616" s="286"/>
      <c r="AT616" s="286"/>
      <c r="AU616" s="286"/>
      <c r="AV616" s="286"/>
      <c r="AW616" s="286"/>
      <c r="AX616" s="286"/>
      <c r="AY616" s="1010"/>
      <c r="AZ616" s="286"/>
      <c r="BA616" s="286"/>
      <c r="BB616" s="286"/>
      <c r="BC616" s="286"/>
      <c r="BD616" s="286"/>
      <c r="BE616" s="286"/>
      <c r="BF616" s="286"/>
      <c r="BG616" s="286"/>
      <c r="BH616" s="286"/>
      <c r="BI616" s="286"/>
      <c r="BJ616" s="679"/>
      <c r="BK616" s="691"/>
    </row>
    <row r="617" spans="1:63" s="285" customFormat="1" ht="15.75" customHeight="1">
      <c r="A617" s="288"/>
      <c r="B617" s="288"/>
      <c r="C617" s="1396"/>
      <c r="D617" s="286"/>
      <c r="E617" s="286"/>
      <c r="F617" s="286"/>
      <c r="G617" s="286"/>
      <c r="H617" s="286"/>
      <c r="I617" s="286"/>
      <c r="J617" s="1010"/>
      <c r="K617" s="286"/>
      <c r="L617" s="286"/>
      <c r="M617" s="286"/>
      <c r="N617" s="286"/>
      <c r="O617" s="287"/>
      <c r="P617" s="286"/>
      <c r="Q617" s="997"/>
      <c r="R617" s="286"/>
      <c r="S617" s="286"/>
      <c r="T617" s="286"/>
      <c r="U617" s="286"/>
      <c r="V617" s="286"/>
      <c r="W617" s="286"/>
      <c r="X617" s="286"/>
      <c r="Y617" s="286"/>
      <c r="Z617" s="286"/>
      <c r="AA617" s="286"/>
      <c r="AB617" s="286"/>
      <c r="AC617" s="286"/>
      <c r="AD617" s="286"/>
      <c r="AE617" s="286"/>
      <c r="AF617" s="286"/>
      <c r="AG617" s="286"/>
      <c r="AH617" s="286"/>
      <c r="AI617" s="286"/>
      <c r="AJ617" s="286"/>
      <c r="AK617" s="286"/>
      <c r="AL617" s="286"/>
      <c r="AM617" s="286"/>
      <c r="AN617" s="286"/>
      <c r="AO617" s="286"/>
      <c r="AP617" s="286"/>
      <c r="AQ617" s="286"/>
      <c r="AR617" s="1010"/>
      <c r="AS617" s="286"/>
      <c r="AT617" s="286"/>
      <c r="AU617" s="286"/>
      <c r="AV617" s="286"/>
      <c r="AW617" s="286"/>
      <c r="AX617" s="286"/>
      <c r="AY617" s="1010"/>
      <c r="AZ617" s="286"/>
      <c r="BA617" s="286"/>
      <c r="BB617" s="286"/>
      <c r="BC617" s="286"/>
      <c r="BD617" s="286"/>
      <c r="BE617" s="286"/>
      <c r="BF617" s="286"/>
      <c r="BG617" s="286"/>
      <c r="BH617" s="286"/>
      <c r="BI617" s="286"/>
      <c r="BJ617" s="679"/>
      <c r="BK617" s="691"/>
    </row>
    <row r="618" spans="1:63" s="285" customFormat="1">
      <c r="A618" s="288"/>
      <c r="B618" s="288"/>
      <c r="C618" s="1396"/>
      <c r="D618" s="286"/>
      <c r="E618" s="286"/>
      <c r="F618" s="286"/>
      <c r="G618" s="286"/>
      <c r="H618" s="286"/>
      <c r="I618" s="286"/>
      <c r="J618" s="1010"/>
      <c r="K618" s="286"/>
      <c r="L618" s="286"/>
      <c r="M618" s="286"/>
      <c r="N618" s="286"/>
      <c r="O618" s="287"/>
      <c r="P618" s="286"/>
      <c r="Q618" s="997"/>
      <c r="R618" s="286"/>
      <c r="S618" s="286"/>
      <c r="T618" s="286"/>
      <c r="U618" s="286"/>
      <c r="V618" s="286"/>
      <c r="W618" s="286"/>
      <c r="X618" s="286"/>
      <c r="Y618" s="286"/>
      <c r="Z618" s="286"/>
      <c r="AA618" s="286"/>
      <c r="AB618" s="286"/>
      <c r="AC618" s="286"/>
      <c r="AD618" s="286"/>
      <c r="AE618" s="286"/>
      <c r="AF618" s="286"/>
      <c r="AG618" s="286"/>
      <c r="AH618" s="286"/>
      <c r="AI618" s="286"/>
      <c r="AJ618" s="286"/>
      <c r="AK618" s="286"/>
      <c r="AL618" s="286"/>
      <c r="AM618" s="286"/>
      <c r="AN618" s="286"/>
      <c r="AO618" s="286"/>
      <c r="AP618" s="286"/>
      <c r="AQ618" s="286"/>
      <c r="AR618" s="1010"/>
      <c r="AS618" s="286"/>
      <c r="AT618" s="286"/>
      <c r="AU618" s="286"/>
      <c r="AV618" s="286"/>
      <c r="AW618" s="286"/>
      <c r="AX618" s="286"/>
      <c r="AY618" s="1010"/>
      <c r="AZ618" s="286"/>
      <c r="BA618" s="286"/>
      <c r="BB618" s="286"/>
      <c r="BC618" s="286"/>
      <c r="BD618" s="286"/>
      <c r="BE618" s="286"/>
      <c r="BF618" s="286"/>
      <c r="BG618" s="286"/>
      <c r="BH618" s="286"/>
      <c r="BI618" s="286"/>
      <c r="BJ618" s="679"/>
      <c r="BK618" s="691"/>
    </row>
    <row r="619" spans="1:63" s="285" customFormat="1" ht="15.75" customHeight="1">
      <c r="A619" s="288"/>
      <c r="B619" s="288"/>
      <c r="C619" s="1396"/>
      <c r="D619" s="286"/>
      <c r="E619" s="286"/>
      <c r="F619" s="286"/>
      <c r="G619" s="286"/>
      <c r="H619" s="286"/>
      <c r="I619" s="286"/>
      <c r="J619" s="1010"/>
      <c r="K619" s="286"/>
      <c r="L619" s="286"/>
      <c r="M619" s="286"/>
      <c r="N619" s="286"/>
      <c r="O619" s="287"/>
      <c r="P619" s="286"/>
      <c r="Q619" s="997"/>
      <c r="R619" s="286"/>
      <c r="S619" s="286"/>
      <c r="T619" s="286"/>
      <c r="U619" s="286"/>
      <c r="V619" s="286"/>
      <c r="W619" s="286"/>
      <c r="X619" s="286"/>
      <c r="Y619" s="286"/>
      <c r="Z619" s="286"/>
      <c r="AA619" s="286"/>
      <c r="AB619" s="286"/>
      <c r="AC619" s="286"/>
      <c r="AD619" s="286"/>
      <c r="AE619" s="286"/>
      <c r="AF619" s="286"/>
      <c r="AG619" s="286"/>
      <c r="AH619" s="286"/>
      <c r="AI619" s="286"/>
      <c r="AJ619" s="286"/>
      <c r="AK619" s="286"/>
      <c r="AL619" s="286"/>
      <c r="AM619" s="286"/>
      <c r="AN619" s="286"/>
      <c r="AO619" s="286"/>
      <c r="AP619" s="286"/>
      <c r="AQ619" s="286"/>
      <c r="AR619" s="1010"/>
      <c r="AS619" s="286"/>
      <c r="AT619" s="286"/>
      <c r="AU619" s="286"/>
      <c r="AV619" s="286"/>
      <c r="AW619" s="286"/>
      <c r="AX619" s="286"/>
      <c r="AY619" s="1010"/>
      <c r="AZ619" s="286"/>
      <c r="BA619" s="286"/>
      <c r="BB619" s="286"/>
      <c r="BC619" s="286"/>
      <c r="BD619" s="286"/>
      <c r="BE619" s="286"/>
      <c r="BF619" s="286"/>
      <c r="BG619" s="286"/>
      <c r="BH619" s="286"/>
      <c r="BI619" s="286"/>
      <c r="BJ619" s="679"/>
      <c r="BK619" s="691"/>
    </row>
    <row r="620" spans="1:63" s="285" customFormat="1">
      <c r="A620" s="288"/>
      <c r="B620" s="288"/>
      <c r="C620" s="1396"/>
      <c r="D620" s="286"/>
      <c r="E620" s="286"/>
      <c r="F620" s="286"/>
      <c r="G620" s="286"/>
      <c r="H620" s="286"/>
      <c r="I620" s="286"/>
      <c r="J620" s="1010"/>
      <c r="K620" s="286"/>
      <c r="L620" s="286"/>
      <c r="M620" s="286"/>
      <c r="N620" s="286"/>
      <c r="O620" s="287"/>
      <c r="P620" s="286"/>
      <c r="Q620" s="997"/>
      <c r="R620" s="286"/>
      <c r="S620" s="286"/>
      <c r="T620" s="286"/>
      <c r="U620" s="286"/>
      <c r="V620" s="286"/>
      <c r="W620" s="286"/>
      <c r="X620" s="286"/>
      <c r="Y620" s="286"/>
      <c r="Z620" s="286"/>
      <c r="AA620" s="286"/>
      <c r="AB620" s="286"/>
      <c r="AC620" s="286"/>
      <c r="AD620" s="286"/>
      <c r="AE620" s="286"/>
      <c r="AF620" s="286"/>
      <c r="AG620" s="286"/>
      <c r="AH620" s="286"/>
      <c r="AI620" s="286"/>
      <c r="AJ620" s="286"/>
      <c r="AK620" s="286"/>
      <c r="AL620" s="286"/>
      <c r="AM620" s="286"/>
      <c r="AN620" s="286"/>
      <c r="AO620" s="286"/>
      <c r="AP620" s="286"/>
      <c r="AQ620" s="286"/>
      <c r="AR620" s="1010"/>
      <c r="AS620" s="286"/>
      <c r="AT620" s="286"/>
      <c r="AU620" s="286"/>
      <c r="AV620" s="286"/>
      <c r="AW620" s="286"/>
      <c r="AX620" s="286"/>
      <c r="AY620" s="1010"/>
      <c r="AZ620" s="286"/>
      <c r="BA620" s="286"/>
      <c r="BB620" s="286"/>
      <c r="BC620" s="286"/>
      <c r="BD620" s="286"/>
      <c r="BE620" s="286"/>
      <c r="BF620" s="286"/>
      <c r="BG620" s="286"/>
      <c r="BH620" s="286"/>
      <c r="BI620" s="286"/>
      <c r="BJ620" s="679"/>
      <c r="BK620" s="691"/>
    </row>
    <row r="621" spans="1:63" s="285" customFormat="1" ht="15.75" customHeight="1">
      <c r="A621" s="288"/>
      <c r="B621" s="288"/>
      <c r="C621" s="1396"/>
      <c r="D621" s="286"/>
      <c r="E621" s="286"/>
      <c r="F621" s="286"/>
      <c r="G621" s="286"/>
      <c r="H621" s="286"/>
      <c r="I621" s="286"/>
      <c r="J621" s="1010"/>
      <c r="K621" s="286"/>
      <c r="L621" s="286"/>
      <c r="M621" s="286"/>
      <c r="N621" s="286"/>
      <c r="O621" s="287"/>
      <c r="P621" s="286"/>
      <c r="Q621" s="997"/>
      <c r="R621" s="286"/>
      <c r="S621" s="286"/>
      <c r="T621" s="286"/>
      <c r="U621" s="286"/>
      <c r="V621" s="286"/>
      <c r="W621" s="286"/>
      <c r="X621" s="286"/>
      <c r="Y621" s="286"/>
      <c r="Z621" s="286"/>
      <c r="AA621" s="286"/>
      <c r="AB621" s="286"/>
      <c r="AC621" s="286"/>
      <c r="AD621" s="286"/>
      <c r="AE621" s="286"/>
      <c r="AF621" s="286"/>
      <c r="AG621" s="286"/>
      <c r="AH621" s="286"/>
      <c r="AI621" s="286"/>
      <c r="AJ621" s="286"/>
      <c r="AK621" s="286"/>
      <c r="AL621" s="286"/>
      <c r="AM621" s="286"/>
      <c r="AN621" s="286"/>
      <c r="AO621" s="286"/>
      <c r="AP621" s="286"/>
      <c r="AQ621" s="286"/>
      <c r="AR621" s="1010"/>
      <c r="AS621" s="286"/>
      <c r="AT621" s="286"/>
      <c r="AU621" s="286"/>
      <c r="AV621" s="286"/>
      <c r="AW621" s="286"/>
      <c r="AX621" s="286"/>
      <c r="AY621" s="1010"/>
      <c r="AZ621" s="286"/>
      <c r="BA621" s="286"/>
      <c r="BB621" s="286"/>
      <c r="BC621" s="286"/>
      <c r="BD621" s="286"/>
      <c r="BE621" s="286"/>
      <c r="BF621" s="286"/>
      <c r="BG621" s="286"/>
      <c r="BH621" s="286"/>
      <c r="BI621" s="286"/>
      <c r="BJ621" s="679"/>
      <c r="BK621" s="691"/>
    </row>
    <row r="622" spans="1:63" s="285" customFormat="1">
      <c r="A622" s="288"/>
      <c r="B622" s="288"/>
      <c r="C622" s="1396"/>
      <c r="D622" s="286"/>
      <c r="E622" s="286"/>
      <c r="F622" s="286"/>
      <c r="G622" s="286"/>
      <c r="H622" s="286"/>
      <c r="I622" s="286"/>
      <c r="J622" s="1010"/>
      <c r="K622" s="286"/>
      <c r="L622" s="286"/>
      <c r="M622" s="286"/>
      <c r="N622" s="286"/>
      <c r="O622" s="287"/>
      <c r="P622" s="286"/>
      <c r="Q622" s="997"/>
      <c r="R622" s="286"/>
      <c r="S622" s="286"/>
      <c r="T622" s="286"/>
      <c r="U622" s="286"/>
      <c r="V622" s="286"/>
      <c r="W622" s="286"/>
      <c r="X622" s="286"/>
      <c r="Y622" s="286"/>
      <c r="Z622" s="286"/>
      <c r="AA622" s="286"/>
      <c r="AB622" s="286"/>
      <c r="AC622" s="286"/>
      <c r="AD622" s="286"/>
      <c r="AE622" s="286"/>
      <c r="AF622" s="286"/>
      <c r="AG622" s="286"/>
      <c r="AH622" s="286"/>
      <c r="AI622" s="286"/>
      <c r="AJ622" s="286"/>
      <c r="AK622" s="286"/>
      <c r="AL622" s="286"/>
      <c r="AM622" s="286"/>
      <c r="AN622" s="286"/>
      <c r="AO622" s="286"/>
      <c r="AP622" s="286"/>
      <c r="AQ622" s="286"/>
      <c r="AR622" s="1010"/>
      <c r="AS622" s="286"/>
      <c r="AT622" s="286"/>
      <c r="AU622" s="286"/>
      <c r="AV622" s="286"/>
      <c r="AW622" s="286"/>
      <c r="AX622" s="286"/>
      <c r="AY622" s="1010"/>
      <c r="AZ622" s="286"/>
      <c r="BA622" s="286"/>
      <c r="BB622" s="286"/>
      <c r="BC622" s="286"/>
      <c r="BD622" s="286"/>
      <c r="BE622" s="286"/>
      <c r="BF622" s="286"/>
      <c r="BG622" s="286"/>
      <c r="BH622" s="286"/>
      <c r="BI622" s="286"/>
      <c r="BJ622" s="679"/>
      <c r="BK622" s="691"/>
    </row>
    <row r="623" spans="1:63" s="285" customFormat="1" ht="15.75" customHeight="1">
      <c r="A623" s="288"/>
      <c r="B623" s="288"/>
      <c r="C623" s="1396"/>
      <c r="D623" s="286"/>
      <c r="E623" s="286"/>
      <c r="F623" s="286"/>
      <c r="G623" s="286"/>
      <c r="H623" s="286"/>
      <c r="I623" s="286"/>
      <c r="J623" s="1010"/>
      <c r="K623" s="286"/>
      <c r="L623" s="286"/>
      <c r="M623" s="286"/>
      <c r="N623" s="286"/>
      <c r="O623" s="287"/>
      <c r="P623" s="286"/>
      <c r="Q623" s="997"/>
      <c r="R623" s="286"/>
      <c r="S623" s="286"/>
      <c r="T623" s="286"/>
      <c r="U623" s="286"/>
      <c r="V623" s="286"/>
      <c r="W623" s="286"/>
      <c r="X623" s="286"/>
      <c r="Y623" s="286"/>
      <c r="Z623" s="286"/>
      <c r="AA623" s="286"/>
      <c r="AB623" s="286"/>
      <c r="AC623" s="286"/>
      <c r="AD623" s="286"/>
      <c r="AE623" s="286"/>
      <c r="AF623" s="286"/>
      <c r="AG623" s="286"/>
      <c r="AH623" s="286"/>
      <c r="AI623" s="286"/>
      <c r="AJ623" s="286"/>
      <c r="AK623" s="286"/>
      <c r="AL623" s="286"/>
      <c r="AM623" s="286"/>
      <c r="AN623" s="286"/>
      <c r="AO623" s="286"/>
      <c r="AP623" s="286"/>
      <c r="AQ623" s="286"/>
      <c r="AR623" s="1010"/>
      <c r="AS623" s="286"/>
      <c r="AT623" s="286"/>
      <c r="AU623" s="286"/>
      <c r="AV623" s="286"/>
      <c r="AW623" s="286"/>
      <c r="AX623" s="286"/>
      <c r="AY623" s="1010"/>
      <c r="AZ623" s="286"/>
      <c r="BA623" s="286"/>
      <c r="BB623" s="286"/>
      <c r="BC623" s="286"/>
      <c r="BD623" s="286"/>
      <c r="BE623" s="286"/>
      <c r="BF623" s="286"/>
      <c r="BG623" s="286"/>
      <c r="BH623" s="286"/>
      <c r="BI623" s="286"/>
      <c r="BJ623" s="679"/>
      <c r="BK623" s="691"/>
    </row>
    <row r="624" spans="1:63" s="285" customFormat="1">
      <c r="A624" s="288"/>
      <c r="B624" s="288"/>
      <c r="C624" s="1396"/>
      <c r="D624" s="286"/>
      <c r="E624" s="286"/>
      <c r="F624" s="286"/>
      <c r="G624" s="286"/>
      <c r="H624" s="286"/>
      <c r="I624" s="286"/>
      <c r="J624" s="1010"/>
      <c r="K624" s="286"/>
      <c r="L624" s="286"/>
      <c r="M624" s="286"/>
      <c r="N624" s="286"/>
      <c r="O624" s="287"/>
      <c r="P624" s="286"/>
      <c r="Q624" s="997"/>
      <c r="R624" s="286"/>
      <c r="S624" s="286"/>
      <c r="T624" s="286"/>
      <c r="U624" s="286"/>
      <c r="V624" s="286"/>
      <c r="W624" s="286"/>
      <c r="X624" s="286"/>
      <c r="Y624" s="286"/>
      <c r="Z624" s="286"/>
      <c r="AA624" s="286"/>
      <c r="AB624" s="286"/>
      <c r="AC624" s="286"/>
      <c r="AD624" s="286"/>
      <c r="AE624" s="286"/>
      <c r="AF624" s="286"/>
      <c r="AG624" s="286"/>
      <c r="AH624" s="286"/>
      <c r="AI624" s="286"/>
      <c r="AJ624" s="286"/>
      <c r="AK624" s="286"/>
      <c r="AL624" s="286"/>
      <c r="AM624" s="286"/>
      <c r="AN624" s="286"/>
      <c r="AO624" s="286"/>
      <c r="AP624" s="286"/>
      <c r="AQ624" s="286"/>
      <c r="AR624" s="1010"/>
      <c r="AS624" s="286"/>
      <c r="AT624" s="286"/>
      <c r="AU624" s="286"/>
      <c r="AV624" s="286"/>
      <c r="AW624" s="286"/>
      <c r="AX624" s="286"/>
      <c r="AY624" s="1010"/>
      <c r="AZ624" s="286"/>
      <c r="BA624" s="286"/>
      <c r="BB624" s="286"/>
      <c r="BC624" s="286"/>
      <c r="BD624" s="286"/>
      <c r="BE624" s="286"/>
      <c r="BF624" s="286"/>
      <c r="BG624" s="286"/>
      <c r="BH624" s="286"/>
      <c r="BI624" s="286"/>
      <c r="BJ624" s="679"/>
      <c r="BK624" s="691"/>
    </row>
    <row r="625" spans="1:63" s="285" customFormat="1" ht="15.75" customHeight="1">
      <c r="A625" s="288"/>
      <c r="B625" s="288"/>
      <c r="C625" s="1396"/>
      <c r="D625" s="286"/>
      <c r="E625" s="286"/>
      <c r="F625" s="286"/>
      <c r="G625" s="286"/>
      <c r="H625" s="286"/>
      <c r="I625" s="286"/>
      <c r="J625" s="1010"/>
      <c r="K625" s="286"/>
      <c r="L625" s="286"/>
      <c r="M625" s="286"/>
      <c r="N625" s="286"/>
      <c r="O625" s="287"/>
      <c r="P625" s="286"/>
      <c r="Q625" s="997"/>
      <c r="R625" s="286"/>
      <c r="S625" s="286"/>
      <c r="T625" s="286"/>
      <c r="U625" s="286"/>
      <c r="V625" s="286"/>
      <c r="W625" s="286"/>
      <c r="X625" s="286"/>
      <c r="Y625" s="286"/>
      <c r="Z625" s="286"/>
      <c r="AA625" s="286"/>
      <c r="AB625" s="286"/>
      <c r="AC625" s="286"/>
      <c r="AD625" s="286"/>
      <c r="AE625" s="286"/>
      <c r="AF625" s="286"/>
      <c r="AG625" s="286"/>
      <c r="AH625" s="286"/>
      <c r="AI625" s="286"/>
      <c r="AJ625" s="286"/>
      <c r="AK625" s="286"/>
      <c r="AL625" s="286"/>
      <c r="AM625" s="286"/>
      <c r="AN625" s="286"/>
      <c r="AO625" s="286"/>
      <c r="AP625" s="286"/>
      <c r="AQ625" s="286"/>
      <c r="AR625" s="1010"/>
      <c r="AS625" s="286"/>
      <c r="AT625" s="286"/>
      <c r="AU625" s="286"/>
      <c r="AV625" s="286"/>
      <c r="AW625" s="286"/>
      <c r="AX625" s="286"/>
      <c r="AY625" s="1010"/>
      <c r="AZ625" s="286"/>
      <c r="BA625" s="286"/>
      <c r="BB625" s="286"/>
      <c r="BC625" s="286"/>
      <c r="BD625" s="286"/>
      <c r="BE625" s="286"/>
      <c r="BF625" s="286"/>
      <c r="BG625" s="286"/>
      <c r="BH625" s="286"/>
      <c r="BI625" s="286"/>
      <c r="BJ625" s="679"/>
      <c r="BK625" s="691"/>
    </row>
    <row r="626" spans="1:63" s="285" customFormat="1">
      <c r="A626" s="288"/>
      <c r="B626" s="288"/>
      <c r="C626" s="1396"/>
      <c r="D626" s="286"/>
      <c r="E626" s="286"/>
      <c r="F626" s="286"/>
      <c r="G626" s="286"/>
      <c r="H626" s="286"/>
      <c r="I626" s="286"/>
      <c r="J626" s="1010"/>
      <c r="K626" s="286"/>
      <c r="L626" s="286"/>
      <c r="M626" s="286"/>
      <c r="N626" s="286"/>
      <c r="O626" s="287"/>
      <c r="P626" s="286"/>
      <c r="Q626" s="997"/>
      <c r="R626" s="286"/>
      <c r="S626" s="286"/>
      <c r="T626" s="286"/>
      <c r="U626" s="286"/>
      <c r="V626" s="286"/>
      <c r="W626" s="286"/>
      <c r="X626" s="286"/>
      <c r="Y626" s="286"/>
      <c r="Z626" s="286"/>
      <c r="AA626" s="286"/>
      <c r="AB626" s="286"/>
      <c r="AC626" s="286"/>
      <c r="AD626" s="286"/>
      <c r="AE626" s="286"/>
      <c r="AF626" s="286"/>
      <c r="AG626" s="286"/>
      <c r="AH626" s="286"/>
      <c r="AI626" s="286"/>
      <c r="AJ626" s="286"/>
      <c r="AK626" s="286"/>
      <c r="AL626" s="286"/>
      <c r="AM626" s="286"/>
      <c r="AN626" s="286"/>
      <c r="AO626" s="286"/>
      <c r="AP626" s="286"/>
      <c r="AQ626" s="286"/>
      <c r="AR626" s="1010"/>
      <c r="AS626" s="286"/>
      <c r="AT626" s="286"/>
      <c r="AU626" s="286"/>
      <c r="AV626" s="286"/>
      <c r="AW626" s="286"/>
      <c r="AX626" s="286"/>
      <c r="AY626" s="1010"/>
      <c r="AZ626" s="286"/>
      <c r="BA626" s="286"/>
      <c r="BB626" s="286"/>
      <c r="BC626" s="286"/>
      <c r="BD626" s="286"/>
      <c r="BE626" s="286"/>
      <c r="BF626" s="286"/>
      <c r="BG626" s="286"/>
      <c r="BH626" s="286"/>
      <c r="BI626" s="286"/>
      <c r="BJ626" s="679"/>
      <c r="BK626" s="691"/>
    </row>
    <row r="627" spans="1:63" s="285" customFormat="1" ht="15.75" customHeight="1">
      <c r="A627" s="288"/>
      <c r="B627" s="288"/>
      <c r="C627" s="1396"/>
      <c r="D627" s="286"/>
      <c r="E627" s="286"/>
      <c r="F627" s="286"/>
      <c r="G627" s="286"/>
      <c r="H627" s="286"/>
      <c r="I627" s="286"/>
      <c r="J627" s="1010"/>
      <c r="K627" s="286"/>
      <c r="L627" s="286"/>
      <c r="M627" s="286"/>
      <c r="N627" s="286"/>
      <c r="O627" s="287"/>
      <c r="P627" s="286"/>
      <c r="Q627" s="997"/>
      <c r="R627" s="286"/>
      <c r="S627" s="286"/>
      <c r="T627" s="286"/>
      <c r="U627" s="286"/>
      <c r="V627" s="286"/>
      <c r="W627" s="286"/>
      <c r="X627" s="286"/>
      <c r="Y627" s="286"/>
      <c r="Z627" s="286"/>
      <c r="AA627" s="286"/>
      <c r="AB627" s="286"/>
      <c r="AC627" s="286"/>
      <c r="AD627" s="286"/>
      <c r="AE627" s="286"/>
      <c r="AF627" s="286"/>
      <c r="AG627" s="286"/>
      <c r="AH627" s="286"/>
      <c r="AI627" s="286"/>
      <c r="AJ627" s="286"/>
      <c r="AK627" s="286"/>
      <c r="AL627" s="286"/>
      <c r="AM627" s="286"/>
      <c r="AN627" s="286"/>
      <c r="AO627" s="286"/>
      <c r="AP627" s="286"/>
      <c r="AQ627" s="286"/>
      <c r="AR627" s="1010"/>
      <c r="AS627" s="286"/>
      <c r="AT627" s="286"/>
      <c r="AU627" s="286"/>
      <c r="AV627" s="286"/>
      <c r="AW627" s="286"/>
      <c r="AX627" s="286"/>
      <c r="AY627" s="1010"/>
      <c r="AZ627" s="286"/>
      <c r="BA627" s="286"/>
      <c r="BB627" s="286"/>
      <c r="BC627" s="286"/>
      <c r="BD627" s="286"/>
      <c r="BE627" s="286"/>
      <c r="BF627" s="286"/>
      <c r="BG627" s="286"/>
      <c r="BH627" s="286"/>
      <c r="BI627" s="286"/>
      <c r="BJ627" s="679"/>
      <c r="BK627" s="691"/>
    </row>
    <row r="628" spans="1:63" s="285" customFormat="1">
      <c r="A628" s="288"/>
      <c r="B628" s="288"/>
      <c r="C628" s="1396"/>
      <c r="D628" s="286"/>
      <c r="E628" s="286"/>
      <c r="F628" s="286"/>
      <c r="G628" s="286"/>
      <c r="H628" s="286"/>
      <c r="I628" s="286"/>
      <c r="J628" s="1010"/>
      <c r="K628" s="286"/>
      <c r="L628" s="286"/>
      <c r="M628" s="286"/>
      <c r="N628" s="286"/>
      <c r="O628" s="287"/>
      <c r="P628" s="286"/>
      <c r="Q628" s="997"/>
      <c r="R628" s="286"/>
      <c r="S628" s="286"/>
      <c r="T628" s="286"/>
      <c r="U628" s="286"/>
      <c r="V628" s="286"/>
      <c r="W628" s="286"/>
      <c r="X628" s="286"/>
      <c r="Y628" s="286"/>
      <c r="Z628" s="286"/>
      <c r="AA628" s="286"/>
      <c r="AB628" s="286"/>
      <c r="AC628" s="286"/>
      <c r="AD628" s="286"/>
      <c r="AE628" s="286"/>
      <c r="AF628" s="286"/>
      <c r="AG628" s="286"/>
      <c r="AH628" s="286"/>
      <c r="AI628" s="286"/>
      <c r="AJ628" s="286"/>
      <c r="AK628" s="286"/>
      <c r="AL628" s="286"/>
      <c r="AM628" s="286"/>
      <c r="AN628" s="286"/>
      <c r="AO628" s="286"/>
      <c r="AP628" s="286"/>
      <c r="AQ628" s="286"/>
      <c r="AR628" s="1010"/>
      <c r="AS628" s="286"/>
      <c r="AT628" s="286"/>
      <c r="AU628" s="286"/>
      <c r="AV628" s="286"/>
      <c r="AW628" s="286"/>
      <c r="AX628" s="286"/>
      <c r="AY628" s="1010"/>
      <c r="AZ628" s="286"/>
      <c r="BA628" s="286"/>
      <c r="BB628" s="286"/>
      <c r="BC628" s="286"/>
      <c r="BD628" s="286"/>
      <c r="BE628" s="286"/>
      <c r="BF628" s="286"/>
      <c r="BG628" s="286"/>
      <c r="BH628" s="286"/>
      <c r="BI628" s="286"/>
      <c r="BJ628" s="679"/>
      <c r="BK628" s="691"/>
    </row>
    <row r="629" spans="1:63" s="285" customFormat="1" ht="15.75" customHeight="1">
      <c r="A629" s="288"/>
      <c r="B629" s="288"/>
      <c r="C629" s="1396"/>
      <c r="D629" s="286"/>
      <c r="E629" s="286"/>
      <c r="F629" s="286"/>
      <c r="G629" s="286"/>
      <c r="H629" s="286"/>
      <c r="I629" s="286"/>
      <c r="J629" s="1010"/>
      <c r="K629" s="286"/>
      <c r="L629" s="286"/>
      <c r="M629" s="286"/>
      <c r="N629" s="286"/>
      <c r="O629" s="287"/>
      <c r="P629" s="286"/>
      <c r="Q629" s="997"/>
      <c r="R629" s="286"/>
      <c r="S629" s="286"/>
      <c r="T629" s="286"/>
      <c r="U629" s="286"/>
      <c r="V629" s="286"/>
      <c r="W629" s="286"/>
      <c r="X629" s="286"/>
      <c r="Y629" s="286"/>
      <c r="Z629" s="286"/>
      <c r="AA629" s="286"/>
      <c r="AB629" s="286"/>
      <c r="AC629" s="286"/>
      <c r="AD629" s="286"/>
      <c r="AE629" s="286"/>
      <c r="AF629" s="286"/>
      <c r="AG629" s="286"/>
      <c r="AH629" s="286"/>
      <c r="AI629" s="286"/>
      <c r="AJ629" s="286"/>
      <c r="AK629" s="286"/>
      <c r="AL629" s="286"/>
      <c r="AM629" s="286"/>
      <c r="AN629" s="286"/>
      <c r="AO629" s="286"/>
      <c r="AP629" s="286"/>
      <c r="AQ629" s="286"/>
      <c r="AR629" s="1010"/>
      <c r="AS629" s="286"/>
      <c r="AT629" s="286"/>
      <c r="AU629" s="286"/>
      <c r="AV629" s="286"/>
      <c r="AW629" s="286"/>
      <c r="AX629" s="286"/>
      <c r="AY629" s="1010"/>
      <c r="AZ629" s="286"/>
      <c r="BA629" s="286"/>
      <c r="BB629" s="286"/>
      <c r="BC629" s="286"/>
      <c r="BD629" s="286"/>
      <c r="BE629" s="286"/>
      <c r="BF629" s="286"/>
      <c r="BG629" s="286"/>
      <c r="BH629" s="286"/>
      <c r="BI629" s="286"/>
      <c r="BJ629" s="679"/>
      <c r="BK629" s="691"/>
    </row>
    <row r="630" spans="1:63" s="285" customFormat="1">
      <c r="A630" s="288"/>
      <c r="B630" s="288"/>
      <c r="C630" s="1396"/>
      <c r="D630" s="286"/>
      <c r="E630" s="286"/>
      <c r="F630" s="286"/>
      <c r="G630" s="286"/>
      <c r="H630" s="286"/>
      <c r="I630" s="286"/>
      <c r="J630" s="1010"/>
      <c r="K630" s="286"/>
      <c r="L630" s="286"/>
      <c r="M630" s="286"/>
      <c r="N630" s="286"/>
      <c r="O630" s="287"/>
      <c r="P630" s="286"/>
      <c r="Q630" s="997"/>
      <c r="R630" s="286"/>
      <c r="S630" s="286"/>
      <c r="T630" s="286"/>
      <c r="U630" s="286"/>
      <c r="V630" s="286"/>
      <c r="W630" s="286"/>
      <c r="X630" s="286"/>
      <c r="Y630" s="286"/>
      <c r="Z630" s="286"/>
      <c r="AA630" s="286"/>
      <c r="AB630" s="286"/>
      <c r="AC630" s="286"/>
      <c r="AD630" s="286"/>
      <c r="AE630" s="286"/>
      <c r="AF630" s="286"/>
      <c r="AG630" s="286"/>
      <c r="AH630" s="286"/>
      <c r="AI630" s="286"/>
      <c r="AJ630" s="286"/>
      <c r="AK630" s="286"/>
      <c r="AL630" s="286"/>
      <c r="AM630" s="286"/>
      <c r="AN630" s="286"/>
      <c r="AO630" s="286"/>
      <c r="AP630" s="286"/>
      <c r="AQ630" s="286"/>
      <c r="AR630" s="1010"/>
      <c r="AS630" s="286"/>
      <c r="AT630" s="286"/>
      <c r="AU630" s="286"/>
      <c r="AV630" s="286"/>
      <c r="AW630" s="286"/>
      <c r="AX630" s="286"/>
      <c r="AY630" s="1010"/>
      <c r="AZ630" s="286"/>
      <c r="BA630" s="286"/>
      <c r="BB630" s="286"/>
      <c r="BC630" s="286"/>
      <c r="BD630" s="286"/>
      <c r="BE630" s="286"/>
      <c r="BF630" s="286"/>
      <c r="BG630" s="286"/>
      <c r="BH630" s="286"/>
      <c r="BI630" s="286"/>
      <c r="BJ630" s="679"/>
      <c r="BK630" s="691"/>
    </row>
    <row r="631" spans="1:63" s="285" customFormat="1" ht="15.75" customHeight="1">
      <c r="A631" s="288"/>
      <c r="B631" s="288"/>
      <c r="C631" s="1396"/>
      <c r="D631" s="286"/>
      <c r="E631" s="286"/>
      <c r="F631" s="286"/>
      <c r="G631" s="286"/>
      <c r="H631" s="286"/>
      <c r="I631" s="286"/>
      <c r="J631" s="1010"/>
      <c r="K631" s="286"/>
      <c r="L631" s="286"/>
      <c r="M631" s="286"/>
      <c r="N631" s="286"/>
      <c r="O631" s="287"/>
      <c r="P631" s="286"/>
      <c r="Q631" s="997"/>
      <c r="R631" s="286"/>
      <c r="S631" s="286"/>
      <c r="T631" s="286"/>
      <c r="U631" s="286"/>
      <c r="V631" s="286"/>
      <c r="W631" s="286"/>
      <c r="X631" s="286"/>
      <c r="Y631" s="286"/>
      <c r="Z631" s="286"/>
      <c r="AA631" s="286"/>
      <c r="AB631" s="286"/>
      <c r="AC631" s="286"/>
      <c r="AD631" s="286"/>
      <c r="AE631" s="286"/>
      <c r="AF631" s="286"/>
      <c r="AG631" s="286"/>
      <c r="AH631" s="286"/>
      <c r="AI631" s="286"/>
      <c r="AJ631" s="286"/>
      <c r="AK631" s="286"/>
      <c r="AL631" s="286"/>
      <c r="AM631" s="286"/>
      <c r="AN631" s="286"/>
      <c r="AO631" s="286"/>
      <c r="AP631" s="286"/>
      <c r="AQ631" s="286"/>
      <c r="AR631" s="1010"/>
      <c r="AS631" s="286"/>
      <c r="AT631" s="286"/>
      <c r="AU631" s="286"/>
      <c r="AV631" s="286"/>
      <c r="AW631" s="286"/>
      <c r="AX631" s="286"/>
      <c r="AY631" s="1010"/>
      <c r="AZ631" s="286"/>
      <c r="BA631" s="286"/>
      <c r="BB631" s="286"/>
      <c r="BC631" s="286"/>
      <c r="BD631" s="286"/>
      <c r="BE631" s="286"/>
      <c r="BF631" s="286"/>
      <c r="BG631" s="286"/>
      <c r="BH631" s="286"/>
      <c r="BI631" s="286"/>
      <c r="BJ631" s="679"/>
      <c r="BK631" s="691"/>
    </row>
    <row r="632" spans="1:63" s="285" customFormat="1">
      <c r="A632" s="288"/>
      <c r="B632" s="288"/>
      <c r="C632" s="1396"/>
      <c r="D632" s="286"/>
      <c r="E632" s="286"/>
      <c r="F632" s="286"/>
      <c r="G632" s="286"/>
      <c r="H632" s="286"/>
      <c r="I632" s="286"/>
      <c r="J632" s="1010"/>
      <c r="K632" s="286"/>
      <c r="L632" s="286"/>
      <c r="M632" s="286"/>
      <c r="N632" s="286"/>
      <c r="O632" s="287"/>
      <c r="P632" s="286"/>
      <c r="Q632" s="997"/>
      <c r="R632" s="286"/>
      <c r="S632" s="286"/>
      <c r="T632" s="286"/>
      <c r="U632" s="286"/>
      <c r="V632" s="286"/>
      <c r="W632" s="286"/>
      <c r="X632" s="286"/>
      <c r="Y632" s="286"/>
      <c r="Z632" s="286"/>
      <c r="AA632" s="286"/>
      <c r="AB632" s="286"/>
      <c r="AC632" s="286"/>
      <c r="AD632" s="286"/>
      <c r="AE632" s="286"/>
      <c r="AF632" s="286"/>
      <c r="AG632" s="286"/>
      <c r="AH632" s="286"/>
      <c r="AI632" s="286"/>
      <c r="AJ632" s="286"/>
      <c r="AK632" s="286"/>
      <c r="AL632" s="286"/>
      <c r="AM632" s="286"/>
      <c r="AN632" s="286"/>
      <c r="AO632" s="286"/>
      <c r="AP632" s="286"/>
      <c r="AQ632" s="286"/>
      <c r="AR632" s="1010"/>
      <c r="AS632" s="286"/>
      <c r="AT632" s="286"/>
      <c r="AU632" s="286"/>
      <c r="AV632" s="286"/>
      <c r="AW632" s="286"/>
      <c r="AX632" s="286"/>
      <c r="AY632" s="1010"/>
      <c r="AZ632" s="286"/>
      <c r="BA632" s="286"/>
      <c r="BB632" s="286"/>
      <c r="BC632" s="286"/>
      <c r="BD632" s="286"/>
      <c r="BE632" s="286"/>
      <c r="BF632" s="286"/>
      <c r="BG632" s="286"/>
      <c r="BH632" s="286"/>
      <c r="BI632" s="286"/>
      <c r="BJ632" s="679"/>
      <c r="BK632" s="691"/>
    </row>
    <row r="633" spans="1:63" s="285" customFormat="1" ht="15.75" customHeight="1">
      <c r="A633" s="288"/>
      <c r="B633" s="288"/>
      <c r="C633" s="1396"/>
      <c r="D633" s="286"/>
      <c r="E633" s="286"/>
      <c r="F633" s="286"/>
      <c r="G633" s="286"/>
      <c r="H633" s="286"/>
      <c r="I633" s="286"/>
      <c r="J633" s="1010"/>
      <c r="K633" s="286"/>
      <c r="L633" s="286"/>
      <c r="M633" s="286"/>
      <c r="N633" s="286"/>
      <c r="O633" s="287"/>
      <c r="P633" s="286"/>
      <c r="Q633" s="997"/>
      <c r="R633" s="286"/>
      <c r="S633" s="286"/>
      <c r="T633" s="286"/>
      <c r="U633" s="286"/>
      <c r="V633" s="286"/>
      <c r="W633" s="286"/>
      <c r="X633" s="286"/>
      <c r="Y633" s="286"/>
      <c r="Z633" s="286"/>
      <c r="AA633" s="286"/>
      <c r="AB633" s="286"/>
      <c r="AC633" s="286"/>
      <c r="AD633" s="286"/>
      <c r="AE633" s="286"/>
      <c r="AF633" s="286"/>
      <c r="AG633" s="286"/>
      <c r="AH633" s="286"/>
      <c r="AI633" s="286"/>
      <c r="AJ633" s="286"/>
      <c r="AK633" s="286"/>
      <c r="AL633" s="286"/>
      <c r="AM633" s="286"/>
      <c r="AN633" s="286"/>
      <c r="AO633" s="286"/>
      <c r="AP633" s="286"/>
      <c r="AQ633" s="286"/>
      <c r="AR633" s="1010"/>
      <c r="AS633" s="286"/>
      <c r="AT633" s="286"/>
      <c r="AU633" s="286"/>
      <c r="AV633" s="286"/>
      <c r="AW633" s="286"/>
      <c r="AX633" s="286"/>
      <c r="AY633" s="1010"/>
      <c r="AZ633" s="286"/>
      <c r="BA633" s="286"/>
      <c r="BB633" s="286"/>
      <c r="BC633" s="286"/>
      <c r="BD633" s="286"/>
      <c r="BE633" s="286"/>
      <c r="BF633" s="286"/>
      <c r="BG633" s="286"/>
      <c r="BH633" s="286"/>
      <c r="BI633" s="286"/>
      <c r="BJ633" s="679"/>
      <c r="BK633" s="691"/>
    </row>
    <row r="634" spans="1:63" s="285" customFormat="1">
      <c r="A634" s="288"/>
      <c r="B634" s="288"/>
      <c r="C634" s="1396"/>
      <c r="D634" s="286"/>
      <c r="E634" s="286"/>
      <c r="F634" s="286"/>
      <c r="G634" s="286"/>
      <c r="H634" s="286"/>
      <c r="I634" s="286"/>
      <c r="J634" s="1010"/>
      <c r="K634" s="286"/>
      <c r="L634" s="286"/>
      <c r="M634" s="286"/>
      <c r="N634" s="286"/>
      <c r="O634" s="287"/>
      <c r="P634" s="286"/>
      <c r="Q634" s="997"/>
      <c r="R634" s="286"/>
      <c r="S634" s="286"/>
      <c r="T634" s="286"/>
      <c r="U634" s="286"/>
      <c r="V634" s="286"/>
      <c r="W634" s="286"/>
      <c r="X634" s="286"/>
      <c r="Y634" s="286"/>
      <c r="Z634" s="286"/>
      <c r="AA634" s="286"/>
      <c r="AB634" s="286"/>
      <c r="AC634" s="286"/>
      <c r="AD634" s="286"/>
      <c r="AE634" s="286"/>
      <c r="AF634" s="286"/>
      <c r="AG634" s="286"/>
      <c r="AH634" s="286"/>
      <c r="AI634" s="286"/>
      <c r="AJ634" s="286"/>
      <c r="AK634" s="286"/>
      <c r="AL634" s="286"/>
      <c r="AM634" s="286"/>
      <c r="AN634" s="286"/>
      <c r="AO634" s="286"/>
      <c r="AP634" s="286"/>
      <c r="AQ634" s="286"/>
      <c r="AR634" s="1010"/>
      <c r="AS634" s="286"/>
      <c r="AT634" s="286"/>
      <c r="AU634" s="286"/>
      <c r="AV634" s="286"/>
      <c r="AW634" s="286"/>
      <c r="AX634" s="286"/>
      <c r="AY634" s="1010"/>
      <c r="AZ634" s="286"/>
      <c r="BA634" s="286"/>
      <c r="BB634" s="286"/>
      <c r="BC634" s="286"/>
      <c r="BD634" s="286"/>
      <c r="BE634" s="286"/>
      <c r="BF634" s="286"/>
      <c r="BG634" s="286"/>
      <c r="BH634" s="286"/>
      <c r="BI634" s="286"/>
      <c r="BJ634" s="679"/>
      <c r="BK634" s="691"/>
    </row>
    <row r="635" spans="1:63" s="285" customFormat="1" ht="15.75" customHeight="1">
      <c r="A635" s="288"/>
      <c r="B635" s="288"/>
      <c r="C635" s="1396"/>
      <c r="D635" s="286"/>
      <c r="E635" s="286"/>
      <c r="F635" s="286"/>
      <c r="G635" s="286"/>
      <c r="H635" s="286"/>
      <c r="I635" s="286"/>
      <c r="J635" s="1010"/>
      <c r="K635" s="286"/>
      <c r="L635" s="286"/>
      <c r="M635" s="286"/>
      <c r="N635" s="286"/>
      <c r="O635" s="287"/>
      <c r="P635" s="286"/>
      <c r="Q635" s="997"/>
      <c r="R635" s="286"/>
      <c r="S635" s="286"/>
      <c r="T635" s="286"/>
      <c r="U635" s="286"/>
      <c r="V635" s="286"/>
      <c r="W635" s="286"/>
      <c r="X635" s="286"/>
      <c r="Y635" s="286"/>
      <c r="Z635" s="286"/>
      <c r="AA635" s="286"/>
      <c r="AB635" s="286"/>
      <c r="AC635" s="286"/>
      <c r="AD635" s="286"/>
      <c r="AE635" s="286"/>
      <c r="AF635" s="286"/>
      <c r="AG635" s="286"/>
      <c r="AH635" s="286"/>
      <c r="AI635" s="286"/>
      <c r="AJ635" s="286"/>
      <c r="AK635" s="286"/>
      <c r="AL635" s="286"/>
      <c r="AM635" s="286"/>
      <c r="AN635" s="286"/>
      <c r="AO635" s="286"/>
      <c r="AP635" s="286"/>
      <c r="AQ635" s="286"/>
      <c r="AR635" s="1010"/>
      <c r="AS635" s="286"/>
      <c r="AT635" s="286"/>
      <c r="AU635" s="286"/>
      <c r="AV635" s="286"/>
      <c r="AW635" s="286"/>
      <c r="AX635" s="286"/>
      <c r="AY635" s="1010"/>
      <c r="AZ635" s="286"/>
      <c r="BA635" s="286"/>
      <c r="BB635" s="286"/>
      <c r="BC635" s="286"/>
      <c r="BD635" s="286"/>
      <c r="BE635" s="286"/>
      <c r="BF635" s="286"/>
      <c r="BG635" s="286"/>
      <c r="BH635" s="286"/>
      <c r="BI635" s="286"/>
      <c r="BJ635" s="679"/>
      <c r="BK635" s="691"/>
    </row>
    <row r="636" spans="1:63" s="285" customFormat="1">
      <c r="A636" s="288"/>
      <c r="B636" s="288"/>
      <c r="C636" s="1396"/>
      <c r="D636" s="286"/>
      <c r="E636" s="286"/>
      <c r="F636" s="286"/>
      <c r="G636" s="286"/>
      <c r="H636" s="286"/>
      <c r="I636" s="286"/>
      <c r="J636" s="1010"/>
      <c r="K636" s="286"/>
      <c r="L636" s="286"/>
      <c r="M636" s="286"/>
      <c r="N636" s="286"/>
      <c r="O636" s="287"/>
      <c r="P636" s="286"/>
      <c r="Q636" s="997"/>
      <c r="R636" s="286"/>
      <c r="S636" s="286"/>
      <c r="T636" s="286"/>
      <c r="U636" s="286"/>
      <c r="V636" s="286"/>
      <c r="W636" s="286"/>
      <c r="X636" s="286"/>
      <c r="Y636" s="286"/>
      <c r="Z636" s="286"/>
      <c r="AA636" s="286"/>
      <c r="AB636" s="286"/>
      <c r="AC636" s="286"/>
      <c r="AD636" s="286"/>
      <c r="AE636" s="286"/>
      <c r="AF636" s="286"/>
      <c r="AG636" s="286"/>
      <c r="AH636" s="286"/>
      <c r="AI636" s="286"/>
      <c r="AJ636" s="286"/>
      <c r="AK636" s="286"/>
      <c r="AL636" s="286"/>
      <c r="AM636" s="286"/>
      <c r="AN636" s="286"/>
      <c r="AO636" s="286"/>
      <c r="AP636" s="286"/>
      <c r="AQ636" s="286"/>
      <c r="AR636" s="1010"/>
      <c r="AS636" s="286"/>
      <c r="AT636" s="286"/>
      <c r="AU636" s="286"/>
      <c r="AV636" s="286"/>
      <c r="AW636" s="286"/>
      <c r="AX636" s="286"/>
      <c r="AY636" s="1010"/>
      <c r="AZ636" s="286"/>
      <c r="BA636" s="286"/>
      <c r="BB636" s="286"/>
      <c r="BC636" s="286"/>
      <c r="BD636" s="286"/>
      <c r="BE636" s="286"/>
      <c r="BF636" s="286"/>
      <c r="BG636" s="286"/>
      <c r="BH636" s="286"/>
      <c r="BI636" s="286"/>
      <c r="BJ636" s="679"/>
      <c r="BK636" s="691"/>
    </row>
    <row r="637" spans="1:63" s="285" customFormat="1" ht="15.75" customHeight="1">
      <c r="A637" s="288"/>
      <c r="B637" s="288"/>
      <c r="C637" s="1396"/>
      <c r="D637" s="286"/>
      <c r="E637" s="286"/>
      <c r="F637" s="286"/>
      <c r="G637" s="286"/>
      <c r="H637" s="286"/>
      <c r="I637" s="286"/>
      <c r="J637" s="1010"/>
      <c r="K637" s="286"/>
      <c r="L637" s="286"/>
      <c r="M637" s="286"/>
      <c r="N637" s="286"/>
      <c r="O637" s="287"/>
      <c r="P637" s="286"/>
      <c r="Q637" s="997"/>
      <c r="R637" s="286"/>
      <c r="S637" s="286"/>
      <c r="T637" s="286"/>
      <c r="U637" s="286"/>
      <c r="V637" s="286"/>
      <c r="W637" s="286"/>
      <c r="X637" s="286"/>
      <c r="Y637" s="286"/>
      <c r="Z637" s="286"/>
      <c r="AA637" s="286"/>
      <c r="AB637" s="286"/>
      <c r="AC637" s="286"/>
      <c r="AD637" s="286"/>
      <c r="AE637" s="286"/>
      <c r="AF637" s="286"/>
      <c r="AG637" s="286"/>
      <c r="AH637" s="286"/>
      <c r="AI637" s="286"/>
      <c r="AJ637" s="286"/>
      <c r="AK637" s="286"/>
      <c r="AL637" s="286"/>
      <c r="AM637" s="286"/>
      <c r="AN637" s="286"/>
      <c r="AO637" s="286"/>
      <c r="AP637" s="286"/>
      <c r="AQ637" s="286"/>
      <c r="AR637" s="1010"/>
      <c r="AS637" s="286"/>
      <c r="AT637" s="286"/>
      <c r="AU637" s="286"/>
      <c r="AV637" s="286"/>
      <c r="AW637" s="286"/>
      <c r="AX637" s="286"/>
      <c r="AY637" s="1010"/>
      <c r="AZ637" s="286"/>
      <c r="BA637" s="286"/>
      <c r="BB637" s="286"/>
      <c r="BC637" s="286"/>
      <c r="BD637" s="286"/>
      <c r="BE637" s="286"/>
      <c r="BF637" s="286"/>
      <c r="BG637" s="286"/>
      <c r="BH637" s="286"/>
      <c r="BI637" s="286"/>
      <c r="BJ637" s="679"/>
      <c r="BK637" s="691"/>
    </row>
    <row r="638" spans="1:63" s="285" customFormat="1">
      <c r="A638" s="288"/>
      <c r="B638" s="288"/>
      <c r="C638" s="1396"/>
      <c r="D638" s="286"/>
      <c r="E638" s="286"/>
      <c r="F638" s="286"/>
      <c r="G638" s="286"/>
      <c r="H638" s="286"/>
      <c r="I638" s="286"/>
      <c r="J638" s="1010"/>
      <c r="K638" s="286"/>
      <c r="L638" s="286"/>
      <c r="M638" s="286"/>
      <c r="N638" s="286"/>
      <c r="O638" s="287"/>
      <c r="P638" s="286"/>
      <c r="Q638" s="997"/>
      <c r="R638" s="286"/>
      <c r="S638" s="286"/>
      <c r="T638" s="286"/>
      <c r="U638" s="286"/>
      <c r="V638" s="286"/>
      <c r="W638" s="286"/>
      <c r="X638" s="286"/>
      <c r="Y638" s="286"/>
      <c r="Z638" s="286"/>
      <c r="AA638" s="286"/>
      <c r="AB638" s="286"/>
      <c r="AC638" s="286"/>
      <c r="AD638" s="286"/>
      <c r="AE638" s="286"/>
      <c r="AF638" s="286"/>
      <c r="AG638" s="286"/>
      <c r="AH638" s="286"/>
      <c r="AI638" s="286"/>
      <c r="AJ638" s="286"/>
      <c r="AK638" s="286"/>
      <c r="AL638" s="286"/>
      <c r="AM638" s="286"/>
      <c r="AN638" s="286"/>
      <c r="AO638" s="286"/>
      <c r="AP638" s="286"/>
      <c r="AQ638" s="286"/>
      <c r="AR638" s="1010"/>
      <c r="AS638" s="286"/>
      <c r="AT638" s="286"/>
      <c r="AU638" s="286"/>
      <c r="AV638" s="286"/>
      <c r="AW638" s="286"/>
      <c r="AX638" s="286"/>
      <c r="AY638" s="1010"/>
      <c r="AZ638" s="286"/>
      <c r="BA638" s="286"/>
      <c r="BB638" s="286"/>
      <c r="BC638" s="286"/>
      <c r="BD638" s="286"/>
      <c r="BE638" s="286"/>
      <c r="BF638" s="286"/>
      <c r="BG638" s="286"/>
      <c r="BH638" s="286"/>
      <c r="BI638" s="286"/>
      <c r="BJ638" s="679"/>
      <c r="BK638" s="691"/>
    </row>
    <row r="639" spans="1:63" s="285" customFormat="1" ht="15.75" customHeight="1">
      <c r="A639" s="288"/>
      <c r="B639" s="288"/>
      <c r="C639" s="1396"/>
      <c r="D639" s="286"/>
      <c r="E639" s="286"/>
      <c r="F639" s="286"/>
      <c r="G639" s="286"/>
      <c r="H639" s="286"/>
      <c r="I639" s="286"/>
      <c r="J639" s="1010"/>
      <c r="K639" s="286"/>
      <c r="L639" s="286"/>
      <c r="M639" s="286"/>
      <c r="N639" s="286"/>
      <c r="O639" s="287"/>
      <c r="P639" s="286"/>
      <c r="Q639" s="997"/>
      <c r="R639" s="286"/>
      <c r="S639" s="286"/>
      <c r="T639" s="286"/>
      <c r="U639" s="286"/>
      <c r="V639" s="286"/>
      <c r="W639" s="286"/>
      <c r="X639" s="286"/>
      <c r="Y639" s="286"/>
      <c r="Z639" s="286"/>
      <c r="AA639" s="286"/>
      <c r="AB639" s="286"/>
      <c r="AC639" s="286"/>
      <c r="AD639" s="286"/>
      <c r="AE639" s="286"/>
      <c r="AF639" s="286"/>
      <c r="AG639" s="286"/>
      <c r="AH639" s="286"/>
      <c r="AI639" s="286"/>
      <c r="AJ639" s="286"/>
      <c r="AK639" s="286"/>
      <c r="AL639" s="286"/>
      <c r="AM639" s="286"/>
      <c r="AN639" s="286"/>
      <c r="AO639" s="286"/>
      <c r="AP639" s="286"/>
      <c r="AQ639" s="286"/>
      <c r="AR639" s="1010"/>
      <c r="AS639" s="286"/>
      <c r="AT639" s="286"/>
      <c r="AU639" s="286"/>
      <c r="AV639" s="286"/>
      <c r="AW639" s="286"/>
      <c r="AX639" s="286"/>
      <c r="AY639" s="1010"/>
      <c r="AZ639" s="286"/>
      <c r="BA639" s="286"/>
      <c r="BB639" s="286"/>
      <c r="BC639" s="286"/>
      <c r="BD639" s="286"/>
      <c r="BE639" s="286"/>
      <c r="BF639" s="286"/>
      <c r="BG639" s="286"/>
      <c r="BH639" s="286"/>
      <c r="BI639" s="286"/>
      <c r="BJ639" s="679"/>
      <c r="BK639" s="691"/>
    </row>
    <row r="640" spans="1:63" s="285" customFormat="1">
      <c r="A640" s="288"/>
      <c r="B640" s="288"/>
      <c r="C640" s="1396"/>
      <c r="D640" s="286"/>
      <c r="E640" s="286"/>
      <c r="F640" s="286"/>
      <c r="G640" s="286"/>
      <c r="H640" s="286"/>
      <c r="I640" s="286"/>
      <c r="J640" s="1010"/>
      <c r="K640" s="286"/>
      <c r="L640" s="286"/>
      <c r="M640" s="286"/>
      <c r="N640" s="286"/>
      <c r="O640" s="287"/>
      <c r="P640" s="286"/>
      <c r="Q640" s="997"/>
      <c r="R640" s="286"/>
      <c r="S640" s="286"/>
      <c r="T640" s="286"/>
      <c r="U640" s="286"/>
      <c r="V640" s="286"/>
      <c r="W640" s="286"/>
      <c r="X640" s="286"/>
      <c r="Y640" s="286"/>
      <c r="Z640" s="286"/>
      <c r="AA640" s="286"/>
      <c r="AB640" s="286"/>
      <c r="AC640" s="286"/>
      <c r="AD640" s="286"/>
      <c r="AE640" s="286"/>
      <c r="AF640" s="286"/>
      <c r="AG640" s="286"/>
      <c r="AH640" s="286"/>
      <c r="AI640" s="286"/>
      <c r="AJ640" s="286"/>
      <c r="AK640" s="286"/>
      <c r="AL640" s="286"/>
      <c r="AM640" s="286"/>
      <c r="AN640" s="286"/>
      <c r="AO640" s="286"/>
      <c r="AP640" s="286"/>
      <c r="AQ640" s="286"/>
      <c r="AR640" s="1010"/>
      <c r="AS640" s="286"/>
      <c r="AT640" s="286"/>
      <c r="AU640" s="286"/>
      <c r="AV640" s="286"/>
      <c r="AW640" s="286"/>
      <c r="AX640" s="286"/>
      <c r="AY640" s="1010"/>
      <c r="AZ640" s="286"/>
      <c r="BA640" s="286"/>
      <c r="BB640" s="286"/>
      <c r="BC640" s="286"/>
      <c r="BD640" s="286"/>
      <c r="BE640" s="286"/>
      <c r="BF640" s="286"/>
      <c r="BG640" s="286"/>
      <c r="BH640" s="286"/>
      <c r="BI640" s="286"/>
      <c r="BJ640" s="679"/>
      <c r="BK640" s="691"/>
    </row>
    <row r="641" spans="1:63" s="285" customFormat="1" ht="15.75" customHeight="1">
      <c r="A641" s="288"/>
      <c r="B641" s="288"/>
      <c r="C641" s="1396"/>
      <c r="D641" s="286"/>
      <c r="E641" s="286"/>
      <c r="F641" s="286"/>
      <c r="G641" s="286"/>
      <c r="H641" s="286"/>
      <c r="I641" s="286"/>
      <c r="J641" s="1010"/>
      <c r="K641" s="286"/>
      <c r="L641" s="286"/>
      <c r="M641" s="286"/>
      <c r="N641" s="286"/>
      <c r="O641" s="287"/>
      <c r="P641" s="286"/>
      <c r="Q641" s="997"/>
      <c r="R641" s="286"/>
      <c r="S641" s="286"/>
      <c r="T641" s="286"/>
      <c r="U641" s="286"/>
      <c r="V641" s="286"/>
      <c r="W641" s="286"/>
      <c r="X641" s="286"/>
      <c r="Y641" s="286"/>
      <c r="Z641" s="286"/>
      <c r="AA641" s="286"/>
      <c r="AB641" s="286"/>
      <c r="AC641" s="286"/>
      <c r="AD641" s="286"/>
      <c r="AE641" s="286"/>
      <c r="AF641" s="286"/>
      <c r="AG641" s="286"/>
      <c r="AH641" s="286"/>
      <c r="AI641" s="286"/>
      <c r="AJ641" s="286"/>
      <c r="AK641" s="286"/>
      <c r="AL641" s="286"/>
      <c r="AM641" s="286"/>
      <c r="AN641" s="286"/>
      <c r="AO641" s="286"/>
      <c r="AP641" s="286"/>
      <c r="AQ641" s="286"/>
      <c r="AR641" s="1010"/>
      <c r="AS641" s="286"/>
      <c r="AT641" s="286"/>
      <c r="AU641" s="286"/>
      <c r="AV641" s="286"/>
      <c r="AW641" s="286"/>
      <c r="AX641" s="286"/>
      <c r="AY641" s="1010"/>
      <c r="AZ641" s="286"/>
      <c r="BA641" s="286"/>
      <c r="BB641" s="286"/>
      <c r="BC641" s="286"/>
      <c r="BD641" s="286"/>
      <c r="BE641" s="286"/>
      <c r="BF641" s="286"/>
      <c r="BG641" s="286"/>
      <c r="BH641" s="286"/>
      <c r="BI641" s="286"/>
      <c r="BJ641" s="679"/>
      <c r="BK641" s="691"/>
    </row>
    <row r="642" spans="1:63" s="285" customFormat="1">
      <c r="A642" s="288"/>
      <c r="B642" s="288"/>
      <c r="C642" s="1396"/>
      <c r="D642" s="286"/>
      <c r="E642" s="286"/>
      <c r="F642" s="286"/>
      <c r="G642" s="286"/>
      <c r="H642" s="286"/>
      <c r="I642" s="286"/>
      <c r="J642" s="1010"/>
      <c r="K642" s="286"/>
      <c r="L642" s="286"/>
      <c r="M642" s="286"/>
      <c r="N642" s="286"/>
      <c r="O642" s="287"/>
      <c r="P642" s="286"/>
      <c r="Q642" s="997"/>
      <c r="R642" s="286"/>
      <c r="S642" s="286"/>
      <c r="T642" s="286"/>
      <c r="U642" s="286"/>
      <c r="V642" s="286"/>
      <c r="W642" s="286"/>
      <c r="X642" s="286"/>
      <c r="Y642" s="286"/>
      <c r="Z642" s="286"/>
      <c r="AA642" s="286"/>
      <c r="AB642" s="286"/>
      <c r="AC642" s="286"/>
      <c r="AD642" s="286"/>
      <c r="AE642" s="286"/>
      <c r="AF642" s="286"/>
      <c r="AG642" s="286"/>
      <c r="AH642" s="286"/>
      <c r="AI642" s="286"/>
      <c r="AJ642" s="286"/>
      <c r="AK642" s="286"/>
      <c r="AL642" s="286"/>
      <c r="AM642" s="286"/>
      <c r="AN642" s="286"/>
      <c r="AO642" s="286"/>
      <c r="AP642" s="286"/>
      <c r="AQ642" s="286"/>
      <c r="AR642" s="1010"/>
      <c r="AS642" s="286"/>
      <c r="AT642" s="286"/>
      <c r="AU642" s="286"/>
      <c r="AV642" s="286"/>
      <c r="AW642" s="286"/>
      <c r="AX642" s="286"/>
      <c r="AY642" s="1010"/>
      <c r="AZ642" s="286"/>
      <c r="BA642" s="286"/>
      <c r="BB642" s="286"/>
      <c r="BC642" s="286"/>
      <c r="BD642" s="286"/>
      <c r="BE642" s="286"/>
      <c r="BF642" s="286"/>
      <c r="BG642" s="286"/>
      <c r="BH642" s="286"/>
      <c r="BI642" s="286"/>
      <c r="BJ642" s="679"/>
      <c r="BK642" s="691"/>
    </row>
    <row r="643" spans="1:63" s="285" customFormat="1" ht="15.75" customHeight="1">
      <c r="A643" s="288"/>
      <c r="B643" s="288"/>
      <c r="C643" s="1396"/>
      <c r="D643" s="286"/>
      <c r="E643" s="286"/>
      <c r="F643" s="286"/>
      <c r="G643" s="286"/>
      <c r="H643" s="286"/>
      <c r="I643" s="286"/>
      <c r="J643" s="1010"/>
      <c r="K643" s="286"/>
      <c r="L643" s="286"/>
      <c r="M643" s="286"/>
      <c r="N643" s="286"/>
      <c r="O643" s="287"/>
      <c r="P643" s="286"/>
      <c r="Q643" s="997"/>
      <c r="R643" s="286"/>
      <c r="S643" s="286"/>
      <c r="T643" s="286"/>
      <c r="U643" s="286"/>
      <c r="V643" s="286"/>
      <c r="W643" s="286"/>
      <c r="X643" s="286"/>
      <c r="Y643" s="286"/>
      <c r="Z643" s="286"/>
      <c r="AA643" s="286"/>
      <c r="AB643" s="286"/>
      <c r="AC643" s="286"/>
      <c r="AD643" s="286"/>
      <c r="AE643" s="286"/>
      <c r="AF643" s="286"/>
      <c r="AG643" s="286"/>
      <c r="AH643" s="286"/>
      <c r="AI643" s="286"/>
      <c r="AJ643" s="286"/>
      <c r="AK643" s="286"/>
      <c r="AL643" s="286"/>
      <c r="AM643" s="286"/>
      <c r="AN643" s="286"/>
      <c r="AO643" s="286"/>
      <c r="AP643" s="286"/>
      <c r="AQ643" s="286"/>
      <c r="AR643" s="1010"/>
      <c r="AS643" s="286"/>
      <c r="AT643" s="286"/>
      <c r="AU643" s="286"/>
      <c r="AV643" s="286"/>
      <c r="AW643" s="286"/>
      <c r="AX643" s="286"/>
      <c r="AY643" s="1010"/>
      <c r="AZ643" s="286"/>
      <c r="BA643" s="286"/>
      <c r="BB643" s="286"/>
      <c r="BC643" s="286"/>
      <c r="BD643" s="286"/>
      <c r="BE643" s="286"/>
      <c r="BF643" s="286"/>
      <c r="BG643" s="286"/>
      <c r="BH643" s="286"/>
      <c r="BI643" s="286"/>
      <c r="BJ643" s="679"/>
      <c r="BK643" s="691"/>
    </row>
    <row r="644" spans="1:63" s="285" customFormat="1">
      <c r="A644" s="288"/>
      <c r="B644" s="288"/>
      <c r="C644" s="1396"/>
      <c r="D644" s="286"/>
      <c r="E644" s="286"/>
      <c r="F644" s="286"/>
      <c r="G644" s="286"/>
      <c r="H644" s="286"/>
      <c r="I644" s="286"/>
      <c r="J644" s="1010"/>
      <c r="K644" s="286"/>
      <c r="L644" s="286"/>
      <c r="M644" s="286"/>
      <c r="N644" s="286"/>
      <c r="O644" s="287"/>
      <c r="P644" s="286"/>
      <c r="Q644" s="997"/>
      <c r="R644" s="286"/>
      <c r="S644" s="286"/>
      <c r="T644" s="286"/>
      <c r="U644" s="286"/>
      <c r="V644" s="286"/>
      <c r="W644" s="286"/>
      <c r="X644" s="286"/>
      <c r="Y644" s="286"/>
      <c r="Z644" s="286"/>
      <c r="AA644" s="286"/>
      <c r="AB644" s="286"/>
      <c r="AC644" s="286"/>
      <c r="AD644" s="286"/>
      <c r="AE644" s="286"/>
      <c r="AF644" s="286"/>
      <c r="AG644" s="286"/>
      <c r="AH644" s="286"/>
      <c r="AI644" s="286"/>
      <c r="AJ644" s="286"/>
      <c r="AK644" s="286"/>
      <c r="AL644" s="286"/>
      <c r="AM644" s="286"/>
      <c r="AN644" s="286"/>
      <c r="AO644" s="286"/>
      <c r="AP644" s="286"/>
      <c r="AQ644" s="286"/>
      <c r="AR644" s="1010"/>
      <c r="AS644" s="286"/>
      <c r="AT644" s="286"/>
      <c r="AU644" s="286"/>
      <c r="AV644" s="286"/>
      <c r="AW644" s="286"/>
      <c r="AX644" s="286"/>
      <c r="AY644" s="1010"/>
      <c r="AZ644" s="286"/>
      <c r="BA644" s="286"/>
      <c r="BB644" s="286"/>
      <c r="BC644" s="286"/>
      <c r="BD644" s="286"/>
      <c r="BE644" s="286"/>
      <c r="BF644" s="286"/>
      <c r="BG644" s="286"/>
      <c r="BH644" s="286"/>
      <c r="BI644" s="286"/>
      <c r="BJ644" s="679"/>
      <c r="BK644" s="691"/>
    </row>
    <row r="645" spans="1:63" s="285" customFormat="1" ht="15.75" customHeight="1">
      <c r="A645" s="288"/>
      <c r="B645" s="288"/>
      <c r="C645" s="1396"/>
      <c r="D645" s="286"/>
      <c r="E645" s="286"/>
      <c r="F645" s="286"/>
      <c r="G645" s="286"/>
      <c r="H645" s="286"/>
      <c r="I645" s="286"/>
      <c r="J645" s="1010"/>
      <c r="K645" s="286"/>
      <c r="L645" s="286"/>
      <c r="M645" s="286"/>
      <c r="N645" s="286"/>
      <c r="O645" s="287"/>
      <c r="P645" s="286"/>
      <c r="Q645" s="997"/>
      <c r="R645" s="286"/>
      <c r="S645" s="286"/>
      <c r="T645" s="286"/>
      <c r="U645" s="286"/>
      <c r="V645" s="286"/>
      <c r="W645" s="286"/>
      <c r="X645" s="286"/>
      <c r="Y645" s="286"/>
      <c r="Z645" s="286"/>
      <c r="AA645" s="286"/>
      <c r="AB645" s="286"/>
      <c r="AC645" s="286"/>
      <c r="AD645" s="286"/>
      <c r="AE645" s="286"/>
      <c r="AF645" s="286"/>
      <c r="AG645" s="286"/>
      <c r="AH645" s="286"/>
      <c r="AI645" s="286"/>
      <c r="AJ645" s="286"/>
      <c r="AK645" s="286"/>
      <c r="AL645" s="286"/>
      <c r="AM645" s="286"/>
      <c r="AN645" s="286"/>
      <c r="AO645" s="286"/>
      <c r="AP645" s="286"/>
      <c r="AQ645" s="286"/>
      <c r="AR645" s="1010"/>
      <c r="AS645" s="286"/>
      <c r="AT645" s="286"/>
      <c r="AU645" s="286"/>
      <c r="AV645" s="286"/>
      <c r="AW645" s="286"/>
      <c r="AX645" s="286"/>
      <c r="AY645" s="1010"/>
      <c r="AZ645" s="286"/>
      <c r="BA645" s="286"/>
      <c r="BB645" s="286"/>
      <c r="BC645" s="286"/>
      <c r="BD645" s="286"/>
      <c r="BE645" s="286"/>
      <c r="BF645" s="286"/>
      <c r="BG645" s="286"/>
      <c r="BH645" s="286"/>
      <c r="BI645" s="286"/>
      <c r="BJ645" s="679"/>
      <c r="BK645" s="691"/>
    </row>
    <row r="646" spans="1:63" s="285" customFormat="1">
      <c r="A646" s="288"/>
      <c r="B646" s="288"/>
      <c r="C646" s="1396"/>
      <c r="D646" s="286"/>
      <c r="E646" s="286"/>
      <c r="F646" s="286"/>
      <c r="G646" s="286"/>
      <c r="H646" s="286"/>
      <c r="I646" s="286"/>
      <c r="J646" s="1010"/>
      <c r="K646" s="286"/>
      <c r="L646" s="286"/>
      <c r="M646" s="286"/>
      <c r="N646" s="286"/>
      <c r="O646" s="287"/>
      <c r="P646" s="286"/>
      <c r="Q646" s="997"/>
      <c r="R646" s="286"/>
      <c r="S646" s="286"/>
      <c r="T646" s="286"/>
      <c r="U646" s="286"/>
      <c r="V646" s="286"/>
      <c r="W646" s="286"/>
      <c r="X646" s="286"/>
      <c r="Y646" s="286"/>
      <c r="Z646" s="286"/>
      <c r="AA646" s="286"/>
      <c r="AB646" s="286"/>
      <c r="AC646" s="286"/>
      <c r="AD646" s="286"/>
      <c r="AE646" s="286"/>
      <c r="AF646" s="286"/>
      <c r="AG646" s="286"/>
      <c r="AH646" s="286"/>
      <c r="AI646" s="286"/>
      <c r="AJ646" s="286"/>
      <c r="AK646" s="286"/>
      <c r="AL646" s="286"/>
      <c r="AM646" s="286"/>
      <c r="AN646" s="286"/>
      <c r="AO646" s="286"/>
      <c r="AP646" s="286"/>
      <c r="AQ646" s="286"/>
      <c r="AR646" s="1010"/>
      <c r="AS646" s="286"/>
      <c r="AT646" s="286"/>
      <c r="AU646" s="286"/>
      <c r="AV646" s="286"/>
      <c r="AW646" s="286"/>
      <c r="AX646" s="286"/>
      <c r="AY646" s="1010"/>
      <c r="AZ646" s="286"/>
      <c r="BA646" s="286"/>
      <c r="BB646" s="286"/>
      <c r="BC646" s="286"/>
      <c r="BD646" s="286"/>
      <c r="BE646" s="286"/>
      <c r="BF646" s="286"/>
      <c r="BG646" s="286"/>
      <c r="BH646" s="286"/>
      <c r="BI646" s="286"/>
      <c r="BJ646" s="679"/>
      <c r="BK646" s="691"/>
    </row>
    <row r="647" spans="1:63" s="285" customFormat="1" ht="15.75" customHeight="1">
      <c r="A647" s="288"/>
      <c r="B647" s="288"/>
      <c r="C647" s="1396"/>
      <c r="D647" s="286"/>
      <c r="E647" s="286"/>
      <c r="F647" s="286"/>
      <c r="G647" s="286"/>
      <c r="H647" s="286"/>
      <c r="I647" s="286"/>
      <c r="J647" s="1010"/>
      <c r="K647" s="286"/>
      <c r="L647" s="286"/>
      <c r="M647" s="286"/>
      <c r="N647" s="286"/>
      <c r="O647" s="287"/>
      <c r="P647" s="286"/>
      <c r="Q647" s="997"/>
      <c r="R647" s="286"/>
      <c r="S647" s="286"/>
      <c r="T647" s="286"/>
      <c r="U647" s="286"/>
      <c r="V647" s="286"/>
      <c r="W647" s="286"/>
      <c r="X647" s="286"/>
      <c r="Y647" s="286"/>
      <c r="Z647" s="286"/>
      <c r="AA647" s="286"/>
      <c r="AB647" s="286"/>
      <c r="AC647" s="286"/>
      <c r="AD647" s="286"/>
      <c r="AE647" s="286"/>
      <c r="AF647" s="286"/>
      <c r="AG647" s="286"/>
      <c r="AH647" s="286"/>
      <c r="AI647" s="286"/>
      <c r="AJ647" s="286"/>
      <c r="AK647" s="286"/>
      <c r="AL647" s="286"/>
      <c r="AM647" s="286"/>
      <c r="AN647" s="286"/>
      <c r="AO647" s="286"/>
      <c r="AP647" s="286"/>
      <c r="AQ647" s="286"/>
      <c r="AR647" s="1010"/>
      <c r="AS647" s="286"/>
      <c r="AT647" s="286"/>
      <c r="AU647" s="286"/>
      <c r="AV647" s="286"/>
      <c r="AW647" s="286"/>
      <c r="AX647" s="286"/>
      <c r="AY647" s="1010"/>
      <c r="AZ647" s="286"/>
      <c r="BA647" s="286"/>
      <c r="BB647" s="286"/>
      <c r="BC647" s="286"/>
      <c r="BD647" s="286"/>
      <c r="BE647" s="286"/>
      <c r="BF647" s="286"/>
      <c r="BG647" s="286"/>
      <c r="BH647" s="286"/>
      <c r="BI647" s="286"/>
      <c r="BJ647" s="679"/>
      <c r="BK647" s="691"/>
    </row>
    <row r="648" spans="1:63" s="285" customFormat="1">
      <c r="A648" s="288"/>
      <c r="B648" s="288"/>
      <c r="C648" s="1396"/>
      <c r="D648" s="286"/>
      <c r="E648" s="286"/>
      <c r="F648" s="286"/>
      <c r="G648" s="286"/>
      <c r="H648" s="286"/>
      <c r="I648" s="286"/>
      <c r="J648" s="1010"/>
      <c r="K648" s="286"/>
      <c r="L648" s="286"/>
      <c r="M648" s="286"/>
      <c r="N648" s="286"/>
      <c r="O648" s="287"/>
      <c r="P648" s="286"/>
      <c r="Q648" s="997"/>
      <c r="R648" s="286"/>
      <c r="S648" s="286"/>
      <c r="T648" s="286"/>
      <c r="U648" s="286"/>
      <c r="V648" s="286"/>
      <c r="W648" s="286"/>
      <c r="X648" s="286"/>
      <c r="Y648" s="286"/>
      <c r="Z648" s="286"/>
      <c r="AA648" s="286"/>
      <c r="AB648" s="286"/>
      <c r="AC648" s="286"/>
      <c r="AD648" s="286"/>
      <c r="AE648" s="286"/>
      <c r="AF648" s="286"/>
      <c r="AG648" s="286"/>
      <c r="AH648" s="286"/>
      <c r="AI648" s="286"/>
      <c r="AJ648" s="286"/>
      <c r="AK648" s="286"/>
      <c r="AL648" s="286"/>
      <c r="AM648" s="286"/>
      <c r="AN648" s="286"/>
      <c r="AO648" s="286"/>
      <c r="AP648" s="286"/>
      <c r="AQ648" s="286"/>
      <c r="AR648" s="1010"/>
      <c r="AS648" s="286"/>
      <c r="AT648" s="286"/>
      <c r="AU648" s="286"/>
      <c r="AV648" s="286"/>
      <c r="AW648" s="286"/>
      <c r="AX648" s="286"/>
      <c r="AY648" s="1010"/>
      <c r="AZ648" s="286"/>
      <c r="BA648" s="286"/>
      <c r="BB648" s="286"/>
      <c r="BC648" s="286"/>
      <c r="BD648" s="286"/>
      <c r="BE648" s="286"/>
      <c r="BF648" s="286"/>
      <c r="BG648" s="286"/>
      <c r="BH648" s="286"/>
      <c r="BI648" s="286"/>
      <c r="BJ648" s="679"/>
      <c r="BK648" s="691"/>
    </row>
    <row r="649" spans="1:63" s="285" customFormat="1" ht="15.75" customHeight="1">
      <c r="A649" s="288"/>
      <c r="B649" s="288"/>
      <c r="C649" s="1396"/>
      <c r="D649" s="286"/>
      <c r="E649" s="286"/>
      <c r="F649" s="286"/>
      <c r="G649" s="286"/>
      <c r="H649" s="286"/>
      <c r="I649" s="286"/>
      <c r="J649" s="1010"/>
      <c r="K649" s="286"/>
      <c r="L649" s="286"/>
      <c r="M649" s="286"/>
      <c r="N649" s="286"/>
      <c r="O649" s="287"/>
      <c r="P649" s="286"/>
      <c r="Q649" s="997"/>
      <c r="R649" s="286"/>
      <c r="S649" s="286"/>
      <c r="T649" s="286"/>
      <c r="U649" s="286"/>
      <c r="V649" s="286"/>
      <c r="W649" s="286"/>
      <c r="X649" s="286"/>
      <c r="Y649" s="286"/>
      <c r="Z649" s="286"/>
      <c r="AA649" s="286"/>
      <c r="AB649" s="286"/>
      <c r="AC649" s="286"/>
      <c r="AD649" s="286"/>
      <c r="AE649" s="286"/>
      <c r="AF649" s="286"/>
      <c r="AG649" s="286"/>
      <c r="AH649" s="286"/>
      <c r="AI649" s="286"/>
      <c r="AJ649" s="286"/>
      <c r="AK649" s="286"/>
      <c r="AL649" s="286"/>
      <c r="AM649" s="286"/>
      <c r="AN649" s="286"/>
      <c r="AO649" s="286"/>
      <c r="AP649" s="286"/>
      <c r="AQ649" s="286"/>
      <c r="AR649" s="1010"/>
      <c r="AS649" s="286"/>
      <c r="AT649" s="286"/>
      <c r="AU649" s="286"/>
      <c r="AV649" s="286"/>
      <c r="AW649" s="286"/>
      <c r="AX649" s="286"/>
      <c r="AY649" s="1010"/>
      <c r="AZ649" s="286"/>
      <c r="BA649" s="286"/>
      <c r="BB649" s="286"/>
      <c r="BC649" s="286"/>
      <c r="BD649" s="286"/>
      <c r="BE649" s="286"/>
      <c r="BF649" s="286"/>
      <c r="BG649" s="286"/>
      <c r="BH649" s="286"/>
      <c r="BI649" s="286"/>
      <c r="BJ649" s="679"/>
      <c r="BK649" s="691"/>
    </row>
    <row r="650" spans="1:63" s="285" customFormat="1">
      <c r="A650" s="288"/>
      <c r="B650" s="288"/>
      <c r="C650" s="1396"/>
      <c r="D650" s="286"/>
      <c r="E650" s="286"/>
      <c r="F650" s="286"/>
      <c r="G650" s="286"/>
      <c r="H650" s="286"/>
      <c r="I650" s="286"/>
      <c r="J650" s="1010"/>
      <c r="K650" s="286"/>
      <c r="L650" s="286"/>
      <c r="M650" s="286"/>
      <c r="N650" s="286"/>
      <c r="O650" s="287"/>
      <c r="P650" s="286"/>
      <c r="Q650" s="997"/>
      <c r="R650" s="286"/>
      <c r="S650" s="286"/>
      <c r="T650" s="286"/>
      <c r="U650" s="286"/>
      <c r="V650" s="286"/>
      <c r="W650" s="286"/>
      <c r="X650" s="286"/>
      <c r="Y650" s="286"/>
      <c r="Z650" s="286"/>
      <c r="AA650" s="286"/>
      <c r="AB650" s="286"/>
      <c r="AC650" s="286"/>
      <c r="AD650" s="286"/>
      <c r="AE650" s="286"/>
      <c r="AF650" s="286"/>
      <c r="AG650" s="286"/>
      <c r="AH650" s="286"/>
      <c r="AI650" s="286"/>
      <c r="AJ650" s="286"/>
      <c r="AK650" s="286"/>
      <c r="AL650" s="286"/>
      <c r="AM650" s="286"/>
      <c r="AN650" s="286"/>
      <c r="AO650" s="286"/>
      <c r="AP650" s="286"/>
      <c r="AQ650" s="286"/>
      <c r="AR650" s="1010"/>
      <c r="AS650" s="286"/>
      <c r="AT650" s="286"/>
      <c r="AU650" s="286"/>
      <c r="AV650" s="286"/>
      <c r="AW650" s="286"/>
      <c r="AX650" s="286"/>
      <c r="AY650" s="1010"/>
      <c r="AZ650" s="286"/>
      <c r="BA650" s="286"/>
      <c r="BB650" s="286"/>
      <c r="BC650" s="286"/>
      <c r="BD650" s="286"/>
      <c r="BE650" s="286"/>
      <c r="BF650" s="286"/>
      <c r="BG650" s="286"/>
      <c r="BH650" s="286"/>
      <c r="BI650" s="286"/>
      <c r="BJ650" s="679"/>
      <c r="BK650" s="691"/>
    </row>
    <row r="651" spans="1:63" s="285" customFormat="1" ht="15.75" customHeight="1">
      <c r="A651" s="288"/>
      <c r="B651" s="288"/>
      <c r="C651" s="1396"/>
      <c r="D651" s="286"/>
      <c r="E651" s="286"/>
      <c r="F651" s="286"/>
      <c r="G651" s="286"/>
      <c r="H651" s="286"/>
      <c r="I651" s="286"/>
      <c r="J651" s="1010"/>
      <c r="K651" s="286"/>
      <c r="L651" s="286"/>
      <c r="M651" s="286"/>
      <c r="N651" s="286"/>
      <c r="O651" s="287"/>
      <c r="P651" s="286"/>
      <c r="Q651" s="997"/>
      <c r="R651" s="286"/>
      <c r="S651" s="286"/>
      <c r="T651" s="286"/>
      <c r="U651" s="286"/>
      <c r="V651" s="286"/>
      <c r="W651" s="286"/>
      <c r="X651" s="286"/>
      <c r="Y651" s="286"/>
      <c r="Z651" s="286"/>
      <c r="AA651" s="286"/>
      <c r="AB651" s="286"/>
      <c r="AC651" s="286"/>
      <c r="AD651" s="286"/>
      <c r="AE651" s="286"/>
      <c r="AF651" s="286"/>
      <c r="AG651" s="286"/>
      <c r="AH651" s="286"/>
      <c r="AI651" s="286"/>
      <c r="AJ651" s="286"/>
      <c r="AK651" s="286"/>
      <c r="AL651" s="286"/>
      <c r="AM651" s="286"/>
      <c r="AN651" s="286"/>
      <c r="AO651" s="286"/>
      <c r="AP651" s="286"/>
      <c r="AQ651" s="286"/>
      <c r="AR651" s="1010"/>
      <c r="AS651" s="286"/>
      <c r="AT651" s="286"/>
      <c r="AU651" s="286"/>
      <c r="AV651" s="286"/>
      <c r="AW651" s="286"/>
      <c r="AX651" s="286"/>
      <c r="AY651" s="1010"/>
      <c r="AZ651" s="286"/>
      <c r="BA651" s="286"/>
      <c r="BB651" s="286"/>
      <c r="BC651" s="286"/>
      <c r="BD651" s="286"/>
      <c r="BE651" s="286"/>
      <c r="BF651" s="286"/>
      <c r="BG651" s="286"/>
      <c r="BH651" s="286"/>
      <c r="BI651" s="286"/>
      <c r="BJ651" s="679"/>
      <c r="BK651" s="691"/>
    </row>
    <row r="652" spans="1:63" s="285" customFormat="1">
      <c r="A652" s="288"/>
      <c r="B652" s="288"/>
      <c r="C652" s="1396"/>
      <c r="D652" s="286"/>
      <c r="E652" s="286"/>
      <c r="F652" s="286"/>
      <c r="G652" s="286"/>
      <c r="H652" s="286"/>
      <c r="I652" s="286"/>
      <c r="J652" s="1010"/>
      <c r="K652" s="286"/>
      <c r="L652" s="286"/>
      <c r="M652" s="286"/>
      <c r="N652" s="286"/>
      <c r="O652" s="287"/>
      <c r="P652" s="286"/>
      <c r="Q652" s="997"/>
      <c r="R652" s="286"/>
      <c r="S652" s="286"/>
      <c r="T652" s="286"/>
      <c r="U652" s="286"/>
      <c r="V652" s="286"/>
      <c r="W652" s="286"/>
      <c r="X652" s="286"/>
      <c r="Y652" s="286"/>
      <c r="Z652" s="286"/>
      <c r="AA652" s="286"/>
      <c r="AB652" s="286"/>
      <c r="AC652" s="286"/>
      <c r="AD652" s="286"/>
      <c r="AE652" s="286"/>
      <c r="AF652" s="286"/>
      <c r="AG652" s="286"/>
      <c r="AH652" s="286"/>
      <c r="AI652" s="286"/>
      <c r="AJ652" s="286"/>
      <c r="AK652" s="286"/>
      <c r="AL652" s="286"/>
      <c r="AM652" s="286"/>
      <c r="AN652" s="286"/>
      <c r="AO652" s="286"/>
      <c r="AP652" s="286"/>
      <c r="AQ652" s="286"/>
      <c r="AR652" s="1010"/>
      <c r="AS652" s="286"/>
      <c r="AT652" s="286"/>
      <c r="AU652" s="286"/>
      <c r="AV652" s="286"/>
      <c r="AW652" s="286"/>
      <c r="AX652" s="286"/>
      <c r="AY652" s="1010"/>
      <c r="AZ652" s="286"/>
      <c r="BA652" s="286"/>
      <c r="BB652" s="286"/>
      <c r="BC652" s="286"/>
      <c r="BD652" s="286"/>
      <c r="BE652" s="286"/>
      <c r="BF652" s="286"/>
      <c r="BG652" s="286"/>
      <c r="BH652" s="286"/>
      <c r="BI652" s="286"/>
      <c r="BJ652" s="679"/>
      <c r="BK652" s="691"/>
    </row>
    <row r="653" spans="1:63" s="285" customFormat="1" ht="15.75" customHeight="1">
      <c r="A653" s="288"/>
      <c r="B653" s="288"/>
      <c r="C653" s="1396"/>
      <c r="D653" s="286"/>
      <c r="E653" s="286"/>
      <c r="F653" s="286"/>
      <c r="G653" s="286"/>
      <c r="H653" s="286"/>
      <c r="I653" s="286"/>
      <c r="J653" s="1010"/>
      <c r="K653" s="286"/>
      <c r="L653" s="286"/>
      <c r="M653" s="286"/>
      <c r="N653" s="286"/>
      <c r="O653" s="287"/>
      <c r="P653" s="286"/>
      <c r="Q653" s="997"/>
      <c r="R653" s="286"/>
      <c r="S653" s="286"/>
      <c r="T653" s="286"/>
      <c r="U653" s="286"/>
      <c r="V653" s="286"/>
      <c r="W653" s="286"/>
      <c r="X653" s="286"/>
      <c r="Y653" s="286"/>
      <c r="Z653" s="286"/>
      <c r="AA653" s="286"/>
      <c r="AB653" s="286"/>
      <c r="AC653" s="286"/>
      <c r="AD653" s="286"/>
      <c r="AE653" s="286"/>
      <c r="AF653" s="286"/>
      <c r="AG653" s="286"/>
      <c r="AH653" s="286"/>
      <c r="AI653" s="286"/>
      <c r="AJ653" s="286"/>
      <c r="AK653" s="286"/>
      <c r="AL653" s="286"/>
      <c r="AM653" s="286"/>
      <c r="AN653" s="286"/>
      <c r="AO653" s="286"/>
      <c r="AP653" s="286"/>
      <c r="AQ653" s="286"/>
      <c r="AR653" s="1010"/>
      <c r="AS653" s="286"/>
      <c r="AT653" s="286"/>
      <c r="AU653" s="286"/>
      <c r="AV653" s="286"/>
      <c r="AW653" s="286"/>
      <c r="AX653" s="286"/>
      <c r="AY653" s="1010"/>
      <c r="AZ653" s="286"/>
      <c r="BA653" s="286"/>
      <c r="BB653" s="286"/>
      <c r="BC653" s="286"/>
      <c r="BD653" s="286"/>
      <c r="BE653" s="286"/>
      <c r="BF653" s="286"/>
      <c r="BG653" s="286"/>
      <c r="BH653" s="286"/>
      <c r="BI653" s="286"/>
      <c r="BJ653" s="679"/>
      <c r="BK653" s="691"/>
    </row>
    <row r="654" spans="1:63" s="285" customFormat="1">
      <c r="A654" s="288"/>
      <c r="B654" s="288"/>
      <c r="C654" s="1396"/>
      <c r="D654" s="286"/>
      <c r="E654" s="286"/>
      <c r="F654" s="286"/>
      <c r="G654" s="286"/>
      <c r="H654" s="286"/>
      <c r="I654" s="286"/>
      <c r="J654" s="1010"/>
      <c r="K654" s="286"/>
      <c r="L654" s="286"/>
      <c r="M654" s="286"/>
      <c r="N654" s="286"/>
      <c r="O654" s="287"/>
      <c r="P654" s="286"/>
      <c r="Q654" s="997"/>
      <c r="R654" s="286"/>
      <c r="S654" s="286"/>
      <c r="T654" s="286"/>
      <c r="U654" s="286"/>
      <c r="V654" s="286"/>
      <c r="W654" s="286"/>
      <c r="X654" s="286"/>
      <c r="Y654" s="286"/>
      <c r="Z654" s="286"/>
      <c r="AA654" s="286"/>
      <c r="AB654" s="286"/>
      <c r="AC654" s="286"/>
      <c r="AD654" s="286"/>
      <c r="AE654" s="286"/>
      <c r="AF654" s="286"/>
      <c r="AG654" s="286"/>
      <c r="AH654" s="286"/>
      <c r="AI654" s="286"/>
      <c r="AJ654" s="286"/>
      <c r="AK654" s="286"/>
      <c r="AL654" s="286"/>
      <c r="AM654" s="286"/>
      <c r="AN654" s="286"/>
      <c r="AO654" s="286"/>
      <c r="AP654" s="286"/>
      <c r="AQ654" s="286"/>
      <c r="AR654" s="1010"/>
      <c r="AS654" s="286"/>
      <c r="AT654" s="286"/>
      <c r="AU654" s="286"/>
      <c r="AV654" s="286"/>
      <c r="AW654" s="286"/>
      <c r="AX654" s="286"/>
      <c r="AY654" s="1010"/>
      <c r="AZ654" s="286"/>
      <c r="BA654" s="286"/>
      <c r="BB654" s="286"/>
      <c r="BC654" s="286"/>
      <c r="BD654" s="286"/>
      <c r="BE654" s="286"/>
      <c r="BF654" s="286"/>
      <c r="BG654" s="286"/>
      <c r="BH654" s="286"/>
      <c r="BI654" s="286"/>
      <c r="BJ654" s="679"/>
      <c r="BK654" s="691"/>
    </row>
    <row r="655" spans="1:63" s="285" customFormat="1" ht="15.75" customHeight="1">
      <c r="A655" s="288"/>
      <c r="B655" s="288"/>
      <c r="C655" s="1396"/>
      <c r="D655" s="286"/>
      <c r="E655" s="286"/>
      <c r="F655" s="286"/>
      <c r="G655" s="286"/>
      <c r="H655" s="286"/>
      <c r="I655" s="286"/>
      <c r="J655" s="1010"/>
      <c r="K655" s="286"/>
      <c r="L655" s="286"/>
      <c r="M655" s="286"/>
      <c r="N655" s="286"/>
      <c r="O655" s="287"/>
      <c r="P655" s="286"/>
      <c r="Q655" s="997"/>
      <c r="R655" s="286"/>
      <c r="S655" s="286"/>
      <c r="T655" s="286"/>
      <c r="U655" s="286"/>
      <c r="V655" s="286"/>
      <c r="W655" s="286"/>
      <c r="X655" s="286"/>
      <c r="Y655" s="286"/>
      <c r="Z655" s="286"/>
      <c r="AA655" s="286"/>
      <c r="AB655" s="286"/>
      <c r="AC655" s="286"/>
      <c r="AD655" s="286"/>
      <c r="AE655" s="286"/>
      <c r="AF655" s="286"/>
      <c r="AG655" s="286"/>
      <c r="AH655" s="286"/>
      <c r="AI655" s="286"/>
      <c r="AJ655" s="286"/>
      <c r="AK655" s="286"/>
      <c r="AL655" s="286"/>
      <c r="AM655" s="286"/>
      <c r="AN655" s="286"/>
      <c r="AO655" s="286"/>
      <c r="AP655" s="286"/>
      <c r="AQ655" s="286"/>
      <c r="AR655" s="1010"/>
      <c r="AS655" s="286"/>
      <c r="AT655" s="286"/>
      <c r="AU655" s="286"/>
      <c r="AV655" s="286"/>
      <c r="AW655" s="286"/>
      <c r="AX655" s="286"/>
      <c r="AY655" s="1010"/>
      <c r="AZ655" s="286"/>
      <c r="BA655" s="286"/>
      <c r="BB655" s="286"/>
      <c r="BC655" s="286"/>
      <c r="BD655" s="286"/>
      <c r="BE655" s="286"/>
      <c r="BF655" s="286"/>
      <c r="BG655" s="286"/>
      <c r="BH655" s="286"/>
      <c r="BI655" s="286"/>
      <c r="BJ655" s="679"/>
      <c r="BK655" s="691"/>
    </row>
    <row r="656" spans="1:63" s="285" customFormat="1">
      <c r="A656" s="288"/>
      <c r="B656" s="288"/>
      <c r="C656" s="1396"/>
      <c r="D656" s="286"/>
      <c r="E656" s="286"/>
      <c r="F656" s="286"/>
      <c r="G656" s="286"/>
      <c r="H656" s="286"/>
      <c r="I656" s="286"/>
      <c r="J656" s="1010"/>
      <c r="K656" s="286"/>
      <c r="L656" s="286"/>
      <c r="M656" s="286"/>
      <c r="N656" s="286"/>
      <c r="O656" s="287"/>
      <c r="P656" s="286"/>
      <c r="Q656" s="997"/>
      <c r="R656" s="286"/>
      <c r="S656" s="286"/>
      <c r="T656" s="286"/>
      <c r="U656" s="286"/>
      <c r="V656" s="286"/>
      <c r="W656" s="286"/>
      <c r="X656" s="286"/>
      <c r="Y656" s="286"/>
      <c r="Z656" s="286"/>
      <c r="AA656" s="286"/>
      <c r="AB656" s="286"/>
      <c r="AC656" s="286"/>
      <c r="AD656" s="286"/>
      <c r="AE656" s="286"/>
      <c r="AF656" s="286"/>
      <c r="AG656" s="286"/>
      <c r="AH656" s="286"/>
      <c r="AI656" s="286"/>
      <c r="AJ656" s="286"/>
      <c r="AK656" s="286"/>
      <c r="AL656" s="286"/>
      <c r="AM656" s="286"/>
      <c r="AN656" s="286"/>
      <c r="AO656" s="286"/>
      <c r="AP656" s="286"/>
      <c r="AQ656" s="286"/>
      <c r="AR656" s="1010"/>
      <c r="AS656" s="286"/>
      <c r="AT656" s="286"/>
      <c r="AU656" s="286"/>
      <c r="AV656" s="286"/>
      <c r="AW656" s="286"/>
      <c r="AX656" s="286"/>
      <c r="AY656" s="1010"/>
      <c r="AZ656" s="286"/>
      <c r="BA656" s="286"/>
      <c r="BB656" s="286"/>
      <c r="BC656" s="286"/>
      <c r="BD656" s="286"/>
      <c r="BE656" s="286"/>
      <c r="BF656" s="286"/>
      <c r="BG656" s="286"/>
      <c r="BH656" s="286"/>
      <c r="BI656" s="286"/>
      <c r="BJ656" s="679"/>
      <c r="BK656" s="691"/>
    </row>
    <row r="657" spans="1:63" s="285" customFormat="1" ht="15.75" customHeight="1">
      <c r="A657" s="288"/>
      <c r="B657" s="288"/>
      <c r="C657" s="1396"/>
      <c r="D657" s="286"/>
      <c r="E657" s="286"/>
      <c r="F657" s="286"/>
      <c r="G657" s="286"/>
      <c r="H657" s="286"/>
      <c r="I657" s="286"/>
      <c r="J657" s="1010"/>
      <c r="K657" s="286"/>
      <c r="L657" s="286"/>
      <c r="M657" s="286"/>
      <c r="N657" s="286"/>
      <c r="O657" s="287"/>
      <c r="P657" s="286"/>
      <c r="Q657" s="997"/>
      <c r="R657" s="286"/>
      <c r="S657" s="286"/>
      <c r="T657" s="286"/>
      <c r="U657" s="286"/>
      <c r="V657" s="286"/>
      <c r="W657" s="286"/>
      <c r="X657" s="286"/>
      <c r="Y657" s="286"/>
      <c r="Z657" s="286"/>
      <c r="AA657" s="286"/>
      <c r="AB657" s="286"/>
      <c r="AC657" s="286"/>
      <c r="AD657" s="286"/>
      <c r="AE657" s="286"/>
      <c r="AF657" s="286"/>
      <c r="AG657" s="286"/>
      <c r="AH657" s="286"/>
      <c r="AI657" s="286"/>
      <c r="AJ657" s="286"/>
      <c r="AK657" s="286"/>
      <c r="AL657" s="286"/>
      <c r="AM657" s="286"/>
      <c r="AN657" s="286"/>
      <c r="AO657" s="286"/>
      <c r="AP657" s="286"/>
      <c r="AQ657" s="286"/>
      <c r="AR657" s="1010"/>
      <c r="AS657" s="286"/>
      <c r="AT657" s="286"/>
      <c r="AU657" s="286"/>
      <c r="AV657" s="286"/>
      <c r="AW657" s="286"/>
      <c r="AX657" s="286"/>
      <c r="AY657" s="1010"/>
      <c r="AZ657" s="286"/>
      <c r="BA657" s="286"/>
      <c r="BB657" s="286"/>
      <c r="BC657" s="286"/>
      <c r="BD657" s="286"/>
      <c r="BE657" s="286"/>
      <c r="BF657" s="286"/>
      <c r="BG657" s="286"/>
      <c r="BH657" s="286"/>
      <c r="BI657" s="286"/>
      <c r="BJ657" s="679"/>
      <c r="BK657" s="691"/>
    </row>
    <row r="658" spans="1:63" s="285" customFormat="1">
      <c r="A658" s="288"/>
      <c r="B658" s="288"/>
      <c r="C658" s="1396"/>
      <c r="D658" s="286"/>
      <c r="E658" s="286"/>
      <c r="F658" s="286"/>
      <c r="G658" s="286"/>
      <c r="H658" s="286"/>
      <c r="I658" s="286"/>
      <c r="J658" s="1010"/>
      <c r="K658" s="286"/>
      <c r="L658" s="286"/>
      <c r="M658" s="286"/>
      <c r="N658" s="286"/>
      <c r="O658" s="287"/>
      <c r="P658" s="286"/>
      <c r="Q658" s="997"/>
      <c r="R658" s="286"/>
      <c r="S658" s="286"/>
      <c r="T658" s="286"/>
      <c r="U658" s="286"/>
      <c r="V658" s="286"/>
      <c r="W658" s="286"/>
      <c r="X658" s="286"/>
      <c r="Y658" s="286"/>
      <c r="Z658" s="286"/>
      <c r="AA658" s="286"/>
      <c r="AB658" s="286"/>
      <c r="AC658" s="286"/>
      <c r="AD658" s="286"/>
      <c r="AE658" s="286"/>
      <c r="AF658" s="286"/>
      <c r="AG658" s="286"/>
      <c r="AH658" s="286"/>
      <c r="AI658" s="286"/>
      <c r="AJ658" s="286"/>
      <c r="AK658" s="286"/>
      <c r="AL658" s="286"/>
      <c r="AM658" s="286"/>
      <c r="AN658" s="286"/>
      <c r="AO658" s="286"/>
      <c r="AP658" s="286"/>
      <c r="AQ658" s="286"/>
      <c r="AR658" s="1010"/>
      <c r="AS658" s="286"/>
      <c r="AT658" s="286"/>
      <c r="AU658" s="286"/>
      <c r="AV658" s="286"/>
      <c r="AW658" s="286"/>
      <c r="AX658" s="286"/>
      <c r="AY658" s="1010"/>
      <c r="AZ658" s="286"/>
      <c r="BA658" s="286"/>
      <c r="BB658" s="286"/>
      <c r="BC658" s="286"/>
      <c r="BD658" s="286"/>
      <c r="BE658" s="286"/>
      <c r="BF658" s="286"/>
      <c r="BG658" s="286"/>
      <c r="BH658" s="286"/>
      <c r="BI658" s="286"/>
      <c r="BJ658" s="679"/>
      <c r="BK658" s="691"/>
    </row>
    <row r="659" spans="1:63" s="285" customFormat="1" ht="15.75" customHeight="1">
      <c r="A659" s="288"/>
      <c r="B659" s="288"/>
      <c r="C659" s="1396"/>
      <c r="D659" s="286"/>
      <c r="E659" s="286"/>
      <c r="F659" s="286"/>
      <c r="G659" s="286"/>
      <c r="H659" s="286"/>
      <c r="I659" s="286"/>
      <c r="J659" s="1010"/>
      <c r="K659" s="286"/>
      <c r="L659" s="286"/>
      <c r="M659" s="286"/>
      <c r="N659" s="286"/>
      <c r="O659" s="287"/>
      <c r="P659" s="286"/>
      <c r="Q659" s="997"/>
      <c r="R659" s="286"/>
      <c r="S659" s="286"/>
      <c r="T659" s="286"/>
      <c r="U659" s="286"/>
      <c r="V659" s="286"/>
      <c r="W659" s="286"/>
      <c r="X659" s="286"/>
      <c r="Y659" s="286"/>
      <c r="Z659" s="286"/>
      <c r="AA659" s="286"/>
      <c r="AB659" s="286"/>
      <c r="AC659" s="286"/>
      <c r="AD659" s="286"/>
      <c r="AE659" s="286"/>
      <c r="AF659" s="286"/>
      <c r="AG659" s="286"/>
      <c r="AH659" s="286"/>
      <c r="AI659" s="286"/>
      <c r="AJ659" s="286"/>
      <c r="AK659" s="286"/>
      <c r="AL659" s="286"/>
      <c r="AM659" s="286"/>
      <c r="AN659" s="286"/>
      <c r="AO659" s="286"/>
      <c r="AP659" s="286"/>
      <c r="AQ659" s="286"/>
      <c r="AR659" s="1010"/>
      <c r="AS659" s="286"/>
      <c r="AT659" s="286"/>
      <c r="AU659" s="286"/>
      <c r="AV659" s="286"/>
      <c r="AW659" s="286"/>
      <c r="AX659" s="286"/>
      <c r="AY659" s="1010"/>
      <c r="AZ659" s="286"/>
      <c r="BA659" s="286"/>
      <c r="BB659" s="286"/>
      <c r="BC659" s="286"/>
      <c r="BD659" s="286"/>
      <c r="BE659" s="286"/>
      <c r="BF659" s="286"/>
      <c r="BG659" s="286"/>
      <c r="BH659" s="286"/>
      <c r="BI659" s="286"/>
      <c r="BJ659" s="679"/>
      <c r="BK659" s="691"/>
    </row>
    <row r="660" spans="1:63" s="285" customFormat="1">
      <c r="A660" s="288"/>
      <c r="B660" s="288"/>
      <c r="C660" s="1396"/>
      <c r="D660" s="286"/>
      <c r="E660" s="286"/>
      <c r="F660" s="286"/>
      <c r="G660" s="286"/>
      <c r="H660" s="286"/>
      <c r="I660" s="286"/>
      <c r="J660" s="1010"/>
      <c r="K660" s="286"/>
      <c r="L660" s="286"/>
      <c r="M660" s="286"/>
      <c r="N660" s="286"/>
      <c r="O660" s="287"/>
      <c r="P660" s="286"/>
      <c r="Q660" s="997"/>
      <c r="R660" s="286"/>
      <c r="S660" s="286"/>
      <c r="T660" s="286"/>
      <c r="U660" s="286"/>
      <c r="V660" s="286"/>
      <c r="W660" s="286"/>
      <c r="X660" s="286"/>
      <c r="Y660" s="286"/>
      <c r="Z660" s="286"/>
      <c r="AA660" s="286"/>
      <c r="AB660" s="286"/>
      <c r="AC660" s="286"/>
      <c r="AD660" s="286"/>
      <c r="AE660" s="286"/>
      <c r="AF660" s="286"/>
      <c r="AG660" s="286"/>
      <c r="AH660" s="286"/>
      <c r="AI660" s="286"/>
      <c r="AJ660" s="286"/>
      <c r="AK660" s="286"/>
      <c r="AL660" s="286"/>
      <c r="AM660" s="286"/>
      <c r="AN660" s="286"/>
      <c r="AO660" s="286"/>
      <c r="AP660" s="286"/>
      <c r="AQ660" s="286"/>
      <c r="AR660" s="1010"/>
      <c r="AS660" s="286"/>
      <c r="AT660" s="286"/>
      <c r="AU660" s="286"/>
      <c r="AV660" s="286"/>
      <c r="AW660" s="286"/>
      <c r="AX660" s="286"/>
      <c r="AY660" s="1010"/>
      <c r="AZ660" s="286"/>
      <c r="BA660" s="286"/>
      <c r="BB660" s="286"/>
      <c r="BC660" s="286"/>
      <c r="BD660" s="286"/>
      <c r="BE660" s="286"/>
      <c r="BF660" s="286"/>
      <c r="BG660" s="286"/>
      <c r="BH660" s="286"/>
      <c r="BI660" s="286"/>
      <c r="BJ660" s="679"/>
      <c r="BK660" s="691"/>
    </row>
    <row r="661" spans="1:63" s="285" customFormat="1" ht="15.75" customHeight="1">
      <c r="A661" s="288"/>
      <c r="B661" s="288"/>
      <c r="C661" s="1396"/>
      <c r="D661" s="286"/>
      <c r="E661" s="286"/>
      <c r="F661" s="286"/>
      <c r="G661" s="286"/>
      <c r="H661" s="286"/>
      <c r="I661" s="286"/>
      <c r="J661" s="1010"/>
      <c r="K661" s="286"/>
      <c r="L661" s="286"/>
      <c r="M661" s="286"/>
      <c r="N661" s="286"/>
      <c r="O661" s="287"/>
      <c r="P661" s="286"/>
      <c r="Q661" s="997"/>
      <c r="R661" s="286"/>
      <c r="S661" s="286"/>
      <c r="T661" s="286"/>
      <c r="U661" s="286"/>
      <c r="V661" s="286"/>
      <c r="W661" s="286"/>
      <c r="X661" s="286"/>
      <c r="Y661" s="286"/>
      <c r="Z661" s="286"/>
      <c r="AA661" s="286"/>
      <c r="AB661" s="286"/>
      <c r="AC661" s="286"/>
      <c r="AD661" s="286"/>
      <c r="AE661" s="286"/>
      <c r="AF661" s="286"/>
      <c r="AG661" s="286"/>
      <c r="AH661" s="286"/>
      <c r="AI661" s="286"/>
      <c r="AJ661" s="286"/>
      <c r="AK661" s="286"/>
      <c r="AL661" s="286"/>
      <c r="AM661" s="286"/>
      <c r="AN661" s="286"/>
      <c r="AO661" s="286"/>
      <c r="AP661" s="286"/>
      <c r="AQ661" s="286"/>
      <c r="AR661" s="1010"/>
      <c r="AS661" s="286"/>
      <c r="AT661" s="286"/>
      <c r="AU661" s="286"/>
      <c r="AV661" s="286"/>
      <c r="AW661" s="286"/>
      <c r="AX661" s="286"/>
      <c r="AY661" s="1010"/>
      <c r="AZ661" s="286"/>
      <c r="BA661" s="286"/>
      <c r="BB661" s="286"/>
      <c r="BC661" s="286"/>
      <c r="BD661" s="286"/>
      <c r="BE661" s="286"/>
      <c r="BF661" s="286"/>
      <c r="BG661" s="286"/>
      <c r="BH661" s="286"/>
      <c r="BI661" s="286"/>
      <c r="BJ661" s="679"/>
      <c r="BK661" s="691"/>
    </row>
    <row r="662" spans="1:63" s="285" customFormat="1">
      <c r="A662" s="288"/>
      <c r="B662" s="288"/>
      <c r="C662" s="1396"/>
      <c r="D662" s="286"/>
      <c r="E662" s="286"/>
      <c r="F662" s="286"/>
      <c r="G662" s="286"/>
      <c r="H662" s="286"/>
      <c r="I662" s="286"/>
      <c r="J662" s="1010"/>
      <c r="K662" s="286"/>
      <c r="L662" s="286"/>
      <c r="M662" s="286"/>
      <c r="N662" s="286"/>
      <c r="O662" s="287"/>
      <c r="P662" s="286"/>
      <c r="Q662" s="997"/>
      <c r="R662" s="286"/>
      <c r="S662" s="286"/>
      <c r="T662" s="286"/>
      <c r="U662" s="286"/>
      <c r="V662" s="286"/>
      <c r="W662" s="286"/>
      <c r="X662" s="286"/>
      <c r="Y662" s="286"/>
      <c r="Z662" s="286"/>
      <c r="AA662" s="286"/>
      <c r="AB662" s="286"/>
      <c r="AC662" s="286"/>
      <c r="AD662" s="286"/>
      <c r="AE662" s="286"/>
      <c r="AF662" s="286"/>
      <c r="AG662" s="286"/>
      <c r="AH662" s="286"/>
      <c r="AI662" s="286"/>
      <c r="AJ662" s="286"/>
      <c r="AK662" s="286"/>
      <c r="AL662" s="286"/>
      <c r="AM662" s="286"/>
      <c r="AN662" s="286"/>
      <c r="AO662" s="286"/>
      <c r="AP662" s="286"/>
      <c r="AQ662" s="286"/>
      <c r="AR662" s="1010"/>
      <c r="AS662" s="286"/>
      <c r="AT662" s="286"/>
      <c r="AU662" s="286"/>
      <c r="AV662" s="286"/>
      <c r="AW662" s="286"/>
      <c r="AX662" s="286"/>
      <c r="AY662" s="1010"/>
      <c r="AZ662" s="286"/>
      <c r="BA662" s="286"/>
      <c r="BB662" s="286"/>
      <c r="BC662" s="286"/>
      <c r="BD662" s="286"/>
      <c r="BE662" s="286"/>
      <c r="BF662" s="286"/>
      <c r="BG662" s="286"/>
      <c r="BH662" s="286"/>
      <c r="BI662" s="286"/>
      <c r="BJ662" s="679"/>
      <c r="BK662" s="691"/>
    </row>
    <row r="663" spans="1:63" s="285" customFormat="1" ht="15.75" customHeight="1">
      <c r="A663" s="288"/>
      <c r="B663" s="288"/>
      <c r="C663" s="1396"/>
      <c r="D663" s="286"/>
      <c r="E663" s="286"/>
      <c r="F663" s="286"/>
      <c r="G663" s="286"/>
      <c r="H663" s="286"/>
      <c r="I663" s="286"/>
      <c r="J663" s="1010"/>
      <c r="K663" s="286"/>
      <c r="L663" s="286"/>
      <c r="M663" s="286"/>
      <c r="N663" s="286"/>
      <c r="O663" s="287"/>
      <c r="P663" s="286"/>
      <c r="Q663" s="997"/>
      <c r="R663" s="286"/>
      <c r="S663" s="286"/>
      <c r="T663" s="286"/>
      <c r="U663" s="286"/>
      <c r="V663" s="286"/>
      <c r="W663" s="286"/>
      <c r="X663" s="286"/>
      <c r="Y663" s="286"/>
      <c r="Z663" s="286"/>
      <c r="AA663" s="286"/>
      <c r="AB663" s="286"/>
      <c r="AC663" s="286"/>
      <c r="AD663" s="286"/>
      <c r="AE663" s="286"/>
      <c r="AF663" s="286"/>
      <c r="AG663" s="286"/>
      <c r="AH663" s="286"/>
      <c r="AI663" s="286"/>
      <c r="AJ663" s="286"/>
      <c r="AK663" s="286"/>
      <c r="AL663" s="286"/>
      <c r="AM663" s="286"/>
      <c r="AN663" s="286"/>
      <c r="AO663" s="286"/>
      <c r="AP663" s="286"/>
      <c r="AQ663" s="286"/>
      <c r="AR663" s="1010"/>
      <c r="AS663" s="286"/>
      <c r="AT663" s="286"/>
      <c r="AU663" s="286"/>
      <c r="AV663" s="286"/>
      <c r="AW663" s="286"/>
      <c r="AX663" s="286"/>
      <c r="AY663" s="1010"/>
      <c r="AZ663" s="286"/>
      <c r="BA663" s="286"/>
      <c r="BB663" s="286"/>
      <c r="BC663" s="286"/>
      <c r="BD663" s="286"/>
      <c r="BE663" s="286"/>
      <c r="BF663" s="286"/>
      <c r="BG663" s="286"/>
      <c r="BH663" s="286"/>
      <c r="BI663" s="286"/>
      <c r="BJ663" s="679"/>
      <c r="BK663" s="691"/>
    </row>
    <row r="664" spans="1:63" s="285" customFormat="1">
      <c r="A664" s="288"/>
      <c r="B664" s="288"/>
      <c r="C664" s="1396"/>
      <c r="D664" s="286"/>
      <c r="E664" s="286"/>
      <c r="F664" s="286"/>
      <c r="G664" s="286"/>
      <c r="H664" s="286"/>
      <c r="I664" s="286"/>
      <c r="J664" s="1010"/>
      <c r="K664" s="286"/>
      <c r="L664" s="286"/>
      <c r="M664" s="286"/>
      <c r="N664" s="286"/>
      <c r="O664" s="287"/>
      <c r="P664" s="286"/>
      <c r="Q664" s="997"/>
      <c r="R664" s="286"/>
      <c r="S664" s="286"/>
      <c r="T664" s="286"/>
      <c r="U664" s="286"/>
      <c r="V664" s="286"/>
      <c r="W664" s="286"/>
      <c r="X664" s="286"/>
      <c r="Y664" s="286"/>
      <c r="Z664" s="286"/>
      <c r="AA664" s="286"/>
      <c r="AB664" s="286"/>
      <c r="AC664" s="286"/>
      <c r="AD664" s="286"/>
      <c r="AE664" s="286"/>
      <c r="AF664" s="286"/>
      <c r="AG664" s="286"/>
      <c r="AH664" s="286"/>
      <c r="AI664" s="286"/>
      <c r="AJ664" s="286"/>
      <c r="AK664" s="286"/>
      <c r="AL664" s="286"/>
      <c r="AM664" s="286"/>
      <c r="AN664" s="286"/>
      <c r="AO664" s="286"/>
      <c r="AP664" s="286"/>
      <c r="AQ664" s="286"/>
      <c r="AR664" s="1010"/>
      <c r="AS664" s="286"/>
      <c r="AT664" s="286"/>
      <c r="AU664" s="286"/>
      <c r="AV664" s="286"/>
      <c r="AW664" s="286"/>
      <c r="AX664" s="286"/>
      <c r="AY664" s="1010"/>
      <c r="AZ664" s="286"/>
      <c r="BA664" s="286"/>
      <c r="BB664" s="286"/>
      <c r="BC664" s="286"/>
      <c r="BD664" s="286"/>
      <c r="BE664" s="286"/>
      <c r="BF664" s="286"/>
      <c r="BG664" s="286"/>
      <c r="BH664" s="286"/>
      <c r="BI664" s="286"/>
      <c r="BJ664" s="679"/>
      <c r="BK664" s="691"/>
    </row>
    <row r="665" spans="1:63" s="285" customFormat="1" ht="15.75" customHeight="1">
      <c r="A665" s="288"/>
      <c r="B665" s="288"/>
      <c r="C665" s="1396"/>
      <c r="D665" s="286"/>
      <c r="E665" s="286"/>
      <c r="F665" s="286"/>
      <c r="G665" s="286"/>
      <c r="H665" s="286"/>
      <c r="I665" s="286"/>
      <c r="J665" s="1010"/>
      <c r="K665" s="286"/>
      <c r="L665" s="286"/>
      <c r="M665" s="286"/>
      <c r="N665" s="286"/>
      <c r="O665" s="287"/>
      <c r="P665" s="286"/>
      <c r="Q665" s="997"/>
      <c r="R665" s="286"/>
      <c r="S665" s="286"/>
      <c r="T665" s="286"/>
      <c r="U665" s="286"/>
      <c r="V665" s="286"/>
      <c r="W665" s="286"/>
      <c r="X665" s="286"/>
      <c r="Y665" s="286"/>
      <c r="Z665" s="286"/>
      <c r="AA665" s="286"/>
      <c r="AB665" s="286"/>
      <c r="AC665" s="286"/>
      <c r="AD665" s="286"/>
      <c r="AE665" s="286"/>
      <c r="AF665" s="286"/>
      <c r="AG665" s="286"/>
      <c r="AH665" s="286"/>
      <c r="AI665" s="286"/>
      <c r="AJ665" s="286"/>
      <c r="AK665" s="286"/>
      <c r="AL665" s="286"/>
      <c r="AM665" s="286"/>
      <c r="AN665" s="286"/>
      <c r="AO665" s="286"/>
      <c r="AP665" s="286"/>
      <c r="AQ665" s="286"/>
      <c r="AR665" s="1010"/>
      <c r="AS665" s="286"/>
      <c r="AT665" s="286"/>
      <c r="AU665" s="286"/>
      <c r="AV665" s="286"/>
      <c r="AW665" s="286"/>
      <c r="AX665" s="286"/>
      <c r="AY665" s="1010"/>
      <c r="AZ665" s="286"/>
      <c r="BA665" s="286"/>
      <c r="BB665" s="286"/>
      <c r="BC665" s="286"/>
      <c r="BD665" s="286"/>
      <c r="BE665" s="286"/>
      <c r="BF665" s="286"/>
      <c r="BG665" s="286"/>
      <c r="BH665" s="286"/>
      <c r="BI665" s="286"/>
      <c r="BJ665" s="679"/>
      <c r="BK665" s="691"/>
    </row>
    <row r="666" spans="1:63" s="285" customFormat="1">
      <c r="A666" s="288"/>
      <c r="B666" s="288"/>
      <c r="C666" s="1396"/>
      <c r="D666" s="286"/>
      <c r="E666" s="286"/>
      <c r="F666" s="286"/>
      <c r="G666" s="286"/>
      <c r="H666" s="286"/>
      <c r="I666" s="286"/>
      <c r="J666" s="1010"/>
      <c r="K666" s="286"/>
      <c r="L666" s="286"/>
      <c r="M666" s="286"/>
      <c r="N666" s="286"/>
      <c r="O666" s="287"/>
      <c r="P666" s="286"/>
      <c r="Q666" s="997"/>
      <c r="R666" s="286"/>
      <c r="S666" s="286"/>
      <c r="T666" s="286"/>
      <c r="U666" s="286"/>
      <c r="V666" s="286"/>
      <c r="W666" s="286"/>
      <c r="X666" s="286"/>
      <c r="Y666" s="286"/>
      <c r="Z666" s="286"/>
      <c r="AA666" s="286"/>
      <c r="AB666" s="286"/>
      <c r="AC666" s="286"/>
      <c r="AD666" s="286"/>
      <c r="AE666" s="286"/>
      <c r="AF666" s="286"/>
      <c r="AG666" s="286"/>
      <c r="AH666" s="286"/>
      <c r="AI666" s="286"/>
      <c r="AJ666" s="286"/>
      <c r="AK666" s="286"/>
      <c r="AL666" s="286"/>
      <c r="AM666" s="286"/>
      <c r="AN666" s="286"/>
      <c r="AO666" s="286"/>
      <c r="AP666" s="286"/>
      <c r="AQ666" s="286"/>
      <c r="AR666" s="1010"/>
      <c r="AS666" s="286"/>
      <c r="AT666" s="286"/>
      <c r="AU666" s="286"/>
      <c r="AV666" s="286"/>
      <c r="AW666" s="286"/>
      <c r="AX666" s="286"/>
      <c r="AY666" s="1010"/>
      <c r="AZ666" s="286"/>
      <c r="BA666" s="286"/>
      <c r="BB666" s="286"/>
      <c r="BC666" s="286"/>
      <c r="BD666" s="286"/>
      <c r="BE666" s="286"/>
      <c r="BF666" s="286"/>
      <c r="BG666" s="286"/>
      <c r="BH666" s="286"/>
      <c r="BI666" s="286"/>
      <c r="BJ666" s="679"/>
      <c r="BK666" s="691"/>
    </row>
    <row r="667" spans="1:63" s="285" customFormat="1" ht="15.75" customHeight="1">
      <c r="A667" s="288"/>
      <c r="B667" s="288"/>
      <c r="C667" s="1396"/>
      <c r="D667" s="286"/>
      <c r="E667" s="286"/>
      <c r="F667" s="286"/>
      <c r="G667" s="286"/>
      <c r="H667" s="286"/>
      <c r="I667" s="286"/>
      <c r="J667" s="1010"/>
      <c r="K667" s="286"/>
      <c r="L667" s="286"/>
      <c r="M667" s="286"/>
      <c r="N667" s="286"/>
      <c r="O667" s="287"/>
      <c r="P667" s="286"/>
      <c r="Q667" s="997"/>
      <c r="R667" s="286"/>
      <c r="S667" s="286"/>
      <c r="T667" s="286"/>
      <c r="U667" s="286"/>
      <c r="V667" s="286"/>
      <c r="W667" s="286"/>
      <c r="X667" s="286"/>
      <c r="Y667" s="286"/>
      <c r="Z667" s="286"/>
      <c r="AA667" s="286"/>
      <c r="AB667" s="286"/>
      <c r="AC667" s="286"/>
      <c r="AD667" s="286"/>
      <c r="AE667" s="286"/>
      <c r="AF667" s="286"/>
      <c r="AG667" s="286"/>
      <c r="AH667" s="286"/>
      <c r="AI667" s="286"/>
      <c r="AJ667" s="286"/>
      <c r="AK667" s="286"/>
      <c r="AL667" s="286"/>
      <c r="AM667" s="286"/>
      <c r="AN667" s="286"/>
      <c r="AO667" s="286"/>
      <c r="AP667" s="286"/>
      <c r="AQ667" s="286"/>
      <c r="AR667" s="1010"/>
      <c r="AS667" s="286"/>
      <c r="AT667" s="286"/>
      <c r="AU667" s="286"/>
      <c r="AV667" s="286"/>
      <c r="AW667" s="286"/>
      <c r="AX667" s="286"/>
      <c r="AY667" s="1010"/>
      <c r="AZ667" s="286"/>
      <c r="BA667" s="286"/>
      <c r="BB667" s="286"/>
      <c r="BC667" s="286"/>
      <c r="BD667" s="286"/>
      <c r="BE667" s="286"/>
      <c r="BF667" s="286"/>
      <c r="BG667" s="286"/>
      <c r="BH667" s="286"/>
      <c r="BI667" s="286"/>
      <c r="BJ667" s="679"/>
      <c r="BK667" s="691"/>
    </row>
    <row r="668" spans="1:63" s="285" customFormat="1">
      <c r="A668" s="288"/>
      <c r="B668" s="288"/>
      <c r="C668" s="1396"/>
      <c r="D668" s="286"/>
      <c r="E668" s="286"/>
      <c r="F668" s="286"/>
      <c r="G668" s="286"/>
      <c r="H668" s="286"/>
      <c r="I668" s="286"/>
      <c r="J668" s="1010"/>
      <c r="K668" s="286"/>
      <c r="L668" s="286"/>
      <c r="M668" s="286"/>
      <c r="N668" s="286"/>
      <c r="O668" s="287"/>
      <c r="P668" s="286"/>
      <c r="Q668" s="997"/>
      <c r="R668" s="286"/>
      <c r="S668" s="286"/>
      <c r="T668" s="286"/>
      <c r="U668" s="286"/>
      <c r="V668" s="286"/>
      <c r="W668" s="286"/>
      <c r="X668" s="286"/>
      <c r="Y668" s="286"/>
      <c r="Z668" s="286"/>
      <c r="AA668" s="286"/>
      <c r="AB668" s="286"/>
      <c r="AC668" s="286"/>
      <c r="AD668" s="286"/>
      <c r="AE668" s="286"/>
      <c r="AF668" s="286"/>
      <c r="AG668" s="286"/>
      <c r="AH668" s="286"/>
      <c r="AI668" s="286"/>
      <c r="AJ668" s="286"/>
      <c r="AK668" s="286"/>
      <c r="AL668" s="286"/>
      <c r="AM668" s="286"/>
      <c r="AN668" s="286"/>
      <c r="AO668" s="286"/>
      <c r="AP668" s="286"/>
      <c r="AQ668" s="286"/>
      <c r="AR668" s="1010"/>
      <c r="AS668" s="286"/>
      <c r="AT668" s="286"/>
      <c r="AU668" s="286"/>
      <c r="AV668" s="286"/>
      <c r="AW668" s="286"/>
      <c r="AX668" s="286"/>
      <c r="AY668" s="1010"/>
      <c r="AZ668" s="286"/>
      <c r="BA668" s="286"/>
      <c r="BB668" s="286"/>
      <c r="BC668" s="286"/>
      <c r="BD668" s="286"/>
      <c r="BE668" s="286"/>
      <c r="BF668" s="286"/>
      <c r="BG668" s="286"/>
      <c r="BH668" s="286"/>
      <c r="BI668" s="286"/>
      <c r="BJ668" s="679"/>
      <c r="BK668" s="691"/>
    </row>
    <row r="669" spans="1:63" s="285" customFormat="1" ht="15.75" customHeight="1">
      <c r="A669" s="288"/>
      <c r="B669" s="288"/>
      <c r="C669" s="1396"/>
      <c r="D669" s="286"/>
      <c r="E669" s="286"/>
      <c r="F669" s="286"/>
      <c r="G669" s="286"/>
      <c r="H669" s="286"/>
      <c r="I669" s="286"/>
      <c r="J669" s="1010"/>
      <c r="K669" s="286"/>
      <c r="L669" s="286"/>
      <c r="M669" s="286"/>
      <c r="N669" s="286"/>
      <c r="O669" s="287"/>
      <c r="P669" s="286"/>
      <c r="Q669" s="997"/>
      <c r="R669" s="286"/>
      <c r="S669" s="286"/>
      <c r="T669" s="286"/>
      <c r="U669" s="286"/>
      <c r="V669" s="286"/>
      <c r="W669" s="286"/>
      <c r="X669" s="286"/>
      <c r="Y669" s="286"/>
      <c r="Z669" s="286"/>
      <c r="AA669" s="286"/>
      <c r="AB669" s="286"/>
      <c r="AC669" s="286"/>
      <c r="AD669" s="286"/>
      <c r="AE669" s="286"/>
      <c r="AF669" s="286"/>
      <c r="AG669" s="286"/>
      <c r="AH669" s="286"/>
      <c r="AI669" s="286"/>
      <c r="AJ669" s="286"/>
      <c r="AK669" s="286"/>
      <c r="AL669" s="286"/>
      <c r="AM669" s="286"/>
      <c r="AN669" s="286"/>
      <c r="AO669" s="286"/>
      <c r="AP669" s="286"/>
      <c r="AQ669" s="286"/>
      <c r="AR669" s="1010"/>
      <c r="AS669" s="286"/>
      <c r="AT669" s="286"/>
      <c r="AU669" s="286"/>
      <c r="AV669" s="286"/>
      <c r="AW669" s="286"/>
      <c r="AX669" s="286"/>
      <c r="AY669" s="1010"/>
      <c r="AZ669" s="286"/>
      <c r="BA669" s="286"/>
      <c r="BB669" s="286"/>
      <c r="BC669" s="286"/>
      <c r="BD669" s="286"/>
      <c r="BE669" s="286"/>
      <c r="BF669" s="286"/>
      <c r="BG669" s="286"/>
      <c r="BH669" s="286"/>
      <c r="BI669" s="286"/>
      <c r="BJ669" s="679"/>
      <c r="BK669" s="691"/>
    </row>
    <row r="670" spans="1:63" s="285" customFormat="1">
      <c r="A670" s="288"/>
      <c r="B670" s="288"/>
      <c r="C670" s="1396"/>
      <c r="D670" s="286"/>
      <c r="E670" s="286"/>
      <c r="F670" s="286"/>
      <c r="G670" s="286"/>
      <c r="H670" s="286"/>
      <c r="I670" s="286"/>
      <c r="J670" s="1010"/>
      <c r="K670" s="286"/>
      <c r="L670" s="286"/>
      <c r="M670" s="286"/>
      <c r="N670" s="286"/>
      <c r="O670" s="287"/>
      <c r="P670" s="286"/>
      <c r="Q670" s="997"/>
      <c r="R670" s="286"/>
      <c r="S670" s="286"/>
      <c r="T670" s="286"/>
      <c r="U670" s="286"/>
      <c r="V670" s="286"/>
      <c r="W670" s="286"/>
      <c r="X670" s="286"/>
      <c r="Y670" s="286"/>
      <c r="Z670" s="286"/>
      <c r="AA670" s="286"/>
      <c r="AB670" s="286"/>
      <c r="AC670" s="286"/>
      <c r="AD670" s="286"/>
      <c r="AE670" s="286"/>
      <c r="AF670" s="286"/>
      <c r="AG670" s="286"/>
      <c r="AH670" s="286"/>
      <c r="AI670" s="286"/>
      <c r="AJ670" s="286"/>
      <c r="AK670" s="286"/>
      <c r="AL670" s="286"/>
      <c r="AM670" s="286"/>
      <c r="AN670" s="286"/>
      <c r="AO670" s="286"/>
      <c r="AP670" s="286"/>
      <c r="AQ670" s="286"/>
      <c r="AR670" s="1010"/>
      <c r="AS670" s="286"/>
      <c r="AT670" s="286"/>
      <c r="AU670" s="286"/>
      <c r="AV670" s="286"/>
      <c r="AW670" s="286"/>
      <c r="AX670" s="286"/>
      <c r="AY670" s="1010"/>
      <c r="AZ670" s="286"/>
      <c r="BA670" s="286"/>
      <c r="BB670" s="286"/>
      <c r="BC670" s="286"/>
      <c r="BD670" s="286"/>
      <c r="BE670" s="286"/>
      <c r="BF670" s="286"/>
      <c r="BG670" s="286"/>
      <c r="BH670" s="286"/>
      <c r="BI670" s="286"/>
      <c r="BJ670" s="679"/>
      <c r="BK670" s="691"/>
    </row>
    <row r="671" spans="1:63" s="285" customFormat="1" ht="15.75" customHeight="1">
      <c r="A671" s="288"/>
      <c r="B671" s="288"/>
      <c r="C671" s="1396"/>
      <c r="D671" s="286"/>
      <c r="E671" s="286"/>
      <c r="F671" s="286"/>
      <c r="G671" s="286"/>
      <c r="H671" s="286"/>
      <c r="I671" s="286"/>
      <c r="J671" s="1010"/>
      <c r="K671" s="286"/>
      <c r="L671" s="286"/>
      <c r="M671" s="286"/>
      <c r="N671" s="286"/>
      <c r="O671" s="287"/>
      <c r="P671" s="286"/>
      <c r="Q671" s="997"/>
      <c r="R671" s="286"/>
      <c r="S671" s="286"/>
      <c r="T671" s="286"/>
      <c r="U671" s="286"/>
      <c r="V671" s="286"/>
      <c r="W671" s="286"/>
      <c r="X671" s="286"/>
      <c r="Y671" s="286"/>
      <c r="Z671" s="286"/>
      <c r="AA671" s="286"/>
      <c r="AB671" s="286"/>
      <c r="AC671" s="286"/>
      <c r="AD671" s="286"/>
      <c r="AE671" s="286"/>
      <c r="AF671" s="286"/>
      <c r="AG671" s="286"/>
      <c r="AH671" s="286"/>
      <c r="AI671" s="286"/>
      <c r="AJ671" s="286"/>
      <c r="AK671" s="286"/>
      <c r="AL671" s="286"/>
      <c r="AM671" s="286"/>
      <c r="AN671" s="286"/>
      <c r="AO671" s="286"/>
      <c r="AP671" s="286"/>
      <c r="AQ671" s="286"/>
      <c r="AR671" s="1010"/>
      <c r="AS671" s="286"/>
      <c r="AT671" s="286"/>
      <c r="AU671" s="286"/>
      <c r="AV671" s="286"/>
      <c r="AW671" s="286"/>
      <c r="AX671" s="286"/>
      <c r="AY671" s="1010"/>
      <c r="AZ671" s="286"/>
      <c r="BA671" s="286"/>
      <c r="BB671" s="286"/>
      <c r="BC671" s="286"/>
      <c r="BD671" s="286"/>
      <c r="BE671" s="286"/>
      <c r="BF671" s="286"/>
      <c r="BG671" s="286"/>
      <c r="BH671" s="286"/>
      <c r="BI671" s="286"/>
      <c r="BJ671" s="679"/>
      <c r="BK671" s="691"/>
    </row>
    <row r="672" spans="1:63" s="285" customFormat="1">
      <c r="A672" s="288"/>
      <c r="B672" s="288"/>
      <c r="C672" s="1396"/>
      <c r="D672" s="286"/>
      <c r="E672" s="286"/>
      <c r="F672" s="286"/>
      <c r="G672" s="286"/>
      <c r="H672" s="286"/>
      <c r="I672" s="286"/>
      <c r="J672" s="1010"/>
      <c r="K672" s="286"/>
      <c r="L672" s="286"/>
      <c r="M672" s="286"/>
      <c r="N672" s="286"/>
      <c r="O672" s="287"/>
      <c r="P672" s="286"/>
      <c r="Q672" s="997"/>
      <c r="R672" s="286"/>
      <c r="S672" s="286"/>
      <c r="T672" s="286"/>
      <c r="U672" s="286"/>
      <c r="V672" s="286"/>
      <c r="W672" s="286"/>
      <c r="X672" s="286"/>
      <c r="Y672" s="286"/>
      <c r="Z672" s="286"/>
      <c r="AA672" s="286"/>
      <c r="AB672" s="286"/>
      <c r="AC672" s="286"/>
      <c r="AD672" s="286"/>
      <c r="AE672" s="286"/>
      <c r="AF672" s="286"/>
      <c r="AG672" s="286"/>
      <c r="AH672" s="286"/>
      <c r="AI672" s="286"/>
      <c r="AJ672" s="286"/>
      <c r="AK672" s="286"/>
      <c r="AL672" s="286"/>
      <c r="AM672" s="286"/>
      <c r="AN672" s="286"/>
      <c r="AO672" s="286"/>
      <c r="AP672" s="286"/>
      <c r="AQ672" s="286"/>
      <c r="AR672" s="1010"/>
      <c r="AS672" s="286"/>
      <c r="AT672" s="286"/>
      <c r="AU672" s="286"/>
      <c r="AV672" s="286"/>
      <c r="AW672" s="286"/>
      <c r="AX672" s="286"/>
      <c r="AY672" s="1010"/>
      <c r="AZ672" s="286"/>
      <c r="BA672" s="286"/>
      <c r="BB672" s="286"/>
      <c r="BC672" s="286"/>
      <c r="BD672" s="286"/>
      <c r="BE672" s="286"/>
      <c r="BF672" s="286"/>
      <c r="BG672" s="286"/>
      <c r="BH672" s="286"/>
      <c r="BI672" s="286"/>
      <c r="BJ672" s="679"/>
      <c r="BK672" s="691"/>
    </row>
    <row r="673" spans="1:63" s="285" customFormat="1" ht="15.75" customHeight="1">
      <c r="A673" s="288"/>
      <c r="B673" s="288"/>
      <c r="C673" s="1396"/>
      <c r="D673" s="286"/>
      <c r="E673" s="286"/>
      <c r="F673" s="286"/>
      <c r="G673" s="286"/>
      <c r="H673" s="286"/>
      <c r="I673" s="286"/>
      <c r="J673" s="1010"/>
      <c r="K673" s="286"/>
      <c r="L673" s="286"/>
      <c r="M673" s="286"/>
      <c r="N673" s="286"/>
      <c r="O673" s="287"/>
      <c r="P673" s="286"/>
      <c r="Q673" s="997"/>
      <c r="R673" s="286"/>
      <c r="S673" s="286"/>
      <c r="T673" s="286"/>
      <c r="U673" s="286"/>
      <c r="V673" s="286"/>
      <c r="W673" s="286"/>
      <c r="X673" s="286"/>
      <c r="Y673" s="286"/>
      <c r="Z673" s="286"/>
      <c r="AA673" s="286"/>
      <c r="AB673" s="286"/>
      <c r="AC673" s="286"/>
      <c r="AD673" s="286"/>
      <c r="AE673" s="286"/>
      <c r="AF673" s="286"/>
      <c r="AG673" s="286"/>
      <c r="AH673" s="286"/>
      <c r="AI673" s="286"/>
      <c r="AJ673" s="286"/>
      <c r="AK673" s="286"/>
      <c r="AL673" s="286"/>
      <c r="AM673" s="286"/>
      <c r="AN673" s="286"/>
      <c r="AO673" s="286"/>
      <c r="AP673" s="286"/>
      <c r="AQ673" s="286"/>
      <c r="AR673" s="1010"/>
      <c r="AS673" s="286"/>
      <c r="AT673" s="286"/>
      <c r="AU673" s="286"/>
      <c r="AV673" s="286"/>
      <c r="AW673" s="286"/>
      <c r="AX673" s="286"/>
      <c r="AY673" s="1010"/>
      <c r="AZ673" s="286"/>
      <c r="BA673" s="286"/>
      <c r="BB673" s="286"/>
      <c r="BC673" s="286"/>
      <c r="BD673" s="286"/>
      <c r="BE673" s="286"/>
      <c r="BF673" s="286"/>
      <c r="BG673" s="286"/>
      <c r="BH673" s="286"/>
      <c r="BI673" s="286"/>
      <c r="BJ673" s="679"/>
      <c r="BK673" s="691"/>
    </row>
    <row r="674" spans="1:63" s="285" customFormat="1">
      <c r="A674" s="288"/>
      <c r="B674" s="288"/>
      <c r="C674" s="1396"/>
      <c r="D674" s="286"/>
      <c r="E674" s="286"/>
      <c r="F674" s="286"/>
      <c r="G674" s="286"/>
      <c r="H674" s="286"/>
      <c r="I674" s="286"/>
      <c r="J674" s="1010"/>
      <c r="K674" s="286"/>
      <c r="L674" s="286"/>
      <c r="M674" s="286"/>
      <c r="N674" s="286"/>
      <c r="O674" s="287"/>
      <c r="P674" s="286"/>
      <c r="Q674" s="997"/>
      <c r="R674" s="286"/>
      <c r="S674" s="286"/>
      <c r="T674" s="286"/>
      <c r="U674" s="286"/>
      <c r="V674" s="286"/>
      <c r="W674" s="286"/>
      <c r="X674" s="286"/>
      <c r="Y674" s="286"/>
      <c r="Z674" s="286"/>
      <c r="AA674" s="286"/>
      <c r="AB674" s="286"/>
      <c r="AC674" s="286"/>
      <c r="AD674" s="286"/>
      <c r="AE674" s="286"/>
      <c r="AF674" s="286"/>
      <c r="AG674" s="286"/>
      <c r="AH674" s="286"/>
      <c r="AI674" s="286"/>
      <c r="AJ674" s="286"/>
      <c r="AK674" s="286"/>
      <c r="AL674" s="286"/>
      <c r="AM674" s="286"/>
      <c r="AN674" s="286"/>
      <c r="AO674" s="286"/>
      <c r="AP674" s="286"/>
      <c r="AQ674" s="286"/>
      <c r="AR674" s="1010"/>
      <c r="AS674" s="286"/>
      <c r="AT674" s="286"/>
      <c r="AU674" s="286"/>
      <c r="AV674" s="286"/>
      <c r="AW674" s="286"/>
      <c r="AX674" s="286"/>
      <c r="AY674" s="1010"/>
      <c r="AZ674" s="286"/>
      <c r="BA674" s="286"/>
      <c r="BB674" s="286"/>
      <c r="BC674" s="286"/>
      <c r="BD674" s="286"/>
      <c r="BE674" s="286"/>
      <c r="BF674" s="286"/>
      <c r="BG674" s="286"/>
      <c r="BH674" s="286"/>
      <c r="BI674" s="286"/>
      <c r="BJ674" s="679"/>
      <c r="BK674" s="691"/>
    </row>
    <row r="675" spans="1:63" s="285" customFormat="1" ht="15.75" customHeight="1">
      <c r="A675" s="288"/>
      <c r="B675" s="288"/>
      <c r="C675" s="1396"/>
      <c r="D675" s="286"/>
      <c r="E675" s="286"/>
      <c r="F675" s="286"/>
      <c r="G675" s="286"/>
      <c r="H675" s="286"/>
      <c r="I675" s="286"/>
      <c r="J675" s="1010"/>
      <c r="K675" s="286"/>
      <c r="L675" s="286"/>
      <c r="M675" s="286"/>
      <c r="N675" s="286"/>
      <c r="O675" s="287"/>
      <c r="P675" s="286"/>
      <c r="Q675" s="997"/>
      <c r="R675" s="286"/>
      <c r="S675" s="286"/>
      <c r="T675" s="286"/>
      <c r="U675" s="286"/>
      <c r="V675" s="286"/>
      <c r="W675" s="286"/>
      <c r="X675" s="286"/>
      <c r="Y675" s="286"/>
      <c r="Z675" s="286"/>
      <c r="AA675" s="286"/>
      <c r="AB675" s="286"/>
      <c r="AC675" s="286"/>
      <c r="AD675" s="286"/>
      <c r="AE675" s="286"/>
      <c r="AF675" s="286"/>
      <c r="AG675" s="286"/>
      <c r="AH675" s="286"/>
      <c r="AI675" s="286"/>
      <c r="AJ675" s="286"/>
      <c r="AK675" s="286"/>
      <c r="AL675" s="286"/>
      <c r="AM675" s="286"/>
      <c r="AN675" s="286"/>
      <c r="AO675" s="286"/>
      <c r="AP675" s="286"/>
      <c r="AQ675" s="286"/>
      <c r="AR675" s="1010"/>
      <c r="AS675" s="286"/>
      <c r="AT675" s="286"/>
      <c r="AU675" s="286"/>
      <c r="AV675" s="286"/>
      <c r="AW675" s="286"/>
      <c r="AX675" s="286"/>
      <c r="AY675" s="1010"/>
      <c r="AZ675" s="286"/>
      <c r="BA675" s="286"/>
      <c r="BB675" s="286"/>
      <c r="BC675" s="286"/>
      <c r="BD675" s="286"/>
      <c r="BE675" s="286"/>
      <c r="BF675" s="286"/>
      <c r="BG675" s="286"/>
      <c r="BH675" s="286"/>
      <c r="BI675" s="286"/>
      <c r="BJ675" s="679"/>
      <c r="BK675" s="691"/>
    </row>
    <row r="676" spans="1:63" s="285" customFormat="1">
      <c r="A676" s="288"/>
      <c r="B676" s="288"/>
      <c r="C676" s="1396"/>
      <c r="D676" s="286"/>
      <c r="E676" s="286"/>
      <c r="F676" s="286"/>
      <c r="G676" s="286"/>
      <c r="H676" s="286"/>
      <c r="I676" s="286"/>
      <c r="J676" s="1010"/>
      <c r="K676" s="286"/>
      <c r="L676" s="286"/>
      <c r="M676" s="286"/>
      <c r="N676" s="286"/>
      <c r="O676" s="287"/>
      <c r="P676" s="286"/>
      <c r="Q676" s="997"/>
      <c r="R676" s="286"/>
      <c r="S676" s="286"/>
      <c r="T676" s="286"/>
      <c r="U676" s="286"/>
      <c r="V676" s="286"/>
      <c r="W676" s="286"/>
      <c r="X676" s="286"/>
      <c r="Y676" s="286"/>
      <c r="Z676" s="286"/>
      <c r="AA676" s="286"/>
      <c r="AB676" s="286"/>
      <c r="AC676" s="286"/>
      <c r="AD676" s="286"/>
      <c r="AE676" s="286"/>
      <c r="AF676" s="286"/>
      <c r="AG676" s="286"/>
      <c r="AH676" s="286"/>
      <c r="AI676" s="286"/>
      <c r="AJ676" s="286"/>
      <c r="AK676" s="286"/>
      <c r="AL676" s="286"/>
      <c r="AM676" s="286"/>
      <c r="AN676" s="286"/>
      <c r="AO676" s="286"/>
      <c r="AP676" s="286"/>
      <c r="AQ676" s="286"/>
      <c r="AR676" s="1010"/>
      <c r="AS676" s="286"/>
      <c r="AT676" s="286"/>
      <c r="AU676" s="286"/>
      <c r="AV676" s="286"/>
      <c r="AW676" s="286"/>
      <c r="AX676" s="286"/>
      <c r="AY676" s="1010"/>
      <c r="AZ676" s="286"/>
      <c r="BA676" s="286"/>
      <c r="BB676" s="286"/>
      <c r="BC676" s="286"/>
      <c r="BD676" s="286"/>
      <c r="BE676" s="286"/>
      <c r="BF676" s="286"/>
      <c r="BG676" s="286"/>
      <c r="BH676" s="286"/>
      <c r="BI676" s="286"/>
      <c r="BJ676" s="679"/>
      <c r="BK676" s="691"/>
    </row>
    <row r="677" spans="1:63" s="285" customFormat="1" ht="15.75" customHeight="1">
      <c r="A677" s="288"/>
      <c r="B677" s="288"/>
      <c r="C677" s="1396"/>
      <c r="D677" s="286"/>
      <c r="E677" s="286"/>
      <c r="F677" s="286"/>
      <c r="G677" s="286"/>
      <c r="H677" s="286"/>
      <c r="I677" s="286"/>
      <c r="J677" s="1010"/>
      <c r="K677" s="286"/>
      <c r="L677" s="286"/>
      <c r="M677" s="286"/>
      <c r="N677" s="286"/>
      <c r="O677" s="287"/>
      <c r="P677" s="286"/>
      <c r="Q677" s="997"/>
      <c r="R677" s="286"/>
      <c r="S677" s="286"/>
      <c r="T677" s="286"/>
      <c r="U677" s="286"/>
      <c r="V677" s="286"/>
      <c r="W677" s="286"/>
      <c r="X677" s="286"/>
      <c r="Y677" s="286"/>
      <c r="Z677" s="286"/>
      <c r="AA677" s="286"/>
      <c r="AB677" s="286"/>
      <c r="AC677" s="286"/>
      <c r="AD677" s="286"/>
      <c r="AE677" s="286"/>
      <c r="AF677" s="286"/>
      <c r="AG677" s="286"/>
      <c r="AH677" s="286"/>
      <c r="AI677" s="286"/>
      <c r="AJ677" s="286"/>
      <c r="AK677" s="286"/>
      <c r="AL677" s="286"/>
      <c r="AM677" s="286"/>
      <c r="AN677" s="286"/>
      <c r="AO677" s="286"/>
      <c r="AP677" s="286"/>
      <c r="AQ677" s="286"/>
      <c r="AR677" s="1010"/>
      <c r="AS677" s="286"/>
      <c r="AT677" s="286"/>
      <c r="AU677" s="286"/>
      <c r="AV677" s="286"/>
      <c r="AW677" s="286"/>
      <c r="AX677" s="286"/>
      <c r="AY677" s="1010"/>
      <c r="AZ677" s="286"/>
      <c r="BA677" s="286"/>
      <c r="BB677" s="286"/>
      <c r="BC677" s="286"/>
      <c r="BD677" s="286"/>
      <c r="BE677" s="286"/>
      <c r="BF677" s="286"/>
      <c r="BG677" s="286"/>
      <c r="BH677" s="286"/>
      <c r="BI677" s="286"/>
      <c r="BJ677" s="679"/>
      <c r="BK677" s="691"/>
    </row>
    <row r="678" spans="1:63" s="285" customFormat="1">
      <c r="A678" s="288"/>
      <c r="B678" s="288"/>
      <c r="C678" s="1396"/>
      <c r="D678" s="286"/>
      <c r="E678" s="286"/>
      <c r="F678" s="286"/>
      <c r="G678" s="286"/>
      <c r="H678" s="286"/>
      <c r="I678" s="286"/>
      <c r="J678" s="1010"/>
      <c r="K678" s="286"/>
      <c r="L678" s="286"/>
      <c r="M678" s="286"/>
      <c r="N678" s="286"/>
      <c r="O678" s="287"/>
      <c r="P678" s="286"/>
      <c r="Q678" s="997"/>
      <c r="R678" s="286"/>
      <c r="S678" s="286"/>
      <c r="T678" s="286"/>
      <c r="U678" s="286"/>
      <c r="V678" s="286"/>
      <c r="W678" s="286"/>
      <c r="X678" s="286"/>
      <c r="Y678" s="286"/>
      <c r="Z678" s="286"/>
      <c r="AA678" s="286"/>
      <c r="AB678" s="286"/>
      <c r="AC678" s="286"/>
      <c r="AD678" s="286"/>
      <c r="AE678" s="286"/>
      <c r="AF678" s="286"/>
      <c r="AG678" s="286"/>
      <c r="AH678" s="286"/>
      <c r="AI678" s="286"/>
      <c r="AJ678" s="286"/>
      <c r="AK678" s="286"/>
      <c r="AL678" s="286"/>
      <c r="AM678" s="286"/>
      <c r="AN678" s="286"/>
      <c r="AO678" s="286"/>
      <c r="AP678" s="286"/>
      <c r="AQ678" s="286"/>
      <c r="AR678" s="1010"/>
      <c r="AS678" s="286"/>
      <c r="AT678" s="286"/>
      <c r="AU678" s="286"/>
      <c r="AV678" s="286"/>
      <c r="AW678" s="286"/>
      <c r="AX678" s="286"/>
      <c r="AY678" s="1010"/>
      <c r="AZ678" s="286"/>
      <c r="BA678" s="286"/>
      <c r="BB678" s="286"/>
      <c r="BC678" s="286"/>
      <c r="BD678" s="286"/>
      <c r="BE678" s="286"/>
      <c r="BF678" s="286"/>
      <c r="BG678" s="286"/>
      <c r="BH678" s="286"/>
      <c r="BI678" s="286"/>
      <c r="BJ678" s="679"/>
      <c r="BK678" s="691"/>
    </row>
    <row r="679" spans="1:63" s="285" customFormat="1" ht="15.75" customHeight="1">
      <c r="A679" s="288"/>
      <c r="B679" s="288"/>
      <c r="C679" s="1396"/>
      <c r="D679" s="286"/>
      <c r="E679" s="286"/>
      <c r="F679" s="286"/>
      <c r="G679" s="286"/>
      <c r="H679" s="286"/>
      <c r="I679" s="286"/>
      <c r="J679" s="1010"/>
      <c r="K679" s="286"/>
      <c r="L679" s="286"/>
      <c r="M679" s="286"/>
      <c r="N679" s="286"/>
      <c r="O679" s="287"/>
      <c r="P679" s="286"/>
      <c r="Q679" s="997"/>
      <c r="R679" s="286"/>
      <c r="S679" s="286"/>
      <c r="T679" s="286"/>
      <c r="U679" s="286"/>
      <c r="V679" s="286"/>
      <c r="W679" s="286"/>
      <c r="X679" s="286"/>
      <c r="Y679" s="286"/>
      <c r="Z679" s="286"/>
      <c r="AA679" s="286"/>
      <c r="AB679" s="286"/>
      <c r="AC679" s="286"/>
      <c r="AD679" s="286"/>
      <c r="AE679" s="286"/>
      <c r="AF679" s="286"/>
      <c r="AG679" s="286"/>
      <c r="AH679" s="286"/>
      <c r="AI679" s="286"/>
      <c r="AJ679" s="286"/>
      <c r="AK679" s="286"/>
      <c r="AL679" s="286"/>
      <c r="AM679" s="286"/>
      <c r="AN679" s="286"/>
      <c r="AO679" s="286"/>
      <c r="AP679" s="286"/>
      <c r="AQ679" s="286"/>
      <c r="AR679" s="1010"/>
      <c r="AS679" s="286"/>
      <c r="AT679" s="286"/>
      <c r="AU679" s="286"/>
      <c r="AV679" s="286"/>
      <c r="AW679" s="286"/>
      <c r="AX679" s="286"/>
      <c r="AY679" s="1010"/>
      <c r="AZ679" s="286"/>
      <c r="BA679" s="286"/>
      <c r="BB679" s="286"/>
      <c r="BC679" s="286"/>
      <c r="BD679" s="286"/>
      <c r="BE679" s="286"/>
      <c r="BF679" s="286"/>
      <c r="BG679" s="286"/>
      <c r="BH679" s="286"/>
      <c r="BI679" s="286"/>
      <c r="BJ679" s="679"/>
      <c r="BK679" s="691"/>
    </row>
    <row r="680" spans="1:63" s="285" customFormat="1">
      <c r="A680" s="288"/>
      <c r="B680" s="288"/>
      <c r="C680" s="1396"/>
      <c r="D680" s="286"/>
      <c r="E680" s="286"/>
      <c r="F680" s="286"/>
      <c r="G680" s="286"/>
      <c r="H680" s="286"/>
      <c r="I680" s="286"/>
      <c r="J680" s="1010"/>
      <c r="K680" s="286"/>
      <c r="L680" s="286"/>
      <c r="M680" s="286"/>
      <c r="N680" s="286"/>
      <c r="O680" s="287"/>
      <c r="P680" s="286"/>
      <c r="Q680" s="997"/>
      <c r="R680" s="286"/>
      <c r="S680" s="286"/>
      <c r="T680" s="286"/>
      <c r="U680" s="286"/>
      <c r="V680" s="286"/>
      <c r="W680" s="286"/>
      <c r="X680" s="286"/>
      <c r="Y680" s="286"/>
      <c r="Z680" s="286"/>
      <c r="AA680" s="286"/>
      <c r="AB680" s="286"/>
      <c r="AC680" s="286"/>
      <c r="AD680" s="286"/>
      <c r="AE680" s="286"/>
      <c r="AF680" s="286"/>
      <c r="AG680" s="286"/>
      <c r="AH680" s="286"/>
      <c r="AI680" s="286"/>
      <c r="AJ680" s="286"/>
      <c r="AK680" s="286"/>
      <c r="AL680" s="286"/>
      <c r="AM680" s="286"/>
      <c r="AN680" s="286"/>
      <c r="AO680" s="286"/>
      <c r="AP680" s="286"/>
      <c r="AQ680" s="286"/>
      <c r="AR680" s="1010"/>
      <c r="AS680" s="286"/>
      <c r="AT680" s="286"/>
      <c r="AU680" s="286"/>
      <c r="AV680" s="286"/>
      <c r="AW680" s="286"/>
      <c r="AX680" s="286"/>
      <c r="AY680" s="1010"/>
      <c r="AZ680" s="286"/>
      <c r="BA680" s="286"/>
      <c r="BB680" s="286"/>
      <c r="BC680" s="286"/>
      <c r="BD680" s="286"/>
      <c r="BE680" s="286"/>
      <c r="BF680" s="286"/>
      <c r="BG680" s="286"/>
      <c r="BH680" s="286"/>
      <c r="BI680" s="286"/>
      <c r="BJ680" s="679"/>
      <c r="BK680" s="691"/>
    </row>
    <row r="681" spans="1:63" s="285" customFormat="1" ht="15.75" customHeight="1">
      <c r="A681" s="288"/>
      <c r="B681" s="288"/>
      <c r="C681" s="1396"/>
      <c r="D681" s="286"/>
      <c r="E681" s="286"/>
      <c r="F681" s="286"/>
      <c r="G681" s="286"/>
      <c r="H681" s="286"/>
      <c r="I681" s="286"/>
      <c r="J681" s="1010"/>
      <c r="K681" s="286"/>
      <c r="L681" s="286"/>
      <c r="M681" s="286"/>
      <c r="N681" s="286"/>
      <c r="O681" s="287"/>
      <c r="P681" s="286"/>
      <c r="Q681" s="997"/>
      <c r="R681" s="286"/>
      <c r="S681" s="286"/>
      <c r="T681" s="286"/>
      <c r="U681" s="286"/>
      <c r="V681" s="286"/>
      <c r="W681" s="286"/>
      <c r="X681" s="286"/>
      <c r="Y681" s="286"/>
      <c r="Z681" s="286"/>
      <c r="AA681" s="286"/>
      <c r="AB681" s="286"/>
      <c r="AC681" s="286"/>
      <c r="AD681" s="286"/>
      <c r="AE681" s="286"/>
      <c r="AF681" s="286"/>
      <c r="AG681" s="286"/>
      <c r="AH681" s="286"/>
      <c r="AI681" s="286"/>
      <c r="AJ681" s="286"/>
      <c r="AK681" s="286"/>
      <c r="AL681" s="286"/>
      <c r="AM681" s="286"/>
      <c r="AN681" s="286"/>
      <c r="AO681" s="286"/>
      <c r="AP681" s="286"/>
      <c r="AQ681" s="286"/>
      <c r="AR681" s="1010"/>
      <c r="AS681" s="286"/>
      <c r="AT681" s="286"/>
      <c r="AU681" s="286"/>
      <c r="AV681" s="286"/>
      <c r="AW681" s="286"/>
      <c r="AX681" s="286"/>
      <c r="AY681" s="1010"/>
      <c r="AZ681" s="286"/>
      <c r="BA681" s="286"/>
      <c r="BB681" s="286"/>
      <c r="BC681" s="286"/>
      <c r="BD681" s="286"/>
      <c r="BE681" s="286"/>
      <c r="BF681" s="286"/>
      <c r="BG681" s="286"/>
      <c r="BH681" s="286"/>
      <c r="BI681" s="286"/>
      <c r="BJ681" s="679"/>
      <c r="BK681" s="691"/>
    </row>
    <row r="682" spans="1:63" s="285" customFormat="1">
      <c r="A682" s="288"/>
      <c r="B682" s="288"/>
      <c r="C682" s="1396"/>
      <c r="D682" s="286"/>
      <c r="E682" s="286"/>
      <c r="F682" s="286"/>
      <c r="G682" s="286"/>
      <c r="H682" s="286"/>
      <c r="I682" s="286"/>
      <c r="J682" s="1010"/>
      <c r="K682" s="286"/>
      <c r="L682" s="286"/>
      <c r="M682" s="286"/>
      <c r="N682" s="286"/>
      <c r="O682" s="287"/>
      <c r="P682" s="286"/>
      <c r="Q682" s="997"/>
      <c r="R682" s="286"/>
      <c r="S682" s="286"/>
      <c r="T682" s="286"/>
      <c r="U682" s="286"/>
      <c r="V682" s="286"/>
      <c r="W682" s="286"/>
      <c r="X682" s="286"/>
      <c r="Y682" s="286"/>
      <c r="Z682" s="286"/>
      <c r="AA682" s="286"/>
      <c r="AB682" s="286"/>
      <c r="AC682" s="286"/>
      <c r="AD682" s="286"/>
      <c r="AE682" s="286"/>
      <c r="AF682" s="286"/>
      <c r="AG682" s="286"/>
      <c r="AH682" s="286"/>
      <c r="AI682" s="286"/>
      <c r="AJ682" s="286"/>
      <c r="AK682" s="286"/>
      <c r="AL682" s="286"/>
      <c r="AM682" s="286"/>
      <c r="AN682" s="286"/>
      <c r="AO682" s="286"/>
      <c r="AP682" s="286"/>
      <c r="AQ682" s="286"/>
      <c r="AR682" s="1010"/>
      <c r="AS682" s="286"/>
      <c r="AT682" s="286"/>
      <c r="AU682" s="286"/>
      <c r="AV682" s="286"/>
      <c r="AW682" s="286"/>
      <c r="AX682" s="286"/>
      <c r="AY682" s="1010"/>
      <c r="AZ682" s="286"/>
      <c r="BA682" s="286"/>
      <c r="BB682" s="286"/>
      <c r="BC682" s="286"/>
      <c r="BD682" s="286"/>
      <c r="BE682" s="286"/>
      <c r="BF682" s="286"/>
      <c r="BG682" s="286"/>
      <c r="BH682" s="286"/>
      <c r="BI682" s="286"/>
      <c r="BJ682" s="679"/>
      <c r="BK682" s="691"/>
    </row>
    <row r="683" spans="1:63" s="285" customFormat="1" ht="15.75" customHeight="1">
      <c r="A683" s="288"/>
      <c r="B683" s="288"/>
      <c r="C683" s="1396"/>
      <c r="D683" s="286"/>
      <c r="E683" s="286"/>
      <c r="F683" s="286"/>
      <c r="G683" s="286"/>
      <c r="H683" s="286"/>
      <c r="I683" s="286"/>
      <c r="J683" s="1010"/>
      <c r="K683" s="286"/>
      <c r="L683" s="286"/>
      <c r="M683" s="286"/>
      <c r="N683" s="286"/>
      <c r="O683" s="287"/>
      <c r="P683" s="286"/>
      <c r="Q683" s="997"/>
      <c r="R683" s="286"/>
      <c r="S683" s="286"/>
      <c r="T683" s="286"/>
      <c r="U683" s="286"/>
      <c r="V683" s="286"/>
      <c r="W683" s="286"/>
      <c r="X683" s="286"/>
      <c r="Y683" s="286"/>
      <c r="Z683" s="286"/>
      <c r="AA683" s="286"/>
      <c r="AB683" s="286"/>
      <c r="AC683" s="286"/>
      <c r="AD683" s="286"/>
      <c r="AE683" s="286"/>
      <c r="AF683" s="286"/>
      <c r="AG683" s="286"/>
      <c r="AH683" s="286"/>
      <c r="AI683" s="286"/>
      <c r="AJ683" s="286"/>
      <c r="AK683" s="286"/>
      <c r="AL683" s="286"/>
      <c r="AM683" s="286"/>
      <c r="AN683" s="286"/>
      <c r="AO683" s="286"/>
      <c r="AP683" s="286"/>
      <c r="AQ683" s="286"/>
      <c r="AR683" s="1010"/>
      <c r="AS683" s="286"/>
      <c r="AT683" s="286"/>
      <c r="AU683" s="286"/>
      <c r="AV683" s="286"/>
      <c r="AW683" s="286"/>
      <c r="AX683" s="286"/>
      <c r="AY683" s="1010"/>
      <c r="AZ683" s="286"/>
      <c r="BA683" s="286"/>
      <c r="BB683" s="286"/>
      <c r="BC683" s="286"/>
      <c r="BD683" s="286"/>
      <c r="BE683" s="286"/>
      <c r="BF683" s="286"/>
      <c r="BG683" s="286"/>
      <c r="BH683" s="286"/>
      <c r="BI683" s="286"/>
      <c r="BJ683" s="679"/>
      <c r="BK683" s="691"/>
    </row>
    <row r="684" spans="1:63" s="285" customFormat="1">
      <c r="A684" s="288"/>
      <c r="B684" s="288"/>
      <c r="C684" s="1396"/>
      <c r="D684" s="286"/>
      <c r="E684" s="286"/>
      <c r="F684" s="286"/>
      <c r="G684" s="286"/>
      <c r="H684" s="286"/>
      <c r="I684" s="286"/>
      <c r="J684" s="1010"/>
      <c r="K684" s="286"/>
      <c r="L684" s="286"/>
      <c r="M684" s="286"/>
      <c r="N684" s="286"/>
      <c r="O684" s="287"/>
      <c r="P684" s="286"/>
      <c r="Q684" s="997"/>
      <c r="R684" s="286"/>
      <c r="S684" s="286"/>
      <c r="T684" s="286"/>
      <c r="U684" s="286"/>
      <c r="V684" s="286"/>
      <c r="W684" s="286"/>
      <c r="X684" s="286"/>
      <c r="Y684" s="286"/>
      <c r="Z684" s="286"/>
      <c r="AA684" s="286"/>
      <c r="AB684" s="286"/>
      <c r="AC684" s="286"/>
      <c r="AD684" s="286"/>
      <c r="AE684" s="286"/>
      <c r="AF684" s="286"/>
      <c r="AG684" s="286"/>
      <c r="AH684" s="286"/>
      <c r="AI684" s="286"/>
      <c r="AJ684" s="286"/>
      <c r="AK684" s="286"/>
      <c r="AL684" s="286"/>
      <c r="AM684" s="286"/>
      <c r="AN684" s="286"/>
      <c r="AO684" s="286"/>
      <c r="AP684" s="286"/>
      <c r="AQ684" s="286"/>
      <c r="AR684" s="1010"/>
      <c r="AS684" s="286"/>
      <c r="AT684" s="286"/>
      <c r="AU684" s="286"/>
      <c r="AV684" s="286"/>
      <c r="AW684" s="286"/>
      <c r="AX684" s="286"/>
      <c r="AY684" s="1010"/>
      <c r="AZ684" s="286"/>
      <c r="BA684" s="286"/>
      <c r="BB684" s="286"/>
      <c r="BC684" s="286"/>
      <c r="BD684" s="286"/>
      <c r="BE684" s="286"/>
      <c r="BF684" s="286"/>
      <c r="BG684" s="286"/>
      <c r="BH684" s="286"/>
      <c r="BI684" s="286"/>
      <c r="BJ684" s="679"/>
      <c r="BK684" s="691"/>
    </row>
    <row r="685" spans="1:63" s="285" customFormat="1" ht="15.75" customHeight="1">
      <c r="A685" s="288"/>
      <c r="B685" s="288"/>
      <c r="C685" s="1396"/>
      <c r="D685" s="286"/>
      <c r="E685" s="286"/>
      <c r="F685" s="286"/>
      <c r="G685" s="286"/>
      <c r="H685" s="286"/>
      <c r="I685" s="286"/>
      <c r="J685" s="1010"/>
      <c r="K685" s="286"/>
      <c r="L685" s="286"/>
      <c r="M685" s="286"/>
      <c r="N685" s="286"/>
      <c r="O685" s="287"/>
      <c r="P685" s="286"/>
      <c r="Q685" s="997"/>
      <c r="R685" s="286"/>
      <c r="S685" s="286"/>
      <c r="T685" s="286"/>
      <c r="U685" s="286"/>
      <c r="V685" s="286"/>
      <c r="W685" s="286"/>
      <c r="X685" s="286"/>
      <c r="Y685" s="286"/>
      <c r="Z685" s="286"/>
      <c r="AA685" s="286"/>
      <c r="AB685" s="286"/>
      <c r="AC685" s="286"/>
      <c r="AD685" s="286"/>
      <c r="AE685" s="286"/>
      <c r="AF685" s="286"/>
      <c r="AG685" s="286"/>
      <c r="AH685" s="286"/>
      <c r="AI685" s="286"/>
      <c r="AJ685" s="286"/>
      <c r="AK685" s="286"/>
      <c r="AL685" s="286"/>
      <c r="AM685" s="286"/>
      <c r="AN685" s="286"/>
      <c r="AO685" s="286"/>
      <c r="AP685" s="286"/>
      <c r="AQ685" s="286"/>
      <c r="AR685" s="1010"/>
      <c r="AS685" s="286"/>
      <c r="AT685" s="286"/>
      <c r="AU685" s="286"/>
      <c r="AV685" s="286"/>
      <c r="AW685" s="286"/>
      <c r="AX685" s="286"/>
      <c r="AY685" s="1010"/>
      <c r="AZ685" s="286"/>
      <c r="BA685" s="286"/>
      <c r="BB685" s="286"/>
      <c r="BC685" s="286"/>
      <c r="BD685" s="286"/>
      <c r="BE685" s="286"/>
      <c r="BF685" s="286"/>
      <c r="BG685" s="286"/>
      <c r="BH685" s="286"/>
      <c r="BI685" s="286"/>
      <c r="BJ685" s="679"/>
      <c r="BK685" s="691"/>
    </row>
    <row r="686" spans="1:63" s="285" customFormat="1">
      <c r="A686" s="288"/>
      <c r="B686" s="288"/>
      <c r="C686" s="1396"/>
      <c r="D686" s="286"/>
      <c r="E686" s="286"/>
      <c r="F686" s="286"/>
      <c r="G686" s="286"/>
      <c r="H686" s="286"/>
      <c r="I686" s="286"/>
      <c r="J686" s="1010"/>
      <c r="K686" s="286"/>
      <c r="L686" s="286"/>
      <c r="M686" s="286"/>
      <c r="N686" s="286"/>
      <c r="O686" s="287"/>
      <c r="P686" s="286"/>
      <c r="Q686" s="997"/>
      <c r="R686" s="286"/>
      <c r="S686" s="286"/>
      <c r="T686" s="286"/>
      <c r="U686" s="286"/>
      <c r="V686" s="286"/>
      <c r="W686" s="286"/>
      <c r="X686" s="286"/>
      <c r="Y686" s="286"/>
      <c r="Z686" s="286"/>
      <c r="AA686" s="286"/>
      <c r="AB686" s="286"/>
      <c r="AC686" s="286"/>
      <c r="AD686" s="286"/>
      <c r="AE686" s="286"/>
      <c r="AF686" s="286"/>
      <c r="AG686" s="286"/>
      <c r="AH686" s="286"/>
      <c r="AI686" s="286"/>
      <c r="AJ686" s="286"/>
      <c r="AK686" s="286"/>
      <c r="AL686" s="286"/>
      <c r="AM686" s="286"/>
      <c r="AN686" s="286"/>
      <c r="AO686" s="286"/>
      <c r="AP686" s="286"/>
      <c r="AQ686" s="286"/>
      <c r="AR686" s="1010"/>
      <c r="AS686" s="286"/>
      <c r="AT686" s="286"/>
      <c r="AU686" s="286"/>
      <c r="AV686" s="286"/>
      <c r="AW686" s="286"/>
      <c r="AX686" s="286"/>
      <c r="AY686" s="1010"/>
      <c r="AZ686" s="286"/>
      <c r="BA686" s="286"/>
      <c r="BB686" s="286"/>
      <c r="BC686" s="286"/>
      <c r="BD686" s="286"/>
      <c r="BE686" s="286"/>
      <c r="BF686" s="286"/>
      <c r="BG686" s="286"/>
      <c r="BH686" s="286"/>
      <c r="BI686" s="286"/>
      <c r="BJ686" s="679"/>
      <c r="BK686" s="691"/>
    </row>
    <row r="687" spans="1:63" s="285" customFormat="1" ht="15.75" customHeight="1">
      <c r="A687" s="288"/>
      <c r="B687" s="288"/>
      <c r="C687" s="1396"/>
      <c r="D687" s="286"/>
      <c r="E687" s="286"/>
      <c r="F687" s="286"/>
      <c r="G687" s="286"/>
      <c r="H687" s="286"/>
      <c r="I687" s="286"/>
      <c r="J687" s="1010"/>
      <c r="K687" s="286"/>
      <c r="L687" s="286"/>
      <c r="M687" s="286"/>
      <c r="N687" s="286"/>
      <c r="O687" s="287"/>
      <c r="P687" s="286"/>
      <c r="Q687" s="997"/>
      <c r="R687" s="286"/>
      <c r="S687" s="286"/>
      <c r="T687" s="286"/>
      <c r="U687" s="286"/>
      <c r="V687" s="286"/>
      <c r="W687" s="286"/>
      <c r="X687" s="286"/>
      <c r="Y687" s="286"/>
      <c r="Z687" s="286"/>
      <c r="AA687" s="286"/>
      <c r="AB687" s="286"/>
      <c r="AC687" s="286"/>
      <c r="AD687" s="286"/>
      <c r="AE687" s="286"/>
      <c r="AF687" s="286"/>
      <c r="AG687" s="286"/>
      <c r="AH687" s="286"/>
      <c r="AI687" s="286"/>
      <c r="AJ687" s="286"/>
      <c r="AK687" s="286"/>
      <c r="AL687" s="286"/>
      <c r="AM687" s="286"/>
      <c r="AN687" s="286"/>
      <c r="AO687" s="286"/>
      <c r="AP687" s="286"/>
      <c r="AQ687" s="286"/>
      <c r="AR687" s="1010"/>
      <c r="AS687" s="286"/>
      <c r="AT687" s="286"/>
      <c r="AU687" s="286"/>
      <c r="AV687" s="286"/>
      <c r="AW687" s="286"/>
      <c r="AX687" s="286"/>
      <c r="AY687" s="1010"/>
      <c r="AZ687" s="286"/>
      <c r="BA687" s="286"/>
      <c r="BB687" s="286"/>
      <c r="BC687" s="286"/>
      <c r="BD687" s="286"/>
      <c r="BE687" s="286"/>
      <c r="BF687" s="286"/>
      <c r="BG687" s="286"/>
      <c r="BH687" s="286"/>
      <c r="BI687" s="286"/>
      <c r="BJ687" s="679"/>
      <c r="BK687" s="691"/>
    </row>
    <row r="688" spans="1:63" s="285" customFormat="1">
      <c r="A688" s="288"/>
      <c r="B688" s="288"/>
      <c r="C688" s="1396"/>
      <c r="D688" s="286"/>
      <c r="E688" s="286"/>
      <c r="F688" s="286"/>
      <c r="G688" s="286"/>
      <c r="H688" s="286"/>
      <c r="I688" s="286"/>
      <c r="J688" s="1010"/>
      <c r="K688" s="286"/>
      <c r="L688" s="286"/>
      <c r="M688" s="286"/>
      <c r="N688" s="286"/>
      <c r="O688" s="287"/>
      <c r="P688" s="286"/>
      <c r="Q688" s="997"/>
      <c r="R688" s="286"/>
      <c r="S688" s="286"/>
      <c r="T688" s="286"/>
      <c r="U688" s="286"/>
      <c r="V688" s="286"/>
      <c r="W688" s="286"/>
      <c r="X688" s="286"/>
      <c r="Y688" s="286"/>
      <c r="Z688" s="286"/>
      <c r="AA688" s="286"/>
      <c r="AB688" s="286"/>
      <c r="AC688" s="286"/>
      <c r="AD688" s="286"/>
      <c r="AE688" s="286"/>
      <c r="AF688" s="286"/>
      <c r="AG688" s="286"/>
      <c r="AH688" s="286"/>
      <c r="AI688" s="286"/>
      <c r="AJ688" s="286"/>
      <c r="AK688" s="286"/>
      <c r="AL688" s="286"/>
      <c r="AM688" s="286"/>
      <c r="AN688" s="286"/>
      <c r="AO688" s="286"/>
      <c r="AP688" s="286"/>
      <c r="AQ688" s="286"/>
      <c r="AR688" s="1010"/>
      <c r="AS688" s="286"/>
      <c r="AT688" s="286"/>
      <c r="AU688" s="286"/>
      <c r="AV688" s="286"/>
      <c r="AW688" s="286"/>
      <c r="AX688" s="286"/>
      <c r="AY688" s="1010"/>
      <c r="AZ688" s="286"/>
      <c r="BA688" s="286"/>
      <c r="BB688" s="286"/>
      <c r="BC688" s="286"/>
      <c r="BD688" s="286"/>
      <c r="BE688" s="286"/>
      <c r="BF688" s="286"/>
      <c r="BG688" s="286"/>
      <c r="BH688" s="286"/>
      <c r="BI688" s="286"/>
      <c r="BJ688" s="679"/>
      <c r="BK688" s="691"/>
    </row>
    <row r="689" spans="1:63" s="285" customFormat="1" ht="15.75" customHeight="1">
      <c r="A689" s="288"/>
      <c r="B689" s="288"/>
      <c r="C689" s="1396"/>
      <c r="D689" s="286"/>
      <c r="E689" s="286"/>
      <c r="F689" s="286"/>
      <c r="G689" s="286"/>
      <c r="H689" s="286"/>
      <c r="I689" s="286"/>
      <c r="J689" s="1010"/>
      <c r="K689" s="286"/>
      <c r="L689" s="286"/>
      <c r="M689" s="286"/>
      <c r="N689" s="286"/>
      <c r="O689" s="287"/>
      <c r="P689" s="286"/>
      <c r="Q689" s="997"/>
      <c r="R689" s="286"/>
      <c r="S689" s="286"/>
      <c r="T689" s="286"/>
      <c r="U689" s="286"/>
      <c r="V689" s="286"/>
      <c r="W689" s="286"/>
      <c r="X689" s="286"/>
      <c r="Y689" s="286"/>
      <c r="Z689" s="286"/>
      <c r="AA689" s="286"/>
      <c r="AB689" s="286"/>
      <c r="AC689" s="286"/>
      <c r="AD689" s="286"/>
      <c r="AE689" s="286"/>
      <c r="AF689" s="286"/>
      <c r="AG689" s="286"/>
      <c r="AH689" s="286"/>
      <c r="AI689" s="286"/>
      <c r="AJ689" s="286"/>
      <c r="AK689" s="286"/>
      <c r="AL689" s="286"/>
      <c r="AM689" s="286"/>
      <c r="AN689" s="286"/>
      <c r="AO689" s="286"/>
      <c r="AP689" s="286"/>
      <c r="AQ689" s="286"/>
      <c r="AR689" s="1010"/>
      <c r="AS689" s="286"/>
      <c r="AT689" s="286"/>
      <c r="AU689" s="286"/>
      <c r="AV689" s="286"/>
      <c r="AW689" s="286"/>
      <c r="AX689" s="286"/>
      <c r="AY689" s="1010"/>
      <c r="AZ689" s="286"/>
      <c r="BA689" s="286"/>
      <c r="BB689" s="286"/>
      <c r="BC689" s="286"/>
      <c r="BD689" s="286"/>
      <c r="BE689" s="286"/>
      <c r="BF689" s="286"/>
      <c r="BG689" s="286"/>
      <c r="BH689" s="286"/>
      <c r="BI689" s="286"/>
      <c r="BJ689" s="679"/>
      <c r="BK689" s="691"/>
    </row>
    <row r="690" spans="1:63" s="285" customFormat="1">
      <c r="A690" s="288"/>
      <c r="B690" s="288"/>
      <c r="C690" s="1396"/>
      <c r="D690" s="286"/>
      <c r="E690" s="286"/>
      <c r="F690" s="286"/>
      <c r="G690" s="286"/>
      <c r="H690" s="286"/>
      <c r="I690" s="286"/>
      <c r="J690" s="1010"/>
      <c r="K690" s="286"/>
      <c r="L690" s="286"/>
      <c r="M690" s="286"/>
      <c r="N690" s="286"/>
      <c r="O690" s="287"/>
      <c r="P690" s="286"/>
      <c r="Q690" s="997"/>
      <c r="R690" s="286"/>
      <c r="S690" s="286"/>
      <c r="T690" s="286"/>
      <c r="U690" s="286"/>
      <c r="V690" s="286"/>
      <c r="W690" s="286"/>
      <c r="X690" s="286"/>
      <c r="Y690" s="286"/>
      <c r="Z690" s="286"/>
      <c r="AA690" s="286"/>
      <c r="AB690" s="286"/>
      <c r="AC690" s="286"/>
      <c r="AD690" s="286"/>
      <c r="AE690" s="286"/>
      <c r="AF690" s="286"/>
      <c r="AG690" s="286"/>
      <c r="AH690" s="286"/>
      <c r="AI690" s="286"/>
      <c r="AJ690" s="286"/>
      <c r="AK690" s="286"/>
      <c r="AL690" s="286"/>
      <c r="AM690" s="286"/>
      <c r="AN690" s="286"/>
      <c r="AO690" s="286"/>
      <c r="AP690" s="286"/>
      <c r="AQ690" s="286"/>
      <c r="AR690" s="1010"/>
      <c r="AS690" s="286"/>
      <c r="AT690" s="286"/>
      <c r="AU690" s="286"/>
      <c r="AV690" s="286"/>
      <c r="AW690" s="286"/>
      <c r="AX690" s="286"/>
      <c r="AY690" s="1010"/>
      <c r="AZ690" s="286"/>
      <c r="BA690" s="286"/>
      <c r="BB690" s="286"/>
      <c r="BC690" s="286"/>
      <c r="BD690" s="286"/>
      <c r="BE690" s="286"/>
      <c r="BF690" s="286"/>
      <c r="BG690" s="286"/>
      <c r="BH690" s="286"/>
      <c r="BI690" s="286"/>
      <c r="BJ690" s="679"/>
      <c r="BK690" s="691"/>
    </row>
    <row r="691" spans="1:63" s="285" customFormat="1" ht="15.75" customHeight="1">
      <c r="A691" s="288"/>
      <c r="B691" s="288"/>
      <c r="C691" s="1396"/>
      <c r="D691" s="286"/>
      <c r="E691" s="286"/>
      <c r="F691" s="286"/>
      <c r="G691" s="286"/>
      <c r="H691" s="286"/>
      <c r="I691" s="286"/>
      <c r="J691" s="1010"/>
      <c r="K691" s="286"/>
      <c r="L691" s="286"/>
      <c r="M691" s="286"/>
      <c r="N691" s="286"/>
      <c r="O691" s="287"/>
      <c r="P691" s="286"/>
      <c r="Q691" s="997"/>
      <c r="R691" s="286"/>
      <c r="S691" s="286"/>
      <c r="T691" s="286"/>
      <c r="U691" s="286"/>
      <c r="V691" s="286"/>
      <c r="W691" s="286"/>
      <c r="X691" s="286"/>
      <c r="Y691" s="286"/>
      <c r="Z691" s="286"/>
      <c r="AA691" s="286"/>
      <c r="AB691" s="286"/>
      <c r="AC691" s="286"/>
      <c r="AD691" s="286"/>
      <c r="AE691" s="286"/>
      <c r="AF691" s="286"/>
      <c r="AG691" s="286"/>
      <c r="AH691" s="286"/>
      <c r="AI691" s="286"/>
      <c r="AJ691" s="286"/>
      <c r="AK691" s="286"/>
      <c r="AL691" s="286"/>
      <c r="AM691" s="286"/>
      <c r="AN691" s="286"/>
      <c r="AO691" s="286"/>
      <c r="AP691" s="286"/>
      <c r="AQ691" s="286"/>
      <c r="AR691" s="1010"/>
      <c r="AS691" s="286"/>
      <c r="AT691" s="286"/>
      <c r="AU691" s="286"/>
      <c r="AV691" s="286"/>
      <c r="AW691" s="286"/>
      <c r="AX691" s="286"/>
      <c r="AY691" s="1010"/>
      <c r="AZ691" s="286"/>
      <c r="BA691" s="286"/>
      <c r="BB691" s="286"/>
      <c r="BC691" s="286"/>
      <c r="BD691" s="286"/>
      <c r="BE691" s="286"/>
      <c r="BF691" s="286"/>
      <c r="BG691" s="286"/>
      <c r="BH691" s="286"/>
      <c r="BI691" s="286"/>
      <c r="BJ691" s="679"/>
      <c r="BK691" s="691"/>
    </row>
    <row r="692" spans="1:63" s="285" customFormat="1">
      <c r="A692" s="288"/>
      <c r="B692" s="288"/>
      <c r="C692" s="1396"/>
      <c r="D692" s="286"/>
      <c r="E692" s="286"/>
      <c r="F692" s="286"/>
      <c r="G692" s="286"/>
      <c r="H692" s="286"/>
      <c r="I692" s="286"/>
      <c r="J692" s="1010"/>
      <c r="K692" s="286"/>
      <c r="L692" s="286"/>
      <c r="M692" s="286"/>
      <c r="N692" s="286"/>
      <c r="O692" s="287"/>
      <c r="P692" s="286"/>
      <c r="Q692" s="997"/>
      <c r="R692" s="286"/>
      <c r="S692" s="286"/>
      <c r="T692" s="286"/>
      <c r="U692" s="286"/>
      <c r="V692" s="286"/>
      <c r="W692" s="286"/>
      <c r="X692" s="286"/>
      <c r="Y692" s="286"/>
      <c r="Z692" s="286"/>
      <c r="AA692" s="286"/>
      <c r="AB692" s="286"/>
      <c r="AC692" s="286"/>
      <c r="AD692" s="286"/>
      <c r="AE692" s="286"/>
      <c r="AF692" s="286"/>
      <c r="AG692" s="286"/>
      <c r="AH692" s="286"/>
      <c r="AI692" s="286"/>
      <c r="AJ692" s="286"/>
      <c r="AK692" s="286"/>
      <c r="AL692" s="286"/>
      <c r="AM692" s="286"/>
      <c r="AN692" s="286"/>
      <c r="AO692" s="286"/>
      <c r="AP692" s="286"/>
      <c r="AQ692" s="286"/>
      <c r="AR692" s="1010"/>
      <c r="AS692" s="286"/>
      <c r="AT692" s="286"/>
      <c r="AU692" s="286"/>
      <c r="AV692" s="286"/>
      <c r="AW692" s="286"/>
      <c r="AX692" s="286"/>
      <c r="AY692" s="1010"/>
      <c r="AZ692" s="286"/>
      <c r="BA692" s="286"/>
      <c r="BB692" s="286"/>
      <c r="BC692" s="286"/>
      <c r="BD692" s="286"/>
      <c r="BE692" s="286"/>
      <c r="BF692" s="286"/>
      <c r="BG692" s="286"/>
      <c r="BH692" s="286"/>
      <c r="BI692" s="286"/>
      <c r="BJ692" s="679"/>
      <c r="BK692" s="691"/>
    </row>
    <row r="693" spans="1:63" s="285" customFormat="1" ht="15.75" customHeight="1">
      <c r="A693" s="288"/>
      <c r="B693" s="288"/>
      <c r="C693" s="1396"/>
      <c r="D693" s="286"/>
      <c r="E693" s="286"/>
      <c r="F693" s="286"/>
      <c r="G693" s="286"/>
      <c r="H693" s="286"/>
      <c r="I693" s="286"/>
      <c r="J693" s="1010"/>
      <c r="K693" s="286"/>
      <c r="L693" s="286"/>
      <c r="M693" s="286"/>
      <c r="N693" s="286"/>
      <c r="O693" s="287"/>
      <c r="P693" s="286"/>
      <c r="Q693" s="997"/>
      <c r="R693" s="286"/>
      <c r="S693" s="286"/>
      <c r="T693" s="286"/>
      <c r="U693" s="286"/>
      <c r="V693" s="286"/>
      <c r="W693" s="286"/>
      <c r="X693" s="286"/>
      <c r="Y693" s="286"/>
      <c r="Z693" s="286"/>
      <c r="AA693" s="286"/>
      <c r="AB693" s="286"/>
      <c r="AC693" s="286"/>
      <c r="AD693" s="286"/>
      <c r="AE693" s="286"/>
      <c r="AF693" s="286"/>
      <c r="AG693" s="286"/>
      <c r="AH693" s="286"/>
      <c r="AI693" s="286"/>
      <c r="AJ693" s="286"/>
      <c r="AK693" s="286"/>
      <c r="AL693" s="286"/>
      <c r="AM693" s="286"/>
      <c r="AN693" s="286"/>
      <c r="AO693" s="286"/>
      <c r="AP693" s="286"/>
      <c r="AQ693" s="286"/>
      <c r="AR693" s="1010"/>
      <c r="AS693" s="286"/>
      <c r="AT693" s="286"/>
      <c r="AU693" s="286"/>
      <c r="AV693" s="286"/>
      <c r="AW693" s="286"/>
      <c r="AX693" s="286"/>
      <c r="AY693" s="1010"/>
      <c r="AZ693" s="286"/>
      <c r="BA693" s="286"/>
      <c r="BB693" s="286"/>
      <c r="BC693" s="286"/>
      <c r="BD693" s="286"/>
      <c r="BE693" s="286"/>
      <c r="BF693" s="286"/>
      <c r="BG693" s="286"/>
      <c r="BH693" s="286"/>
      <c r="BI693" s="286"/>
      <c r="BJ693" s="679"/>
      <c r="BK693" s="691"/>
    </row>
    <row r="694" spans="1:63" s="285" customFormat="1">
      <c r="A694" s="288"/>
      <c r="B694" s="288"/>
      <c r="C694" s="1396"/>
      <c r="D694" s="286"/>
      <c r="E694" s="286"/>
      <c r="F694" s="286"/>
      <c r="G694" s="286"/>
      <c r="H694" s="286"/>
      <c r="I694" s="286"/>
      <c r="J694" s="1010"/>
      <c r="K694" s="286"/>
      <c r="L694" s="286"/>
      <c r="M694" s="286"/>
      <c r="N694" s="286"/>
      <c r="O694" s="287"/>
      <c r="P694" s="286"/>
      <c r="Q694" s="997"/>
      <c r="R694" s="286"/>
      <c r="S694" s="286"/>
      <c r="T694" s="286"/>
      <c r="U694" s="286"/>
      <c r="V694" s="286"/>
      <c r="W694" s="286"/>
      <c r="X694" s="286"/>
      <c r="Y694" s="286"/>
      <c r="Z694" s="286"/>
      <c r="AA694" s="286"/>
      <c r="AB694" s="286"/>
      <c r="AC694" s="286"/>
      <c r="AD694" s="286"/>
      <c r="AE694" s="286"/>
      <c r="AF694" s="286"/>
      <c r="AG694" s="286"/>
      <c r="AH694" s="286"/>
      <c r="AI694" s="286"/>
      <c r="AJ694" s="286"/>
      <c r="AK694" s="286"/>
      <c r="AL694" s="286"/>
      <c r="AM694" s="286"/>
      <c r="AN694" s="286"/>
      <c r="AO694" s="286"/>
      <c r="AP694" s="286"/>
      <c r="AQ694" s="286"/>
      <c r="AR694" s="1010"/>
      <c r="AS694" s="286"/>
      <c r="AT694" s="286"/>
      <c r="AU694" s="286"/>
      <c r="AV694" s="286"/>
      <c r="AW694" s="286"/>
      <c r="AX694" s="286"/>
      <c r="AY694" s="1010"/>
      <c r="AZ694" s="286"/>
      <c r="BA694" s="286"/>
      <c r="BB694" s="286"/>
      <c r="BC694" s="286"/>
      <c r="BD694" s="286"/>
      <c r="BE694" s="286"/>
      <c r="BF694" s="286"/>
      <c r="BG694" s="286"/>
      <c r="BH694" s="286"/>
      <c r="BI694" s="286"/>
      <c r="BJ694" s="679"/>
      <c r="BK694" s="691"/>
    </row>
    <row r="695" spans="1:63" s="285" customFormat="1" ht="15.75" customHeight="1">
      <c r="A695" s="288"/>
      <c r="B695" s="288"/>
      <c r="C695" s="1396"/>
      <c r="D695" s="286"/>
      <c r="E695" s="286"/>
      <c r="F695" s="286"/>
      <c r="G695" s="286"/>
      <c r="H695" s="286"/>
      <c r="I695" s="286"/>
      <c r="J695" s="1010"/>
      <c r="K695" s="286"/>
      <c r="L695" s="286"/>
      <c r="M695" s="286"/>
      <c r="N695" s="286"/>
      <c r="O695" s="287"/>
      <c r="P695" s="286"/>
      <c r="Q695" s="997"/>
      <c r="R695" s="286"/>
      <c r="S695" s="286"/>
      <c r="T695" s="286"/>
      <c r="U695" s="286"/>
      <c r="V695" s="286"/>
      <c r="W695" s="286"/>
      <c r="X695" s="286"/>
      <c r="Y695" s="286"/>
      <c r="Z695" s="286"/>
      <c r="AA695" s="286"/>
      <c r="AB695" s="286"/>
      <c r="AC695" s="286"/>
      <c r="AD695" s="286"/>
      <c r="AE695" s="286"/>
      <c r="AF695" s="286"/>
      <c r="AG695" s="286"/>
      <c r="AH695" s="286"/>
      <c r="AI695" s="286"/>
      <c r="AJ695" s="286"/>
      <c r="AK695" s="286"/>
      <c r="AL695" s="286"/>
      <c r="AM695" s="286"/>
      <c r="AN695" s="286"/>
      <c r="AO695" s="286"/>
      <c r="AP695" s="286"/>
      <c r="AQ695" s="286"/>
      <c r="AR695" s="1010"/>
      <c r="AS695" s="286"/>
      <c r="AT695" s="286"/>
      <c r="AU695" s="286"/>
      <c r="AV695" s="286"/>
      <c r="AW695" s="286"/>
      <c r="AX695" s="286"/>
      <c r="AY695" s="1010"/>
      <c r="AZ695" s="286"/>
      <c r="BA695" s="286"/>
      <c r="BB695" s="286"/>
      <c r="BC695" s="286"/>
      <c r="BD695" s="286"/>
      <c r="BE695" s="286"/>
      <c r="BF695" s="286"/>
      <c r="BG695" s="286"/>
      <c r="BH695" s="286"/>
      <c r="BI695" s="286"/>
      <c r="BJ695" s="679"/>
      <c r="BK695" s="691"/>
    </row>
    <row r="696" spans="1:63" s="285" customFormat="1">
      <c r="A696" s="288"/>
      <c r="B696" s="288"/>
      <c r="C696" s="1396"/>
      <c r="D696" s="286"/>
      <c r="E696" s="286"/>
      <c r="F696" s="286"/>
      <c r="G696" s="286"/>
      <c r="H696" s="286"/>
      <c r="I696" s="286"/>
      <c r="J696" s="1010"/>
      <c r="K696" s="286"/>
      <c r="L696" s="286"/>
      <c r="M696" s="286"/>
      <c r="N696" s="286"/>
      <c r="O696" s="287"/>
      <c r="P696" s="286"/>
      <c r="Q696" s="997"/>
      <c r="R696" s="286"/>
      <c r="S696" s="286"/>
      <c r="T696" s="286"/>
      <c r="U696" s="286"/>
      <c r="V696" s="286"/>
      <c r="W696" s="286"/>
      <c r="X696" s="286"/>
      <c r="Y696" s="286"/>
      <c r="Z696" s="286"/>
      <c r="AA696" s="286"/>
      <c r="AB696" s="286"/>
      <c r="AC696" s="286"/>
      <c r="AD696" s="286"/>
      <c r="AE696" s="286"/>
      <c r="AF696" s="286"/>
      <c r="AG696" s="286"/>
      <c r="AH696" s="286"/>
      <c r="AI696" s="286"/>
      <c r="AJ696" s="286"/>
      <c r="AK696" s="286"/>
      <c r="AL696" s="286"/>
      <c r="AM696" s="286"/>
      <c r="AN696" s="286"/>
      <c r="AO696" s="286"/>
      <c r="AP696" s="286"/>
      <c r="AQ696" s="286"/>
      <c r="AR696" s="1010"/>
      <c r="AS696" s="286"/>
      <c r="AT696" s="286"/>
      <c r="AU696" s="286"/>
      <c r="AV696" s="286"/>
      <c r="AW696" s="286"/>
      <c r="AX696" s="286"/>
      <c r="AY696" s="1010"/>
      <c r="AZ696" s="286"/>
      <c r="BA696" s="286"/>
      <c r="BB696" s="286"/>
      <c r="BC696" s="286"/>
      <c r="BD696" s="286"/>
      <c r="BE696" s="286"/>
      <c r="BF696" s="286"/>
      <c r="BG696" s="286"/>
      <c r="BH696" s="286"/>
      <c r="BI696" s="286"/>
      <c r="BJ696" s="679"/>
      <c r="BK696" s="691"/>
    </row>
    <row r="697" spans="1:63" s="285" customFormat="1" ht="15.75" customHeight="1">
      <c r="A697" s="288"/>
      <c r="B697" s="288"/>
      <c r="C697" s="1396"/>
      <c r="D697" s="286"/>
      <c r="E697" s="286"/>
      <c r="F697" s="286"/>
      <c r="G697" s="286"/>
      <c r="H697" s="286"/>
      <c r="I697" s="286"/>
      <c r="J697" s="1010"/>
      <c r="K697" s="286"/>
      <c r="L697" s="286"/>
      <c r="M697" s="286"/>
      <c r="N697" s="286"/>
      <c r="O697" s="287"/>
      <c r="P697" s="286"/>
      <c r="Q697" s="997"/>
      <c r="R697" s="286"/>
      <c r="S697" s="286"/>
      <c r="T697" s="286"/>
      <c r="U697" s="286"/>
      <c r="V697" s="286"/>
      <c r="W697" s="286"/>
      <c r="X697" s="286"/>
      <c r="Y697" s="286"/>
      <c r="Z697" s="286"/>
      <c r="AA697" s="286"/>
      <c r="AB697" s="286"/>
      <c r="AC697" s="286"/>
      <c r="AD697" s="286"/>
      <c r="AE697" s="286"/>
      <c r="AF697" s="286"/>
      <c r="AG697" s="286"/>
      <c r="AH697" s="286"/>
      <c r="AI697" s="286"/>
      <c r="AJ697" s="286"/>
      <c r="AK697" s="286"/>
      <c r="AL697" s="286"/>
      <c r="AM697" s="286"/>
      <c r="AN697" s="286"/>
      <c r="AO697" s="286"/>
      <c r="AP697" s="286"/>
      <c r="AQ697" s="286"/>
      <c r="AR697" s="1010"/>
      <c r="AS697" s="286"/>
      <c r="AT697" s="286"/>
      <c r="AU697" s="286"/>
      <c r="AV697" s="286"/>
      <c r="AW697" s="286"/>
      <c r="AX697" s="286"/>
      <c r="AY697" s="1010"/>
      <c r="AZ697" s="286"/>
      <c r="BA697" s="286"/>
      <c r="BB697" s="286"/>
      <c r="BC697" s="286"/>
      <c r="BD697" s="286"/>
      <c r="BE697" s="286"/>
      <c r="BF697" s="286"/>
      <c r="BG697" s="286"/>
      <c r="BH697" s="286"/>
      <c r="BI697" s="286"/>
      <c r="BJ697" s="679"/>
      <c r="BK697" s="691"/>
    </row>
    <row r="698" spans="1:63" s="285" customFormat="1">
      <c r="A698" s="288"/>
      <c r="B698" s="288"/>
      <c r="C698" s="1396"/>
      <c r="D698" s="286"/>
      <c r="E698" s="286"/>
      <c r="F698" s="286"/>
      <c r="G698" s="286"/>
      <c r="H698" s="286"/>
      <c r="I698" s="286"/>
      <c r="J698" s="1010"/>
      <c r="K698" s="286"/>
      <c r="L698" s="286"/>
      <c r="M698" s="286"/>
      <c r="N698" s="286"/>
      <c r="O698" s="287"/>
      <c r="P698" s="286"/>
      <c r="Q698" s="997"/>
      <c r="R698" s="286"/>
      <c r="S698" s="286"/>
      <c r="T698" s="286"/>
      <c r="U698" s="286"/>
      <c r="V698" s="286"/>
      <c r="W698" s="286"/>
      <c r="X698" s="286"/>
      <c r="Y698" s="286"/>
      <c r="Z698" s="286"/>
      <c r="AA698" s="286"/>
      <c r="AB698" s="286"/>
      <c r="AC698" s="286"/>
      <c r="AD698" s="286"/>
      <c r="AE698" s="286"/>
      <c r="AF698" s="286"/>
      <c r="AG698" s="286"/>
      <c r="AH698" s="286"/>
      <c r="AI698" s="286"/>
      <c r="AJ698" s="286"/>
      <c r="AK698" s="286"/>
      <c r="AL698" s="286"/>
      <c r="AM698" s="286"/>
      <c r="AN698" s="286"/>
      <c r="AO698" s="286"/>
      <c r="AP698" s="286"/>
      <c r="AQ698" s="286"/>
      <c r="AR698" s="1010"/>
      <c r="AS698" s="286"/>
      <c r="AT698" s="286"/>
      <c r="AU698" s="286"/>
      <c r="AV698" s="286"/>
      <c r="AW698" s="286"/>
      <c r="AX698" s="286"/>
      <c r="AY698" s="1010"/>
      <c r="AZ698" s="286"/>
      <c r="BA698" s="286"/>
      <c r="BB698" s="286"/>
      <c r="BC698" s="286"/>
      <c r="BD698" s="286"/>
      <c r="BE698" s="286"/>
      <c r="BF698" s="286"/>
      <c r="BG698" s="286"/>
      <c r="BH698" s="286"/>
      <c r="BI698" s="286"/>
      <c r="BJ698" s="679"/>
      <c r="BK698" s="691"/>
    </row>
    <row r="699" spans="1:63" s="285" customFormat="1" ht="15.75" customHeight="1">
      <c r="A699" s="288"/>
      <c r="B699" s="288"/>
      <c r="C699" s="1396"/>
      <c r="D699" s="286"/>
      <c r="E699" s="286"/>
      <c r="F699" s="286"/>
      <c r="G699" s="286"/>
      <c r="H699" s="286"/>
      <c r="I699" s="286"/>
      <c r="J699" s="1010"/>
      <c r="K699" s="286"/>
      <c r="L699" s="286"/>
      <c r="M699" s="286"/>
      <c r="N699" s="286"/>
      <c r="O699" s="287"/>
      <c r="P699" s="286"/>
      <c r="Q699" s="997"/>
      <c r="R699" s="286"/>
      <c r="S699" s="286"/>
      <c r="T699" s="286"/>
      <c r="U699" s="286"/>
      <c r="V699" s="286"/>
      <c r="W699" s="286"/>
      <c r="X699" s="286"/>
      <c r="Y699" s="286"/>
      <c r="Z699" s="286"/>
      <c r="AA699" s="286"/>
      <c r="AB699" s="286"/>
      <c r="AC699" s="286"/>
      <c r="AD699" s="286"/>
      <c r="AE699" s="286"/>
      <c r="AF699" s="286"/>
      <c r="AG699" s="286"/>
      <c r="AH699" s="286"/>
      <c r="AI699" s="286"/>
      <c r="AJ699" s="286"/>
      <c r="AK699" s="286"/>
      <c r="AL699" s="286"/>
      <c r="AM699" s="286"/>
      <c r="AN699" s="286"/>
      <c r="AO699" s="286"/>
      <c r="AP699" s="286"/>
      <c r="AQ699" s="286"/>
      <c r="AR699" s="1010"/>
      <c r="AS699" s="286"/>
      <c r="AT699" s="286"/>
      <c r="AU699" s="286"/>
      <c r="AV699" s="286"/>
      <c r="AW699" s="286"/>
      <c r="AX699" s="286"/>
      <c r="AY699" s="1010"/>
      <c r="AZ699" s="286"/>
      <c r="BA699" s="286"/>
      <c r="BB699" s="286"/>
      <c r="BC699" s="286"/>
      <c r="BD699" s="286"/>
      <c r="BE699" s="286"/>
      <c r="BF699" s="286"/>
      <c r="BG699" s="286"/>
      <c r="BH699" s="286"/>
      <c r="BI699" s="286"/>
      <c r="BJ699" s="679"/>
      <c r="BK699" s="691"/>
    </row>
    <row r="700" spans="1:63" s="285" customFormat="1">
      <c r="A700" s="288"/>
      <c r="B700" s="288"/>
      <c r="C700" s="1396"/>
      <c r="D700" s="286"/>
      <c r="E700" s="286"/>
      <c r="F700" s="286"/>
      <c r="G700" s="286"/>
      <c r="H700" s="286"/>
      <c r="I700" s="286"/>
      <c r="J700" s="1010"/>
      <c r="K700" s="286"/>
      <c r="L700" s="286"/>
      <c r="M700" s="286"/>
      <c r="N700" s="286"/>
      <c r="O700" s="287"/>
      <c r="P700" s="286"/>
      <c r="Q700" s="997"/>
      <c r="R700" s="286"/>
      <c r="S700" s="286"/>
      <c r="T700" s="286"/>
      <c r="U700" s="286"/>
      <c r="V700" s="286"/>
      <c r="W700" s="286"/>
      <c r="X700" s="286"/>
      <c r="Y700" s="286"/>
      <c r="Z700" s="286"/>
      <c r="AA700" s="286"/>
      <c r="AB700" s="286"/>
      <c r="AC700" s="286"/>
      <c r="AD700" s="286"/>
      <c r="AE700" s="286"/>
      <c r="AF700" s="286"/>
      <c r="AG700" s="286"/>
      <c r="AH700" s="286"/>
      <c r="AI700" s="286"/>
      <c r="AJ700" s="286"/>
      <c r="AK700" s="286"/>
      <c r="AL700" s="286"/>
      <c r="AM700" s="286"/>
      <c r="AN700" s="286"/>
      <c r="AO700" s="286"/>
      <c r="AP700" s="286"/>
      <c r="AQ700" s="286"/>
      <c r="AR700" s="1010"/>
      <c r="AS700" s="286"/>
      <c r="AT700" s="286"/>
      <c r="AU700" s="286"/>
      <c r="AV700" s="286"/>
      <c r="AW700" s="286"/>
      <c r="AX700" s="286"/>
      <c r="AY700" s="1010"/>
      <c r="AZ700" s="286"/>
      <c r="BA700" s="286"/>
      <c r="BB700" s="286"/>
      <c r="BC700" s="286"/>
      <c r="BD700" s="286"/>
      <c r="BE700" s="286"/>
      <c r="BF700" s="286"/>
      <c r="BG700" s="286"/>
      <c r="BH700" s="286"/>
      <c r="BI700" s="286"/>
      <c r="BJ700" s="679"/>
      <c r="BK700" s="691"/>
    </row>
    <row r="701" spans="1:63" s="285" customFormat="1" ht="15.75" customHeight="1">
      <c r="A701" s="288"/>
      <c r="B701" s="288"/>
      <c r="C701" s="1396"/>
      <c r="D701" s="286"/>
      <c r="E701" s="286"/>
      <c r="F701" s="286"/>
      <c r="G701" s="286"/>
      <c r="H701" s="286"/>
      <c r="I701" s="286"/>
      <c r="J701" s="1010"/>
      <c r="K701" s="286"/>
      <c r="L701" s="286"/>
      <c r="M701" s="286"/>
      <c r="N701" s="286"/>
      <c r="O701" s="287"/>
      <c r="P701" s="286"/>
      <c r="Q701" s="997"/>
      <c r="R701" s="286"/>
      <c r="S701" s="286"/>
      <c r="T701" s="286"/>
      <c r="U701" s="286"/>
      <c r="V701" s="286"/>
      <c r="W701" s="286"/>
      <c r="X701" s="286"/>
      <c r="Y701" s="286"/>
      <c r="Z701" s="286"/>
      <c r="AA701" s="286"/>
      <c r="AB701" s="286"/>
      <c r="AC701" s="286"/>
      <c r="AD701" s="286"/>
      <c r="AE701" s="286"/>
      <c r="AF701" s="286"/>
      <c r="AG701" s="286"/>
      <c r="AH701" s="286"/>
      <c r="AI701" s="286"/>
      <c r="AJ701" s="286"/>
      <c r="AK701" s="286"/>
      <c r="AL701" s="286"/>
      <c r="AM701" s="286"/>
      <c r="AN701" s="286"/>
      <c r="AO701" s="286"/>
      <c r="AP701" s="286"/>
      <c r="AQ701" s="286"/>
      <c r="AR701" s="1010"/>
      <c r="AS701" s="286"/>
      <c r="AT701" s="286"/>
      <c r="AU701" s="286"/>
      <c r="AV701" s="286"/>
      <c r="AW701" s="286"/>
      <c r="AX701" s="286"/>
      <c r="AY701" s="1010"/>
      <c r="AZ701" s="286"/>
      <c r="BA701" s="286"/>
      <c r="BB701" s="286"/>
      <c r="BC701" s="286"/>
      <c r="BD701" s="286"/>
      <c r="BE701" s="286"/>
      <c r="BF701" s="286"/>
      <c r="BG701" s="286"/>
      <c r="BH701" s="286"/>
      <c r="BI701" s="286"/>
      <c r="BJ701" s="679"/>
      <c r="BK701" s="691"/>
    </row>
    <row r="702" spans="1:63" s="285" customFormat="1">
      <c r="A702" s="288"/>
      <c r="B702" s="288"/>
      <c r="C702" s="1396"/>
      <c r="D702" s="286"/>
      <c r="E702" s="286"/>
      <c r="F702" s="286"/>
      <c r="G702" s="286"/>
      <c r="H702" s="286"/>
      <c r="I702" s="286"/>
      <c r="J702" s="1010"/>
      <c r="K702" s="286"/>
      <c r="L702" s="286"/>
      <c r="M702" s="286"/>
      <c r="N702" s="286"/>
      <c r="O702" s="287"/>
      <c r="P702" s="286"/>
      <c r="Q702" s="997"/>
      <c r="R702" s="286"/>
      <c r="S702" s="286"/>
      <c r="T702" s="286"/>
      <c r="U702" s="286"/>
      <c r="V702" s="286"/>
      <c r="W702" s="286"/>
      <c r="X702" s="286"/>
      <c r="Y702" s="286"/>
      <c r="Z702" s="286"/>
      <c r="AA702" s="286"/>
      <c r="AB702" s="286"/>
      <c r="AC702" s="286"/>
      <c r="AD702" s="286"/>
      <c r="AE702" s="286"/>
      <c r="AF702" s="286"/>
      <c r="AG702" s="286"/>
      <c r="AH702" s="286"/>
      <c r="AI702" s="286"/>
      <c r="AJ702" s="286"/>
      <c r="AK702" s="286"/>
      <c r="AL702" s="286"/>
      <c r="AM702" s="286"/>
      <c r="AN702" s="286"/>
      <c r="AO702" s="286"/>
      <c r="AP702" s="286"/>
      <c r="AQ702" s="286"/>
      <c r="AR702" s="1010"/>
      <c r="AS702" s="286"/>
      <c r="AT702" s="286"/>
      <c r="AU702" s="286"/>
      <c r="AV702" s="286"/>
      <c r="AW702" s="286"/>
      <c r="AX702" s="286"/>
      <c r="AY702" s="1010"/>
      <c r="AZ702" s="286"/>
      <c r="BA702" s="286"/>
      <c r="BB702" s="286"/>
      <c r="BC702" s="286"/>
      <c r="BD702" s="286"/>
      <c r="BE702" s="286"/>
      <c r="BF702" s="286"/>
      <c r="BG702" s="286"/>
      <c r="BH702" s="286"/>
      <c r="BI702" s="286"/>
      <c r="BJ702" s="679"/>
      <c r="BK702" s="691"/>
    </row>
    <row r="703" spans="1:63" s="285" customFormat="1" ht="15.75" customHeight="1">
      <c r="A703" s="288"/>
      <c r="B703" s="288"/>
      <c r="C703" s="1396"/>
      <c r="D703" s="286"/>
      <c r="E703" s="286"/>
      <c r="F703" s="286"/>
      <c r="G703" s="286"/>
      <c r="H703" s="286"/>
      <c r="I703" s="286"/>
      <c r="J703" s="1010"/>
      <c r="K703" s="286"/>
      <c r="L703" s="286"/>
      <c r="M703" s="286"/>
      <c r="N703" s="286"/>
      <c r="O703" s="287"/>
      <c r="P703" s="286"/>
      <c r="Q703" s="997"/>
      <c r="R703" s="286"/>
      <c r="S703" s="286"/>
      <c r="T703" s="286"/>
      <c r="U703" s="286"/>
      <c r="V703" s="286"/>
      <c r="W703" s="286"/>
      <c r="X703" s="286"/>
      <c r="Y703" s="286"/>
      <c r="Z703" s="286"/>
      <c r="AA703" s="286"/>
      <c r="AB703" s="286"/>
      <c r="AC703" s="286"/>
      <c r="AD703" s="286"/>
      <c r="AE703" s="286"/>
      <c r="AF703" s="286"/>
      <c r="AG703" s="286"/>
      <c r="AH703" s="286"/>
      <c r="AI703" s="286"/>
      <c r="AJ703" s="286"/>
      <c r="AK703" s="286"/>
      <c r="AL703" s="286"/>
      <c r="AM703" s="286"/>
      <c r="AN703" s="286"/>
      <c r="AO703" s="286"/>
      <c r="AP703" s="286"/>
      <c r="AQ703" s="286"/>
      <c r="AR703" s="1010"/>
      <c r="AS703" s="286"/>
      <c r="AT703" s="286"/>
      <c r="AU703" s="286"/>
      <c r="AV703" s="286"/>
      <c r="AW703" s="286"/>
      <c r="AX703" s="286"/>
      <c r="AY703" s="1010"/>
      <c r="AZ703" s="286"/>
      <c r="BA703" s="286"/>
      <c r="BB703" s="286"/>
      <c r="BC703" s="286"/>
      <c r="BD703" s="286"/>
      <c r="BE703" s="286"/>
      <c r="BF703" s="286"/>
      <c r="BG703" s="286"/>
      <c r="BH703" s="286"/>
      <c r="BI703" s="286"/>
      <c r="BJ703" s="679"/>
      <c r="BK703" s="691"/>
    </row>
    <row r="704" spans="1:63" s="285" customFormat="1">
      <c r="A704" s="288"/>
      <c r="B704" s="288"/>
      <c r="C704" s="1396"/>
      <c r="D704" s="286"/>
      <c r="E704" s="286"/>
      <c r="F704" s="286"/>
      <c r="G704" s="286"/>
      <c r="H704" s="286"/>
      <c r="I704" s="286"/>
      <c r="J704" s="1010"/>
      <c r="K704" s="286"/>
      <c r="L704" s="286"/>
      <c r="M704" s="286"/>
      <c r="N704" s="286"/>
      <c r="O704" s="287"/>
      <c r="P704" s="286"/>
      <c r="Q704" s="997"/>
      <c r="R704" s="286"/>
      <c r="S704" s="286"/>
      <c r="T704" s="286"/>
      <c r="U704" s="286"/>
      <c r="V704" s="286"/>
      <c r="W704" s="286"/>
      <c r="X704" s="286"/>
      <c r="Y704" s="286"/>
      <c r="Z704" s="286"/>
      <c r="AA704" s="286"/>
      <c r="AB704" s="286"/>
      <c r="AC704" s="286"/>
      <c r="AD704" s="286"/>
      <c r="AE704" s="286"/>
      <c r="AF704" s="286"/>
      <c r="AG704" s="286"/>
      <c r="AH704" s="286"/>
      <c r="AI704" s="286"/>
      <c r="AJ704" s="286"/>
      <c r="AK704" s="286"/>
      <c r="AL704" s="286"/>
      <c r="AM704" s="286"/>
      <c r="AN704" s="286"/>
      <c r="AO704" s="286"/>
      <c r="AP704" s="286"/>
      <c r="AQ704" s="286"/>
      <c r="AR704" s="1010"/>
      <c r="AS704" s="286"/>
      <c r="AT704" s="286"/>
      <c r="AU704" s="286"/>
      <c r="AV704" s="286"/>
      <c r="AW704" s="286"/>
      <c r="AX704" s="286"/>
      <c r="AY704" s="1010"/>
      <c r="AZ704" s="286"/>
      <c r="BA704" s="286"/>
      <c r="BB704" s="286"/>
      <c r="BC704" s="286"/>
      <c r="BD704" s="286"/>
      <c r="BE704" s="286"/>
      <c r="BF704" s="286"/>
      <c r="BG704" s="286"/>
      <c r="BH704" s="286"/>
      <c r="BI704" s="286"/>
      <c r="BJ704" s="679"/>
      <c r="BK704" s="691"/>
    </row>
    <row r="705" spans="1:63" s="285" customFormat="1" ht="15.75" customHeight="1">
      <c r="A705" s="288"/>
      <c r="B705" s="288"/>
      <c r="C705" s="1396"/>
      <c r="D705" s="286"/>
      <c r="E705" s="286"/>
      <c r="F705" s="286"/>
      <c r="G705" s="286"/>
      <c r="H705" s="286"/>
      <c r="I705" s="286"/>
      <c r="J705" s="1010"/>
      <c r="K705" s="286"/>
      <c r="L705" s="286"/>
      <c r="M705" s="286"/>
      <c r="N705" s="286"/>
      <c r="O705" s="287"/>
      <c r="P705" s="286"/>
      <c r="Q705" s="997"/>
      <c r="R705" s="286"/>
      <c r="S705" s="286"/>
      <c r="T705" s="286"/>
      <c r="U705" s="286"/>
      <c r="V705" s="286"/>
      <c r="W705" s="286"/>
      <c r="X705" s="286"/>
      <c r="Y705" s="286"/>
      <c r="Z705" s="286"/>
      <c r="AA705" s="286"/>
      <c r="AB705" s="286"/>
      <c r="AC705" s="286"/>
      <c r="AD705" s="286"/>
      <c r="AE705" s="286"/>
      <c r="AF705" s="286"/>
      <c r="AG705" s="286"/>
      <c r="AH705" s="286"/>
      <c r="AI705" s="286"/>
      <c r="AJ705" s="286"/>
      <c r="AK705" s="286"/>
      <c r="AL705" s="286"/>
      <c r="AM705" s="286"/>
      <c r="AN705" s="286"/>
      <c r="AO705" s="286"/>
      <c r="AP705" s="286"/>
      <c r="AQ705" s="286"/>
      <c r="AR705" s="1010"/>
      <c r="AS705" s="286"/>
      <c r="AT705" s="286"/>
      <c r="AU705" s="286"/>
      <c r="AV705" s="286"/>
      <c r="AW705" s="286"/>
      <c r="AX705" s="286"/>
      <c r="AY705" s="1010"/>
      <c r="AZ705" s="286"/>
      <c r="BA705" s="286"/>
      <c r="BB705" s="286"/>
      <c r="BC705" s="286"/>
      <c r="BD705" s="286"/>
      <c r="BE705" s="286"/>
      <c r="BF705" s="286"/>
      <c r="BG705" s="286"/>
      <c r="BH705" s="286"/>
      <c r="BI705" s="286"/>
      <c r="BJ705" s="679"/>
      <c r="BK705" s="691"/>
    </row>
    <row r="706" spans="1:63" s="285" customFormat="1">
      <c r="A706" s="288"/>
      <c r="B706" s="288"/>
      <c r="C706" s="1396"/>
      <c r="D706" s="286"/>
      <c r="E706" s="286"/>
      <c r="F706" s="286"/>
      <c r="G706" s="286"/>
      <c r="H706" s="286"/>
      <c r="I706" s="286"/>
      <c r="J706" s="1010"/>
      <c r="K706" s="286"/>
      <c r="L706" s="286"/>
      <c r="M706" s="286"/>
      <c r="N706" s="286"/>
      <c r="O706" s="287"/>
      <c r="P706" s="286"/>
      <c r="Q706" s="997"/>
      <c r="R706" s="286"/>
      <c r="S706" s="286"/>
      <c r="T706" s="286"/>
      <c r="U706" s="286"/>
      <c r="V706" s="286"/>
      <c r="W706" s="286"/>
      <c r="X706" s="286"/>
      <c r="Y706" s="286"/>
      <c r="Z706" s="286"/>
      <c r="AA706" s="286"/>
      <c r="AB706" s="286"/>
      <c r="AC706" s="286"/>
      <c r="AD706" s="286"/>
      <c r="AE706" s="286"/>
      <c r="AF706" s="286"/>
      <c r="AG706" s="286"/>
      <c r="AH706" s="286"/>
      <c r="AI706" s="286"/>
      <c r="AJ706" s="286"/>
      <c r="AK706" s="286"/>
      <c r="AL706" s="286"/>
      <c r="AM706" s="286"/>
      <c r="AN706" s="286"/>
      <c r="AO706" s="286"/>
      <c r="AP706" s="286"/>
      <c r="AQ706" s="286"/>
      <c r="AR706" s="1010"/>
      <c r="AS706" s="286"/>
      <c r="AT706" s="286"/>
      <c r="AU706" s="286"/>
      <c r="AV706" s="286"/>
      <c r="AW706" s="286"/>
      <c r="AX706" s="286"/>
      <c r="AY706" s="1010"/>
      <c r="AZ706" s="286"/>
      <c r="BA706" s="286"/>
      <c r="BB706" s="286"/>
      <c r="BC706" s="286"/>
      <c r="BD706" s="286"/>
      <c r="BE706" s="286"/>
      <c r="BF706" s="286"/>
      <c r="BG706" s="286"/>
      <c r="BH706" s="286"/>
      <c r="BI706" s="286"/>
      <c r="BJ706" s="679"/>
      <c r="BK706" s="691"/>
    </row>
    <row r="707" spans="1:63" s="285" customFormat="1" ht="15.75" customHeight="1">
      <c r="A707" s="288"/>
      <c r="B707" s="288"/>
      <c r="C707" s="1396"/>
      <c r="D707" s="286"/>
      <c r="E707" s="286"/>
      <c r="F707" s="286"/>
      <c r="G707" s="286"/>
      <c r="H707" s="286"/>
      <c r="I707" s="286"/>
      <c r="J707" s="1010"/>
      <c r="K707" s="286"/>
      <c r="L707" s="286"/>
      <c r="M707" s="286"/>
      <c r="N707" s="286"/>
      <c r="O707" s="287"/>
      <c r="P707" s="286"/>
      <c r="Q707" s="997"/>
      <c r="R707" s="286"/>
      <c r="S707" s="286"/>
      <c r="T707" s="286"/>
      <c r="U707" s="286"/>
      <c r="V707" s="286"/>
      <c r="W707" s="286"/>
      <c r="X707" s="286"/>
      <c r="Y707" s="286"/>
      <c r="Z707" s="286"/>
      <c r="AA707" s="286"/>
      <c r="AB707" s="286"/>
      <c r="AC707" s="286"/>
      <c r="AD707" s="286"/>
      <c r="AE707" s="286"/>
      <c r="AF707" s="286"/>
      <c r="AG707" s="286"/>
      <c r="AH707" s="286"/>
      <c r="AI707" s="286"/>
      <c r="AJ707" s="286"/>
      <c r="AK707" s="286"/>
      <c r="AL707" s="286"/>
      <c r="AM707" s="286"/>
      <c r="AN707" s="286"/>
      <c r="AO707" s="286"/>
      <c r="AP707" s="286"/>
      <c r="AQ707" s="286"/>
      <c r="AR707" s="1010"/>
      <c r="AS707" s="286"/>
      <c r="AT707" s="286"/>
      <c r="AU707" s="286"/>
      <c r="AV707" s="286"/>
      <c r="AW707" s="286"/>
      <c r="AX707" s="286"/>
      <c r="AY707" s="1010"/>
      <c r="AZ707" s="286"/>
      <c r="BA707" s="286"/>
      <c r="BB707" s="286"/>
      <c r="BC707" s="286"/>
      <c r="BD707" s="286"/>
      <c r="BE707" s="286"/>
      <c r="BF707" s="286"/>
      <c r="BG707" s="286"/>
      <c r="BH707" s="286"/>
      <c r="BI707" s="286"/>
      <c r="BJ707" s="679"/>
      <c r="BK707" s="691"/>
    </row>
    <row r="708" spans="1:63" s="285" customFormat="1">
      <c r="A708" s="288"/>
      <c r="B708" s="288"/>
      <c r="C708" s="1396"/>
      <c r="D708" s="286"/>
      <c r="E708" s="286"/>
      <c r="F708" s="286"/>
      <c r="G708" s="286"/>
      <c r="H708" s="286"/>
      <c r="I708" s="286"/>
      <c r="J708" s="1010"/>
      <c r="K708" s="286"/>
      <c r="L708" s="286"/>
      <c r="M708" s="286"/>
      <c r="N708" s="286"/>
      <c r="O708" s="287"/>
      <c r="P708" s="286"/>
      <c r="Q708" s="997"/>
      <c r="R708" s="286"/>
      <c r="S708" s="286"/>
      <c r="T708" s="286"/>
      <c r="U708" s="286"/>
      <c r="V708" s="286"/>
      <c r="W708" s="286"/>
      <c r="X708" s="286"/>
      <c r="Y708" s="286"/>
      <c r="Z708" s="286"/>
      <c r="AA708" s="286"/>
      <c r="AB708" s="286"/>
      <c r="AC708" s="286"/>
      <c r="AD708" s="286"/>
      <c r="AE708" s="286"/>
      <c r="AF708" s="286"/>
      <c r="AG708" s="286"/>
      <c r="AH708" s="286"/>
      <c r="AI708" s="286"/>
      <c r="AJ708" s="286"/>
      <c r="AK708" s="286"/>
      <c r="AL708" s="286"/>
      <c r="AM708" s="286"/>
      <c r="AN708" s="286"/>
      <c r="AO708" s="286"/>
      <c r="AP708" s="286"/>
      <c r="AQ708" s="286"/>
      <c r="AR708" s="1010"/>
      <c r="AS708" s="286"/>
      <c r="AT708" s="286"/>
      <c r="AU708" s="286"/>
      <c r="AV708" s="286"/>
      <c r="AW708" s="286"/>
      <c r="AX708" s="286"/>
      <c r="AY708" s="1010"/>
      <c r="AZ708" s="286"/>
      <c r="BA708" s="286"/>
      <c r="BB708" s="286"/>
      <c r="BC708" s="286"/>
      <c r="BD708" s="286"/>
      <c r="BE708" s="286"/>
      <c r="BF708" s="286"/>
      <c r="BG708" s="286"/>
      <c r="BH708" s="286"/>
      <c r="BI708" s="286"/>
      <c r="BJ708" s="679"/>
      <c r="BK708" s="691"/>
    </row>
    <row r="709" spans="1:63" s="285" customFormat="1" ht="15.75" customHeight="1">
      <c r="A709" s="288"/>
      <c r="B709" s="288"/>
      <c r="C709" s="1396"/>
      <c r="D709" s="286"/>
      <c r="E709" s="286"/>
      <c r="F709" s="286"/>
      <c r="G709" s="286"/>
      <c r="H709" s="286"/>
      <c r="I709" s="286"/>
      <c r="J709" s="1010"/>
      <c r="K709" s="286"/>
      <c r="L709" s="286"/>
      <c r="M709" s="286"/>
      <c r="N709" s="286"/>
      <c r="O709" s="287"/>
      <c r="P709" s="286"/>
      <c r="Q709" s="997"/>
      <c r="R709" s="286"/>
      <c r="S709" s="286"/>
      <c r="T709" s="286"/>
      <c r="U709" s="286"/>
      <c r="V709" s="286"/>
      <c r="W709" s="286"/>
      <c r="X709" s="286"/>
      <c r="Y709" s="286"/>
      <c r="Z709" s="286"/>
      <c r="AA709" s="286"/>
      <c r="AB709" s="286"/>
      <c r="AC709" s="286"/>
      <c r="AD709" s="286"/>
      <c r="AE709" s="286"/>
      <c r="AF709" s="286"/>
      <c r="AG709" s="286"/>
      <c r="AH709" s="286"/>
      <c r="AI709" s="286"/>
      <c r="AJ709" s="286"/>
      <c r="AK709" s="286"/>
      <c r="AL709" s="286"/>
      <c r="AM709" s="286"/>
      <c r="AN709" s="286"/>
      <c r="AO709" s="286"/>
      <c r="AP709" s="286"/>
      <c r="AQ709" s="286"/>
      <c r="AR709" s="1010"/>
      <c r="AS709" s="286"/>
      <c r="AT709" s="286"/>
      <c r="AU709" s="286"/>
      <c r="AV709" s="286"/>
      <c r="AW709" s="286"/>
      <c r="AX709" s="286"/>
      <c r="AY709" s="1010"/>
      <c r="AZ709" s="286"/>
      <c r="BA709" s="286"/>
      <c r="BB709" s="286"/>
      <c r="BC709" s="286"/>
      <c r="BD709" s="286"/>
      <c r="BE709" s="286"/>
      <c r="BF709" s="286"/>
      <c r="BG709" s="286"/>
      <c r="BH709" s="286"/>
      <c r="BI709" s="286"/>
      <c r="BJ709" s="679"/>
      <c r="BK709" s="691"/>
    </row>
    <row r="710" spans="1:63" s="285" customFormat="1">
      <c r="A710" s="288"/>
      <c r="B710" s="288"/>
      <c r="C710" s="1396"/>
      <c r="D710" s="286"/>
      <c r="E710" s="286"/>
      <c r="F710" s="286"/>
      <c r="G710" s="286"/>
      <c r="H710" s="286"/>
      <c r="I710" s="286"/>
      <c r="J710" s="1010"/>
      <c r="K710" s="286"/>
      <c r="L710" s="286"/>
      <c r="M710" s="286"/>
      <c r="N710" s="286"/>
      <c r="O710" s="287"/>
      <c r="P710" s="286"/>
      <c r="Q710" s="997"/>
      <c r="R710" s="286"/>
      <c r="S710" s="286"/>
      <c r="T710" s="286"/>
      <c r="U710" s="286"/>
      <c r="V710" s="286"/>
      <c r="W710" s="286"/>
      <c r="X710" s="286"/>
      <c r="Y710" s="286"/>
      <c r="Z710" s="286"/>
      <c r="AA710" s="286"/>
      <c r="AB710" s="286"/>
      <c r="AC710" s="286"/>
      <c r="AD710" s="286"/>
      <c r="AE710" s="286"/>
      <c r="AF710" s="286"/>
      <c r="AG710" s="286"/>
      <c r="AH710" s="286"/>
      <c r="AI710" s="286"/>
      <c r="AJ710" s="286"/>
      <c r="AK710" s="286"/>
      <c r="AL710" s="286"/>
      <c r="AM710" s="286"/>
      <c r="AN710" s="286"/>
      <c r="AO710" s="286"/>
      <c r="AP710" s="286"/>
      <c r="AQ710" s="286"/>
      <c r="AR710" s="1010"/>
      <c r="AS710" s="286"/>
      <c r="AT710" s="286"/>
      <c r="AU710" s="286"/>
      <c r="AV710" s="286"/>
      <c r="AW710" s="286"/>
      <c r="AX710" s="286"/>
      <c r="AY710" s="1010"/>
      <c r="AZ710" s="286"/>
      <c r="BA710" s="286"/>
      <c r="BB710" s="286"/>
      <c r="BC710" s="286"/>
      <c r="BD710" s="286"/>
      <c r="BE710" s="286"/>
      <c r="BF710" s="286"/>
      <c r="BG710" s="286"/>
      <c r="BH710" s="286"/>
      <c r="BI710" s="286"/>
      <c r="BJ710" s="679"/>
      <c r="BK710" s="691"/>
    </row>
    <row r="711" spans="1:63" s="285" customFormat="1" ht="15.75" customHeight="1">
      <c r="A711" s="288"/>
      <c r="B711" s="288"/>
      <c r="C711" s="1396"/>
      <c r="D711" s="286"/>
      <c r="E711" s="286"/>
      <c r="F711" s="286"/>
      <c r="G711" s="286"/>
      <c r="H711" s="286"/>
      <c r="I711" s="286"/>
      <c r="J711" s="1010"/>
      <c r="K711" s="286"/>
      <c r="L711" s="286"/>
      <c r="M711" s="286"/>
      <c r="N711" s="286"/>
      <c r="O711" s="287"/>
      <c r="P711" s="286"/>
      <c r="Q711" s="997"/>
      <c r="R711" s="286"/>
      <c r="S711" s="286"/>
      <c r="T711" s="286"/>
      <c r="U711" s="286"/>
      <c r="V711" s="286"/>
      <c r="W711" s="286"/>
      <c r="X711" s="286"/>
      <c r="Y711" s="286"/>
      <c r="Z711" s="286"/>
      <c r="AA711" s="286"/>
      <c r="AB711" s="286"/>
      <c r="AC711" s="286"/>
      <c r="AD711" s="286"/>
      <c r="AE711" s="286"/>
      <c r="AF711" s="286"/>
      <c r="AG711" s="286"/>
      <c r="AH711" s="286"/>
      <c r="AI711" s="286"/>
      <c r="AJ711" s="286"/>
      <c r="AK711" s="286"/>
      <c r="AL711" s="286"/>
      <c r="AM711" s="286"/>
      <c r="AN711" s="286"/>
      <c r="AO711" s="286"/>
      <c r="AP711" s="286"/>
      <c r="AQ711" s="286"/>
      <c r="AR711" s="1010"/>
      <c r="AS711" s="286"/>
      <c r="AT711" s="286"/>
      <c r="AU711" s="286"/>
      <c r="AV711" s="286"/>
      <c r="AW711" s="286"/>
      <c r="AX711" s="286"/>
      <c r="AY711" s="1010"/>
      <c r="AZ711" s="286"/>
      <c r="BA711" s="286"/>
      <c r="BB711" s="286"/>
      <c r="BC711" s="286"/>
      <c r="BD711" s="286"/>
      <c r="BE711" s="286"/>
      <c r="BF711" s="286"/>
      <c r="BG711" s="286"/>
      <c r="BH711" s="286"/>
      <c r="BI711" s="286"/>
      <c r="BJ711" s="679"/>
      <c r="BK711" s="691"/>
    </row>
    <row r="712" spans="1:63" s="285" customFormat="1">
      <c r="A712" s="288"/>
      <c r="B712" s="288"/>
      <c r="C712" s="1396"/>
      <c r="D712" s="286"/>
      <c r="E712" s="286"/>
      <c r="F712" s="286"/>
      <c r="G712" s="286"/>
      <c r="H712" s="286"/>
      <c r="I712" s="286"/>
      <c r="J712" s="1010"/>
      <c r="K712" s="286"/>
      <c r="L712" s="286"/>
      <c r="M712" s="286"/>
      <c r="N712" s="286"/>
      <c r="O712" s="287"/>
      <c r="P712" s="286"/>
      <c r="Q712" s="997"/>
      <c r="R712" s="286"/>
      <c r="S712" s="286"/>
      <c r="T712" s="286"/>
      <c r="U712" s="286"/>
      <c r="V712" s="286"/>
      <c r="W712" s="286"/>
      <c r="X712" s="286"/>
      <c r="Y712" s="286"/>
      <c r="Z712" s="286"/>
      <c r="AA712" s="286"/>
      <c r="AB712" s="286"/>
      <c r="AC712" s="286"/>
      <c r="AD712" s="286"/>
      <c r="AE712" s="286"/>
      <c r="AF712" s="286"/>
      <c r="AG712" s="286"/>
      <c r="AH712" s="286"/>
      <c r="AI712" s="286"/>
      <c r="AJ712" s="286"/>
      <c r="AK712" s="286"/>
      <c r="AL712" s="286"/>
      <c r="AM712" s="286"/>
      <c r="AN712" s="286"/>
      <c r="AO712" s="286"/>
      <c r="AP712" s="286"/>
      <c r="AQ712" s="286"/>
      <c r="AR712" s="1010"/>
      <c r="AS712" s="286"/>
      <c r="AT712" s="286"/>
      <c r="AU712" s="286"/>
      <c r="AV712" s="286"/>
      <c r="AW712" s="286"/>
      <c r="AX712" s="286"/>
      <c r="AY712" s="1010"/>
      <c r="AZ712" s="286"/>
      <c r="BA712" s="286"/>
      <c r="BB712" s="286"/>
      <c r="BC712" s="286"/>
      <c r="BD712" s="286"/>
      <c r="BE712" s="286"/>
      <c r="BF712" s="286"/>
      <c r="BG712" s="286"/>
      <c r="BH712" s="286"/>
      <c r="BI712" s="286"/>
      <c r="BJ712" s="679"/>
      <c r="BK712" s="691"/>
    </row>
    <row r="713" spans="1:63" s="285" customFormat="1" ht="15.75" customHeight="1">
      <c r="A713" s="288"/>
      <c r="B713" s="288"/>
      <c r="C713" s="1396"/>
      <c r="D713" s="286"/>
      <c r="E713" s="286"/>
      <c r="F713" s="286"/>
      <c r="G713" s="286"/>
      <c r="H713" s="286"/>
      <c r="I713" s="286"/>
      <c r="J713" s="1010"/>
      <c r="K713" s="286"/>
      <c r="L713" s="286"/>
      <c r="M713" s="286"/>
      <c r="N713" s="286"/>
      <c r="O713" s="287"/>
      <c r="P713" s="286"/>
      <c r="Q713" s="997"/>
      <c r="R713" s="286"/>
      <c r="S713" s="286"/>
      <c r="T713" s="286"/>
      <c r="U713" s="286"/>
      <c r="V713" s="286"/>
      <c r="W713" s="286"/>
      <c r="X713" s="286"/>
      <c r="Y713" s="286"/>
      <c r="Z713" s="286"/>
      <c r="AA713" s="286"/>
      <c r="AB713" s="286"/>
      <c r="AC713" s="286"/>
      <c r="AD713" s="286"/>
      <c r="AE713" s="286"/>
      <c r="AF713" s="286"/>
      <c r="AG713" s="286"/>
      <c r="AH713" s="286"/>
      <c r="AI713" s="286"/>
      <c r="AJ713" s="286"/>
      <c r="AK713" s="286"/>
      <c r="AL713" s="286"/>
      <c r="AM713" s="286"/>
      <c r="AN713" s="286"/>
      <c r="AO713" s="286"/>
      <c r="AP713" s="286"/>
      <c r="AQ713" s="286"/>
      <c r="AR713" s="1010"/>
      <c r="AS713" s="286"/>
      <c r="AT713" s="286"/>
      <c r="AU713" s="286"/>
      <c r="AV713" s="286"/>
      <c r="AW713" s="286"/>
      <c r="AX713" s="286"/>
      <c r="AY713" s="1010"/>
      <c r="AZ713" s="286"/>
      <c r="BA713" s="286"/>
      <c r="BB713" s="286"/>
      <c r="BC713" s="286"/>
      <c r="BD713" s="286"/>
      <c r="BE713" s="286"/>
      <c r="BF713" s="286"/>
      <c r="BG713" s="286"/>
      <c r="BH713" s="286"/>
      <c r="BI713" s="286"/>
      <c r="BJ713" s="679"/>
      <c r="BK713" s="691"/>
    </row>
    <row r="714" spans="1:63" s="285" customFormat="1">
      <c r="A714" s="288"/>
      <c r="B714" s="288"/>
      <c r="C714" s="1396"/>
      <c r="D714" s="286"/>
      <c r="E714" s="286"/>
      <c r="F714" s="286"/>
      <c r="G714" s="286"/>
      <c r="H714" s="286"/>
      <c r="I714" s="286"/>
      <c r="J714" s="1010"/>
      <c r="K714" s="286"/>
      <c r="L714" s="286"/>
      <c r="M714" s="286"/>
      <c r="N714" s="286"/>
      <c r="O714" s="287"/>
      <c r="P714" s="286"/>
      <c r="Q714" s="997"/>
      <c r="R714" s="286"/>
      <c r="S714" s="286"/>
      <c r="T714" s="286"/>
      <c r="U714" s="286"/>
      <c r="V714" s="286"/>
      <c r="W714" s="286"/>
      <c r="X714" s="286"/>
      <c r="Y714" s="286"/>
      <c r="Z714" s="286"/>
      <c r="AA714" s="286"/>
      <c r="AB714" s="286"/>
      <c r="AC714" s="286"/>
      <c r="AD714" s="286"/>
      <c r="AE714" s="286"/>
      <c r="AF714" s="286"/>
      <c r="AG714" s="286"/>
      <c r="AH714" s="286"/>
      <c r="AI714" s="286"/>
      <c r="AJ714" s="286"/>
      <c r="AK714" s="286"/>
      <c r="AL714" s="286"/>
      <c r="AM714" s="286"/>
      <c r="AN714" s="286"/>
      <c r="AO714" s="286"/>
      <c r="AP714" s="286"/>
      <c r="AQ714" s="286"/>
      <c r="AR714" s="1010"/>
      <c r="AS714" s="286"/>
      <c r="AT714" s="286"/>
      <c r="AU714" s="286"/>
      <c r="AV714" s="286"/>
      <c r="AW714" s="286"/>
      <c r="AX714" s="286"/>
      <c r="AY714" s="1010"/>
      <c r="AZ714" s="286"/>
      <c r="BA714" s="286"/>
      <c r="BB714" s="286"/>
      <c r="BC714" s="286"/>
      <c r="BD714" s="286"/>
      <c r="BE714" s="286"/>
      <c r="BF714" s="286"/>
      <c r="BG714" s="286"/>
      <c r="BH714" s="286"/>
      <c r="BI714" s="286"/>
      <c r="BJ714" s="679"/>
      <c r="BK714" s="691"/>
    </row>
    <row r="715" spans="1:63" s="285" customFormat="1" ht="15.75" customHeight="1">
      <c r="A715" s="288"/>
      <c r="B715" s="288"/>
      <c r="C715" s="1396"/>
      <c r="D715" s="286"/>
      <c r="E715" s="286"/>
      <c r="F715" s="286"/>
      <c r="G715" s="286"/>
      <c r="H715" s="286"/>
      <c r="I715" s="286"/>
      <c r="J715" s="1010"/>
      <c r="K715" s="286"/>
      <c r="L715" s="286"/>
      <c r="M715" s="286"/>
      <c r="N715" s="286"/>
      <c r="O715" s="287"/>
      <c r="P715" s="286"/>
      <c r="Q715" s="997"/>
      <c r="R715" s="286"/>
      <c r="S715" s="286"/>
      <c r="T715" s="286"/>
      <c r="U715" s="286"/>
      <c r="V715" s="286"/>
      <c r="W715" s="286"/>
      <c r="X715" s="286"/>
      <c r="Y715" s="286"/>
      <c r="Z715" s="286"/>
      <c r="AA715" s="286"/>
      <c r="AB715" s="286"/>
      <c r="AC715" s="286"/>
      <c r="AD715" s="286"/>
      <c r="AE715" s="286"/>
      <c r="AF715" s="286"/>
      <c r="AG715" s="286"/>
      <c r="AH715" s="286"/>
      <c r="AI715" s="286"/>
      <c r="AJ715" s="286"/>
      <c r="AK715" s="286"/>
      <c r="AL715" s="286"/>
      <c r="AM715" s="286"/>
      <c r="AN715" s="286"/>
      <c r="AO715" s="286"/>
      <c r="AP715" s="286"/>
      <c r="AQ715" s="286"/>
      <c r="AR715" s="1010"/>
      <c r="AS715" s="286"/>
      <c r="AT715" s="286"/>
      <c r="AU715" s="286"/>
      <c r="AV715" s="286"/>
      <c r="AW715" s="286"/>
      <c r="AX715" s="286"/>
      <c r="AY715" s="1010"/>
      <c r="AZ715" s="286"/>
      <c r="BA715" s="286"/>
      <c r="BB715" s="286"/>
      <c r="BC715" s="286"/>
      <c r="BD715" s="286"/>
      <c r="BE715" s="286"/>
      <c r="BF715" s="286"/>
      <c r="BG715" s="286"/>
      <c r="BH715" s="286"/>
      <c r="BI715" s="286"/>
      <c r="BJ715" s="679"/>
      <c r="BK715" s="691"/>
    </row>
    <row r="716" spans="1:63" s="285" customFormat="1">
      <c r="A716" s="288"/>
      <c r="B716" s="288"/>
      <c r="C716" s="1396"/>
      <c r="D716" s="286"/>
      <c r="E716" s="286"/>
      <c r="F716" s="286"/>
      <c r="G716" s="286"/>
      <c r="H716" s="286"/>
      <c r="I716" s="286"/>
      <c r="J716" s="1010"/>
      <c r="K716" s="286"/>
      <c r="L716" s="286"/>
      <c r="M716" s="286"/>
      <c r="N716" s="286"/>
      <c r="O716" s="287"/>
      <c r="P716" s="286"/>
      <c r="Q716" s="997"/>
      <c r="R716" s="286"/>
      <c r="S716" s="286"/>
      <c r="T716" s="286"/>
      <c r="U716" s="286"/>
      <c r="V716" s="286"/>
      <c r="W716" s="286"/>
      <c r="X716" s="286"/>
      <c r="Y716" s="286"/>
      <c r="Z716" s="286"/>
      <c r="AA716" s="286"/>
      <c r="AB716" s="286"/>
      <c r="AC716" s="286"/>
      <c r="AD716" s="286"/>
      <c r="AE716" s="286"/>
      <c r="AF716" s="286"/>
      <c r="AG716" s="286"/>
      <c r="AH716" s="286"/>
      <c r="AI716" s="286"/>
      <c r="AJ716" s="286"/>
      <c r="AK716" s="286"/>
      <c r="AL716" s="286"/>
      <c r="AM716" s="286"/>
      <c r="AN716" s="286"/>
      <c r="AO716" s="286"/>
      <c r="AP716" s="286"/>
      <c r="AQ716" s="286"/>
      <c r="AR716" s="1010"/>
      <c r="AS716" s="286"/>
      <c r="AT716" s="286"/>
      <c r="AU716" s="286"/>
      <c r="AV716" s="286"/>
      <c r="AW716" s="286"/>
      <c r="AX716" s="286"/>
      <c r="AY716" s="1010"/>
      <c r="AZ716" s="286"/>
      <c r="BA716" s="286"/>
      <c r="BB716" s="286"/>
      <c r="BC716" s="286"/>
      <c r="BD716" s="286"/>
      <c r="BE716" s="286"/>
      <c r="BF716" s="286"/>
      <c r="BG716" s="286"/>
      <c r="BH716" s="286"/>
      <c r="BI716" s="286"/>
      <c r="BJ716" s="679"/>
      <c r="BK716" s="691"/>
    </row>
    <row r="717" spans="1:63" s="285" customFormat="1" ht="15.75" customHeight="1">
      <c r="A717" s="288"/>
      <c r="B717" s="288"/>
      <c r="C717" s="1396"/>
      <c r="D717" s="286"/>
      <c r="E717" s="286"/>
      <c r="F717" s="286"/>
      <c r="G717" s="286"/>
      <c r="H717" s="286"/>
      <c r="I717" s="286"/>
      <c r="J717" s="1010"/>
      <c r="K717" s="286"/>
      <c r="L717" s="286"/>
      <c r="M717" s="286"/>
      <c r="N717" s="286"/>
      <c r="O717" s="287"/>
      <c r="P717" s="286"/>
      <c r="Q717" s="997"/>
      <c r="R717" s="286"/>
      <c r="S717" s="286"/>
      <c r="T717" s="286"/>
      <c r="U717" s="286"/>
      <c r="V717" s="286"/>
      <c r="W717" s="286"/>
      <c r="X717" s="286"/>
      <c r="Y717" s="286"/>
      <c r="Z717" s="286"/>
      <c r="AA717" s="286"/>
      <c r="AB717" s="286"/>
      <c r="AC717" s="286"/>
      <c r="AD717" s="286"/>
      <c r="AE717" s="286"/>
      <c r="AF717" s="286"/>
      <c r="AG717" s="286"/>
      <c r="AH717" s="286"/>
      <c r="AI717" s="286"/>
      <c r="AJ717" s="286"/>
      <c r="AK717" s="286"/>
      <c r="AL717" s="286"/>
      <c r="AM717" s="286"/>
      <c r="AN717" s="286"/>
      <c r="AO717" s="286"/>
      <c r="AP717" s="286"/>
      <c r="AQ717" s="286"/>
      <c r="AR717" s="1010"/>
      <c r="AS717" s="286"/>
      <c r="AT717" s="286"/>
      <c r="AU717" s="286"/>
      <c r="AV717" s="286"/>
      <c r="AW717" s="286"/>
      <c r="AX717" s="286"/>
      <c r="AY717" s="1010"/>
      <c r="AZ717" s="286"/>
      <c r="BA717" s="286"/>
      <c r="BB717" s="286"/>
      <c r="BC717" s="286"/>
      <c r="BD717" s="286"/>
      <c r="BE717" s="286"/>
      <c r="BF717" s="286"/>
      <c r="BG717" s="286"/>
      <c r="BH717" s="286"/>
      <c r="BI717" s="286"/>
      <c r="BJ717" s="679"/>
      <c r="BK717" s="691"/>
    </row>
    <row r="718" spans="1:63" s="285" customFormat="1">
      <c r="A718" s="288"/>
      <c r="B718" s="288"/>
      <c r="C718" s="1396"/>
      <c r="D718" s="286"/>
      <c r="E718" s="286"/>
      <c r="F718" s="286"/>
      <c r="G718" s="286"/>
      <c r="H718" s="286"/>
      <c r="I718" s="286"/>
      <c r="J718" s="1010"/>
      <c r="K718" s="286"/>
      <c r="L718" s="286"/>
      <c r="M718" s="286"/>
      <c r="N718" s="286"/>
      <c r="O718" s="287"/>
      <c r="P718" s="286"/>
      <c r="Q718" s="997"/>
      <c r="R718" s="286"/>
      <c r="S718" s="286"/>
      <c r="T718" s="286"/>
      <c r="U718" s="286"/>
      <c r="V718" s="286"/>
      <c r="W718" s="286"/>
      <c r="X718" s="286"/>
      <c r="Y718" s="286"/>
      <c r="Z718" s="286"/>
      <c r="AA718" s="286"/>
      <c r="AB718" s="286"/>
      <c r="AC718" s="286"/>
      <c r="AD718" s="286"/>
      <c r="AE718" s="286"/>
      <c r="AF718" s="286"/>
      <c r="AG718" s="286"/>
      <c r="AH718" s="286"/>
      <c r="AI718" s="286"/>
      <c r="AJ718" s="286"/>
      <c r="AK718" s="286"/>
      <c r="AL718" s="286"/>
      <c r="AM718" s="286"/>
      <c r="AN718" s="286"/>
      <c r="AO718" s="286"/>
      <c r="AP718" s="286"/>
      <c r="AQ718" s="286"/>
      <c r="AR718" s="1010"/>
      <c r="AS718" s="286"/>
      <c r="AT718" s="286"/>
      <c r="AU718" s="286"/>
      <c r="AV718" s="286"/>
      <c r="AW718" s="286"/>
      <c r="AX718" s="286"/>
      <c r="AY718" s="1010"/>
      <c r="AZ718" s="286"/>
      <c r="BA718" s="286"/>
      <c r="BB718" s="286"/>
      <c r="BC718" s="286"/>
      <c r="BD718" s="286"/>
      <c r="BE718" s="286"/>
      <c r="BF718" s="286"/>
      <c r="BG718" s="286"/>
      <c r="BH718" s="286"/>
      <c r="BI718" s="286"/>
      <c r="BJ718" s="679"/>
      <c r="BK718" s="691"/>
    </row>
    <row r="719" spans="1:63" s="285" customFormat="1" ht="15.75" customHeight="1">
      <c r="A719" s="288"/>
      <c r="B719" s="288"/>
      <c r="C719" s="1396"/>
      <c r="D719" s="286"/>
      <c r="E719" s="286"/>
      <c r="F719" s="286"/>
      <c r="G719" s="286"/>
      <c r="H719" s="286"/>
      <c r="I719" s="286"/>
      <c r="J719" s="1010"/>
      <c r="K719" s="286"/>
      <c r="L719" s="286"/>
      <c r="M719" s="286"/>
      <c r="N719" s="286"/>
      <c r="O719" s="287"/>
      <c r="P719" s="286"/>
      <c r="Q719" s="997"/>
      <c r="R719" s="286"/>
      <c r="S719" s="286"/>
      <c r="T719" s="286"/>
      <c r="U719" s="286"/>
      <c r="V719" s="286"/>
      <c r="W719" s="286"/>
      <c r="X719" s="286"/>
      <c r="Y719" s="286"/>
      <c r="Z719" s="286"/>
      <c r="AA719" s="286"/>
      <c r="AB719" s="286"/>
      <c r="AC719" s="286"/>
      <c r="AD719" s="286"/>
      <c r="AE719" s="286"/>
      <c r="AF719" s="286"/>
      <c r="AG719" s="286"/>
      <c r="AH719" s="286"/>
      <c r="AI719" s="286"/>
      <c r="AJ719" s="286"/>
      <c r="AK719" s="286"/>
      <c r="AL719" s="286"/>
      <c r="AM719" s="286"/>
      <c r="AN719" s="286"/>
      <c r="AO719" s="286"/>
      <c r="AP719" s="286"/>
      <c r="AQ719" s="286"/>
      <c r="AR719" s="1010"/>
      <c r="AS719" s="286"/>
      <c r="AT719" s="286"/>
      <c r="AU719" s="286"/>
      <c r="AV719" s="286"/>
      <c r="AW719" s="286"/>
      <c r="AX719" s="286"/>
      <c r="AY719" s="1010"/>
      <c r="AZ719" s="286"/>
      <c r="BA719" s="286"/>
      <c r="BB719" s="286"/>
      <c r="BC719" s="286"/>
      <c r="BD719" s="286"/>
      <c r="BE719" s="286"/>
      <c r="BF719" s="286"/>
      <c r="BG719" s="286"/>
      <c r="BH719" s="286"/>
      <c r="BI719" s="286"/>
      <c r="BJ719" s="679"/>
      <c r="BK719" s="691"/>
    </row>
    <row r="720" spans="1:63" s="285" customFormat="1">
      <c r="A720" s="288"/>
      <c r="B720" s="288"/>
      <c r="C720" s="1396"/>
      <c r="D720" s="286"/>
      <c r="E720" s="286"/>
      <c r="F720" s="286"/>
      <c r="G720" s="286"/>
      <c r="H720" s="286"/>
      <c r="I720" s="286"/>
      <c r="J720" s="1010"/>
      <c r="K720" s="286"/>
      <c r="L720" s="286"/>
      <c r="M720" s="286"/>
      <c r="N720" s="286"/>
      <c r="O720" s="287"/>
      <c r="P720" s="286"/>
      <c r="Q720" s="997"/>
      <c r="R720" s="286"/>
      <c r="S720" s="286"/>
      <c r="T720" s="286"/>
      <c r="U720" s="286"/>
      <c r="V720" s="286"/>
      <c r="W720" s="286"/>
      <c r="X720" s="286"/>
      <c r="Y720" s="286"/>
      <c r="Z720" s="286"/>
      <c r="AA720" s="286"/>
      <c r="AB720" s="286"/>
      <c r="AC720" s="286"/>
      <c r="AD720" s="286"/>
      <c r="AE720" s="286"/>
      <c r="AF720" s="286"/>
      <c r="AG720" s="286"/>
      <c r="AH720" s="286"/>
      <c r="AI720" s="286"/>
      <c r="AJ720" s="286"/>
      <c r="AK720" s="286"/>
      <c r="AL720" s="286"/>
      <c r="AM720" s="286"/>
      <c r="AN720" s="286"/>
      <c r="AO720" s="286"/>
      <c r="AP720" s="286"/>
      <c r="AQ720" s="286"/>
      <c r="AR720" s="1010"/>
      <c r="AS720" s="286"/>
      <c r="AT720" s="286"/>
      <c r="AU720" s="286"/>
      <c r="AV720" s="286"/>
      <c r="AW720" s="286"/>
      <c r="AX720" s="286"/>
      <c r="AY720" s="1010"/>
      <c r="AZ720" s="286"/>
      <c r="BA720" s="286"/>
      <c r="BB720" s="286"/>
      <c r="BC720" s="286"/>
      <c r="BD720" s="286"/>
      <c r="BE720" s="286"/>
      <c r="BF720" s="286"/>
      <c r="BG720" s="286"/>
      <c r="BH720" s="286"/>
      <c r="BI720" s="286"/>
      <c r="BJ720" s="679"/>
      <c r="BK720" s="691"/>
    </row>
    <row r="721" spans="1:63" s="285" customFormat="1" ht="15.75" customHeight="1">
      <c r="A721" s="288"/>
      <c r="B721" s="288"/>
      <c r="C721" s="1396"/>
      <c r="D721" s="286"/>
      <c r="E721" s="286"/>
      <c r="F721" s="286"/>
      <c r="G721" s="286"/>
      <c r="H721" s="286"/>
      <c r="I721" s="286"/>
      <c r="J721" s="1010"/>
      <c r="K721" s="286"/>
      <c r="L721" s="286"/>
      <c r="M721" s="286"/>
      <c r="N721" s="286"/>
      <c r="O721" s="287"/>
      <c r="P721" s="286"/>
      <c r="Q721" s="997"/>
      <c r="R721" s="286"/>
      <c r="S721" s="286"/>
      <c r="T721" s="286"/>
      <c r="U721" s="286"/>
      <c r="V721" s="286"/>
      <c r="W721" s="286"/>
      <c r="X721" s="286"/>
      <c r="Y721" s="286"/>
      <c r="Z721" s="286"/>
      <c r="AA721" s="286"/>
      <c r="AB721" s="286"/>
      <c r="AC721" s="286"/>
      <c r="AD721" s="286"/>
      <c r="AE721" s="286"/>
      <c r="AF721" s="286"/>
      <c r="AG721" s="286"/>
      <c r="AH721" s="286"/>
      <c r="AI721" s="286"/>
      <c r="AJ721" s="286"/>
      <c r="AK721" s="286"/>
      <c r="AL721" s="286"/>
      <c r="AM721" s="286"/>
      <c r="AN721" s="286"/>
      <c r="AO721" s="286"/>
      <c r="AP721" s="286"/>
      <c r="AQ721" s="286"/>
      <c r="AR721" s="1010"/>
      <c r="AS721" s="286"/>
      <c r="AT721" s="286"/>
      <c r="AU721" s="286"/>
      <c r="AV721" s="286"/>
      <c r="AW721" s="286"/>
      <c r="AX721" s="286"/>
      <c r="AY721" s="1010"/>
      <c r="AZ721" s="286"/>
      <c r="BA721" s="286"/>
      <c r="BB721" s="286"/>
      <c r="BC721" s="286"/>
      <c r="BD721" s="286"/>
      <c r="BE721" s="286"/>
      <c r="BF721" s="286"/>
      <c r="BG721" s="286"/>
      <c r="BH721" s="286"/>
      <c r="BI721" s="286"/>
      <c r="BJ721" s="679"/>
      <c r="BK721" s="691"/>
    </row>
    <row r="722" spans="1:63" s="285" customFormat="1">
      <c r="A722" s="288"/>
      <c r="B722" s="288"/>
      <c r="C722" s="1396"/>
      <c r="D722" s="286"/>
      <c r="E722" s="286"/>
      <c r="F722" s="286"/>
      <c r="G722" s="286"/>
      <c r="H722" s="286"/>
      <c r="I722" s="286"/>
      <c r="J722" s="1010"/>
      <c r="K722" s="286"/>
      <c r="L722" s="286"/>
      <c r="M722" s="286"/>
      <c r="N722" s="286"/>
      <c r="O722" s="287"/>
      <c r="P722" s="286"/>
      <c r="Q722" s="997"/>
      <c r="R722" s="286"/>
      <c r="S722" s="286"/>
      <c r="T722" s="286"/>
      <c r="U722" s="286"/>
      <c r="V722" s="286"/>
      <c r="W722" s="286"/>
      <c r="X722" s="286"/>
      <c r="Y722" s="286"/>
      <c r="Z722" s="286"/>
      <c r="AA722" s="286"/>
      <c r="AB722" s="286"/>
      <c r="AC722" s="286"/>
      <c r="AD722" s="286"/>
      <c r="AE722" s="286"/>
      <c r="AF722" s="286"/>
      <c r="AG722" s="286"/>
      <c r="AH722" s="286"/>
      <c r="AI722" s="286"/>
      <c r="AJ722" s="286"/>
      <c r="AK722" s="286"/>
      <c r="AL722" s="286"/>
      <c r="AM722" s="286"/>
      <c r="AN722" s="286"/>
      <c r="AO722" s="286"/>
      <c r="AP722" s="286"/>
      <c r="AQ722" s="286"/>
      <c r="AR722" s="1010"/>
      <c r="AS722" s="286"/>
      <c r="AT722" s="286"/>
      <c r="AU722" s="286"/>
      <c r="AV722" s="286"/>
      <c r="AW722" s="286"/>
      <c r="AX722" s="286"/>
      <c r="AY722" s="1010"/>
      <c r="AZ722" s="286"/>
      <c r="BA722" s="286"/>
      <c r="BB722" s="286"/>
      <c r="BC722" s="286"/>
      <c r="BD722" s="286"/>
      <c r="BE722" s="286"/>
      <c r="BF722" s="286"/>
      <c r="BG722" s="286"/>
      <c r="BH722" s="286"/>
      <c r="BI722" s="286"/>
      <c r="BJ722" s="679"/>
      <c r="BK722" s="691"/>
    </row>
    <row r="723" spans="1:63" s="285" customFormat="1" ht="15.75" customHeight="1">
      <c r="A723" s="288"/>
      <c r="B723" s="288"/>
      <c r="C723" s="1396"/>
      <c r="D723" s="286"/>
      <c r="E723" s="286"/>
      <c r="F723" s="286"/>
      <c r="G723" s="286"/>
      <c r="H723" s="286"/>
      <c r="I723" s="286"/>
      <c r="J723" s="1010"/>
      <c r="K723" s="286"/>
      <c r="L723" s="286"/>
      <c r="M723" s="286"/>
      <c r="N723" s="286"/>
      <c r="O723" s="287"/>
      <c r="P723" s="286"/>
      <c r="Q723" s="997"/>
      <c r="R723" s="286"/>
      <c r="S723" s="286"/>
      <c r="T723" s="286"/>
      <c r="U723" s="286"/>
      <c r="V723" s="286"/>
      <c r="W723" s="286"/>
      <c r="X723" s="286"/>
      <c r="Y723" s="286"/>
      <c r="Z723" s="286"/>
      <c r="AA723" s="286"/>
      <c r="AB723" s="286"/>
      <c r="AC723" s="286"/>
      <c r="AD723" s="286"/>
      <c r="AE723" s="286"/>
      <c r="AF723" s="286"/>
      <c r="AG723" s="286"/>
      <c r="AH723" s="286"/>
      <c r="AI723" s="286"/>
      <c r="AJ723" s="286"/>
      <c r="AK723" s="286"/>
      <c r="AL723" s="286"/>
      <c r="AM723" s="286"/>
      <c r="AN723" s="286"/>
      <c r="AO723" s="286"/>
      <c r="AP723" s="286"/>
      <c r="AQ723" s="286"/>
      <c r="AR723" s="1010"/>
      <c r="AS723" s="286"/>
      <c r="AT723" s="286"/>
      <c r="AU723" s="286"/>
      <c r="AV723" s="286"/>
      <c r="AW723" s="286"/>
      <c r="AX723" s="286"/>
      <c r="AY723" s="1010"/>
      <c r="AZ723" s="286"/>
      <c r="BA723" s="286"/>
      <c r="BB723" s="286"/>
      <c r="BC723" s="286"/>
      <c r="BD723" s="286"/>
      <c r="BE723" s="286"/>
      <c r="BF723" s="286"/>
      <c r="BG723" s="286"/>
      <c r="BH723" s="286"/>
      <c r="BI723" s="286"/>
      <c r="BJ723" s="679"/>
      <c r="BK723" s="691"/>
    </row>
    <row r="724" spans="1:63" s="285" customFormat="1">
      <c r="A724" s="288"/>
      <c r="B724" s="288"/>
      <c r="C724" s="1396"/>
      <c r="D724" s="286"/>
      <c r="E724" s="286"/>
      <c r="F724" s="286"/>
      <c r="G724" s="286"/>
      <c r="H724" s="286"/>
      <c r="I724" s="286"/>
      <c r="J724" s="1010"/>
      <c r="K724" s="286"/>
      <c r="L724" s="286"/>
      <c r="M724" s="286"/>
      <c r="N724" s="286"/>
      <c r="O724" s="287"/>
      <c r="P724" s="286"/>
      <c r="Q724" s="997"/>
      <c r="R724" s="286"/>
      <c r="S724" s="286"/>
      <c r="T724" s="286"/>
      <c r="U724" s="286"/>
      <c r="V724" s="286"/>
      <c r="W724" s="286"/>
      <c r="X724" s="286"/>
      <c r="Y724" s="286"/>
      <c r="Z724" s="286"/>
      <c r="AA724" s="286"/>
      <c r="AB724" s="286"/>
      <c r="AC724" s="286"/>
      <c r="AD724" s="286"/>
      <c r="AE724" s="286"/>
      <c r="AF724" s="286"/>
      <c r="AG724" s="286"/>
      <c r="AH724" s="286"/>
      <c r="AI724" s="286"/>
      <c r="AJ724" s="286"/>
      <c r="AK724" s="286"/>
      <c r="AL724" s="286"/>
      <c r="AM724" s="286"/>
      <c r="AN724" s="286"/>
      <c r="AO724" s="286"/>
      <c r="AP724" s="286"/>
      <c r="AQ724" s="286"/>
      <c r="AR724" s="1010"/>
      <c r="AS724" s="286"/>
      <c r="AT724" s="286"/>
      <c r="AU724" s="286"/>
      <c r="AV724" s="286"/>
      <c r="AW724" s="286"/>
      <c r="AX724" s="286"/>
      <c r="AY724" s="1010"/>
      <c r="AZ724" s="286"/>
      <c r="BA724" s="286"/>
      <c r="BB724" s="286"/>
      <c r="BC724" s="286"/>
      <c r="BD724" s="286"/>
      <c r="BE724" s="286"/>
      <c r="BF724" s="286"/>
      <c r="BG724" s="286"/>
      <c r="BH724" s="286"/>
      <c r="BI724" s="286"/>
      <c r="BJ724" s="679"/>
      <c r="BK724" s="691"/>
    </row>
    <row r="725" spans="1:63" s="285" customFormat="1" ht="15.75" customHeight="1">
      <c r="A725" s="288"/>
      <c r="B725" s="288"/>
      <c r="C725" s="1396"/>
      <c r="D725" s="286"/>
      <c r="E725" s="286"/>
      <c r="F725" s="286"/>
      <c r="G725" s="286"/>
      <c r="H725" s="286"/>
      <c r="I725" s="286"/>
      <c r="J725" s="1010"/>
      <c r="K725" s="286"/>
      <c r="L725" s="286"/>
      <c r="M725" s="286"/>
      <c r="N725" s="286"/>
      <c r="O725" s="287"/>
      <c r="P725" s="286"/>
      <c r="Q725" s="997"/>
      <c r="R725" s="286"/>
      <c r="S725" s="286"/>
      <c r="T725" s="286"/>
      <c r="U725" s="286"/>
      <c r="V725" s="286"/>
      <c r="W725" s="286"/>
      <c r="X725" s="286"/>
      <c r="Y725" s="286"/>
      <c r="Z725" s="286"/>
      <c r="AA725" s="286"/>
      <c r="AB725" s="286"/>
      <c r="AC725" s="286"/>
      <c r="AD725" s="286"/>
      <c r="AE725" s="286"/>
      <c r="AF725" s="286"/>
      <c r="AG725" s="286"/>
      <c r="AH725" s="286"/>
      <c r="AI725" s="286"/>
      <c r="AJ725" s="286"/>
      <c r="AK725" s="286"/>
      <c r="AL725" s="286"/>
      <c r="AM725" s="286"/>
      <c r="AN725" s="286"/>
      <c r="AO725" s="286"/>
      <c r="AP725" s="286"/>
      <c r="AQ725" s="286"/>
      <c r="AR725" s="1010"/>
      <c r="AS725" s="286"/>
      <c r="AT725" s="286"/>
      <c r="AU725" s="286"/>
      <c r="AV725" s="286"/>
      <c r="AW725" s="286"/>
      <c r="AX725" s="286"/>
      <c r="AY725" s="1010"/>
      <c r="AZ725" s="286"/>
      <c r="BA725" s="286"/>
      <c r="BB725" s="286"/>
      <c r="BC725" s="286"/>
      <c r="BD725" s="286"/>
      <c r="BE725" s="286"/>
      <c r="BF725" s="286"/>
      <c r="BG725" s="286"/>
      <c r="BH725" s="286"/>
      <c r="BI725" s="286"/>
      <c r="BJ725" s="679"/>
      <c r="BK725" s="691"/>
    </row>
    <row r="726" spans="1:63" s="285" customFormat="1">
      <c r="A726" s="288"/>
      <c r="B726" s="288"/>
      <c r="C726" s="1396"/>
      <c r="D726" s="286"/>
      <c r="E726" s="286"/>
      <c r="F726" s="286"/>
      <c r="G726" s="286"/>
      <c r="H726" s="286"/>
      <c r="I726" s="286"/>
      <c r="J726" s="1010"/>
      <c r="K726" s="286"/>
      <c r="L726" s="286"/>
      <c r="M726" s="286"/>
      <c r="N726" s="286"/>
      <c r="O726" s="287"/>
      <c r="P726" s="286"/>
      <c r="Q726" s="997"/>
      <c r="R726" s="286"/>
      <c r="S726" s="286"/>
      <c r="T726" s="286"/>
      <c r="U726" s="286"/>
      <c r="V726" s="286"/>
      <c r="W726" s="286"/>
      <c r="X726" s="286"/>
      <c r="Y726" s="286"/>
      <c r="Z726" s="286"/>
      <c r="AA726" s="286"/>
      <c r="AB726" s="286"/>
      <c r="AC726" s="286"/>
      <c r="AD726" s="286"/>
      <c r="AE726" s="286"/>
      <c r="AF726" s="286"/>
      <c r="AG726" s="286"/>
      <c r="AH726" s="286"/>
      <c r="AI726" s="286"/>
      <c r="AJ726" s="286"/>
      <c r="AK726" s="286"/>
      <c r="AL726" s="286"/>
      <c r="AM726" s="286"/>
      <c r="AN726" s="286"/>
      <c r="AO726" s="286"/>
      <c r="AP726" s="286"/>
      <c r="AQ726" s="286"/>
      <c r="AR726" s="1010"/>
      <c r="AS726" s="286"/>
      <c r="AT726" s="286"/>
      <c r="AU726" s="286"/>
      <c r="AV726" s="286"/>
      <c r="AW726" s="286"/>
      <c r="AX726" s="286"/>
      <c r="AY726" s="1010"/>
      <c r="AZ726" s="286"/>
      <c r="BA726" s="286"/>
      <c r="BB726" s="286"/>
      <c r="BC726" s="286"/>
      <c r="BD726" s="286"/>
      <c r="BE726" s="286"/>
      <c r="BF726" s="286"/>
      <c r="BG726" s="286"/>
      <c r="BH726" s="286"/>
      <c r="BI726" s="286"/>
      <c r="BJ726" s="679"/>
      <c r="BK726" s="691"/>
    </row>
    <row r="727" spans="1:63" s="285" customFormat="1" ht="15.75" customHeight="1">
      <c r="A727" s="288"/>
      <c r="B727" s="288"/>
      <c r="C727" s="1396"/>
      <c r="D727" s="286"/>
      <c r="E727" s="286"/>
      <c r="F727" s="286"/>
      <c r="G727" s="286"/>
      <c r="H727" s="286"/>
      <c r="I727" s="286"/>
      <c r="J727" s="1010"/>
      <c r="K727" s="286"/>
      <c r="L727" s="286"/>
      <c r="M727" s="286"/>
      <c r="N727" s="286"/>
      <c r="O727" s="287"/>
      <c r="P727" s="286"/>
      <c r="Q727" s="997"/>
      <c r="R727" s="286"/>
      <c r="S727" s="286"/>
      <c r="T727" s="286"/>
      <c r="U727" s="286"/>
      <c r="V727" s="286"/>
      <c r="W727" s="286"/>
      <c r="X727" s="286"/>
      <c r="Y727" s="286"/>
      <c r="Z727" s="286"/>
      <c r="AA727" s="286"/>
      <c r="AB727" s="286"/>
      <c r="AC727" s="286"/>
      <c r="AD727" s="286"/>
      <c r="AE727" s="286"/>
      <c r="AF727" s="286"/>
      <c r="AG727" s="286"/>
      <c r="AH727" s="286"/>
      <c r="AI727" s="286"/>
      <c r="AJ727" s="286"/>
      <c r="AK727" s="286"/>
      <c r="AL727" s="286"/>
      <c r="AM727" s="286"/>
      <c r="AN727" s="286"/>
      <c r="AO727" s="286"/>
      <c r="AP727" s="286"/>
      <c r="AQ727" s="286"/>
      <c r="AR727" s="1010"/>
      <c r="AS727" s="286"/>
      <c r="AT727" s="286"/>
      <c r="AU727" s="286"/>
      <c r="AV727" s="286"/>
      <c r="AW727" s="286"/>
      <c r="AX727" s="286"/>
      <c r="AY727" s="1010"/>
      <c r="AZ727" s="286"/>
      <c r="BA727" s="286"/>
      <c r="BB727" s="286"/>
      <c r="BC727" s="286"/>
      <c r="BD727" s="286"/>
      <c r="BE727" s="286"/>
      <c r="BF727" s="286"/>
      <c r="BG727" s="286"/>
      <c r="BH727" s="286"/>
      <c r="BI727" s="286"/>
      <c r="BJ727" s="679"/>
      <c r="BK727" s="691"/>
    </row>
    <row r="728" spans="1:63" s="285" customFormat="1">
      <c r="A728" s="288"/>
      <c r="B728" s="288"/>
      <c r="C728" s="1396"/>
      <c r="D728" s="286"/>
      <c r="E728" s="286"/>
      <c r="F728" s="286"/>
      <c r="G728" s="286"/>
      <c r="H728" s="286"/>
      <c r="I728" s="286"/>
      <c r="J728" s="1010"/>
      <c r="K728" s="286"/>
      <c r="L728" s="286"/>
      <c r="M728" s="286"/>
      <c r="N728" s="286"/>
      <c r="O728" s="287"/>
      <c r="P728" s="286"/>
      <c r="Q728" s="997"/>
      <c r="R728" s="286"/>
      <c r="S728" s="286"/>
      <c r="T728" s="286"/>
      <c r="U728" s="286"/>
      <c r="V728" s="286"/>
      <c r="W728" s="286"/>
      <c r="X728" s="286"/>
      <c r="Y728" s="286"/>
      <c r="Z728" s="286"/>
      <c r="AA728" s="286"/>
      <c r="AB728" s="286"/>
      <c r="AC728" s="286"/>
      <c r="AD728" s="286"/>
      <c r="AE728" s="286"/>
      <c r="AF728" s="286"/>
      <c r="AG728" s="286"/>
      <c r="AH728" s="286"/>
      <c r="AI728" s="286"/>
      <c r="AJ728" s="286"/>
      <c r="AK728" s="286"/>
      <c r="AL728" s="286"/>
      <c r="AM728" s="286"/>
      <c r="AN728" s="286"/>
      <c r="AO728" s="286"/>
      <c r="AP728" s="286"/>
      <c r="AQ728" s="286"/>
      <c r="AR728" s="1010"/>
      <c r="AS728" s="286"/>
      <c r="AT728" s="286"/>
      <c r="AU728" s="286"/>
      <c r="AV728" s="286"/>
      <c r="AW728" s="286"/>
      <c r="AX728" s="286"/>
      <c r="AY728" s="1010"/>
      <c r="AZ728" s="286"/>
      <c r="BA728" s="286"/>
      <c r="BB728" s="286"/>
      <c r="BC728" s="286"/>
      <c r="BD728" s="286"/>
      <c r="BE728" s="286"/>
      <c r="BF728" s="286"/>
      <c r="BG728" s="286"/>
      <c r="BH728" s="286"/>
      <c r="BI728" s="286"/>
      <c r="BJ728" s="679"/>
      <c r="BK728" s="691"/>
    </row>
    <row r="729" spans="1:63" s="285" customFormat="1" ht="15.75" customHeight="1">
      <c r="A729" s="288"/>
      <c r="B729" s="288"/>
      <c r="C729" s="1396"/>
      <c r="D729" s="286"/>
      <c r="E729" s="286"/>
      <c r="F729" s="286"/>
      <c r="G729" s="286"/>
      <c r="H729" s="286"/>
      <c r="I729" s="286"/>
      <c r="J729" s="1010"/>
      <c r="K729" s="286"/>
      <c r="L729" s="286"/>
      <c r="M729" s="286"/>
      <c r="N729" s="286"/>
      <c r="O729" s="287"/>
      <c r="P729" s="286"/>
      <c r="Q729" s="997"/>
      <c r="R729" s="286"/>
      <c r="S729" s="286"/>
      <c r="T729" s="286"/>
      <c r="U729" s="286"/>
      <c r="V729" s="286"/>
      <c r="W729" s="286"/>
      <c r="X729" s="286"/>
      <c r="Y729" s="286"/>
      <c r="Z729" s="286"/>
      <c r="AA729" s="286"/>
      <c r="AB729" s="286"/>
      <c r="AC729" s="286"/>
      <c r="AD729" s="286"/>
      <c r="AE729" s="286"/>
      <c r="AF729" s="286"/>
      <c r="AG729" s="286"/>
      <c r="AH729" s="286"/>
      <c r="AI729" s="286"/>
      <c r="AJ729" s="286"/>
      <c r="AK729" s="286"/>
      <c r="AL729" s="286"/>
      <c r="AM729" s="286"/>
      <c r="AN729" s="286"/>
      <c r="AO729" s="286"/>
      <c r="AP729" s="286"/>
      <c r="AQ729" s="286"/>
      <c r="AR729" s="1010"/>
      <c r="AS729" s="286"/>
      <c r="AT729" s="286"/>
      <c r="AU729" s="286"/>
      <c r="AV729" s="286"/>
      <c r="AW729" s="286"/>
      <c r="AX729" s="286"/>
      <c r="AY729" s="1010"/>
      <c r="AZ729" s="286"/>
      <c r="BA729" s="286"/>
      <c r="BB729" s="286"/>
      <c r="BC729" s="286"/>
      <c r="BD729" s="286"/>
      <c r="BE729" s="286"/>
      <c r="BF729" s="286"/>
      <c r="BG729" s="286"/>
      <c r="BH729" s="286"/>
      <c r="BI729" s="286"/>
      <c r="BJ729" s="679"/>
      <c r="BK729" s="691"/>
    </row>
    <row r="730" spans="1:63" s="285" customFormat="1">
      <c r="A730" s="288"/>
      <c r="B730" s="288"/>
      <c r="C730" s="1396"/>
      <c r="D730" s="286"/>
      <c r="E730" s="286"/>
      <c r="F730" s="286"/>
      <c r="G730" s="286"/>
      <c r="H730" s="286"/>
      <c r="I730" s="286"/>
      <c r="J730" s="1010"/>
      <c r="K730" s="286"/>
      <c r="L730" s="286"/>
      <c r="M730" s="286"/>
      <c r="N730" s="286"/>
      <c r="O730" s="287"/>
      <c r="P730" s="286"/>
      <c r="Q730" s="997"/>
      <c r="R730" s="286"/>
      <c r="S730" s="286"/>
      <c r="T730" s="286"/>
      <c r="U730" s="286"/>
      <c r="V730" s="286"/>
      <c r="W730" s="286"/>
      <c r="X730" s="286"/>
      <c r="Y730" s="286"/>
      <c r="Z730" s="286"/>
      <c r="AA730" s="286"/>
      <c r="AB730" s="286"/>
      <c r="AC730" s="286"/>
      <c r="AD730" s="286"/>
      <c r="AE730" s="286"/>
      <c r="AF730" s="286"/>
      <c r="AG730" s="286"/>
      <c r="AH730" s="286"/>
      <c r="AI730" s="286"/>
      <c r="AJ730" s="286"/>
      <c r="AK730" s="286"/>
      <c r="AL730" s="286"/>
      <c r="AM730" s="286"/>
      <c r="AN730" s="286"/>
      <c r="AO730" s="286"/>
      <c r="AP730" s="286"/>
      <c r="AQ730" s="286"/>
      <c r="AR730" s="1010"/>
      <c r="AS730" s="286"/>
      <c r="AT730" s="286"/>
      <c r="AU730" s="286"/>
      <c r="AV730" s="286"/>
      <c r="AW730" s="286"/>
      <c r="AX730" s="286"/>
      <c r="AY730" s="1010"/>
      <c r="AZ730" s="286"/>
      <c r="BA730" s="286"/>
      <c r="BB730" s="286"/>
      <c r="BC730" s="286"/>
      <c r="BD730" s="286"/>
      <c r="BE730" s="286"/>
      <c r="BF730" s="286"/>
      <c r="BG730" s="286"/>
      <c r="BH730" s="286"/>
      <c r="BI730" s="286"/>
      <c r="BJ730" s="679"/>
      <c r="BK730" s="691"/>
    </row>
    <row r="731" spans="1:63" s="285" customFormat="1" ht="15.75" customHeight="1">
      <c r="A731" s="288"/>
      <c r="B731" s="288"/>
      <c r="C731" s="1396"/>
      <c r="D731" s="286"/>
      <c r="E731" s="286"/>
      <c r="F731" s="286"/>
      <c r="G731" s="286"/>
      <c r="H731" s="286"/>
      <c r="I731" s="286"/>
      <c r="J731" s="1010"/>
      <c r="K731" s="286"/>
      <c r="L731" s="286"/>
      <c r="M731" s="286"/>
      <c r="N731" s="286"/>
      <c r="O731" s="287"/>
      <c r="P731" s="286"/>
      <c r="Q731" s="997"/>
      <c r="R731" s="286"/>
      <c r="S731" s="286"/>
      <c r="T731" s="286"/>
      <c r="U731" s="286"/>
      <c r="V731" s="286"/>
      <c r="W731" s="286"/>
      <c r="X731" s="286"/>
      <c r="Y731" s="286"/>
      <c r="Z731" s="286"/>
      <c r="AA731" s="286"/>
      <c r="AB731" s="286"/>
      <c r="AC731" s="286"/>
      <c r="AD731" s="286"/>
      <c r="AE731" s="286"/>
      <c r="AF731" s="286"/>
      <c r="AG731" s="286"/>
      <c r="AH731" s="286"/>
      <c r="AI731" s="286"/>
      <c r="AJ731" s="286"/>
      <c r="AK731" s="286"/>
      <c r="AL731" s="286"/>
      <c r="AM731" s="286"/>
      <c r="AN731" s="286"/>
      <c r="AO731" s="286"/>
      <c r="AP731" s="286"/>
      <c r="AQ731" s="286"/>
      <c r="AR731" s="1010"/>
      <c r="AS731" s="286"/>
      <c r="AT731" s="286"/>
      <c r="AU731" s="286"/>
      <c r="AV731" s="286"/>
      <c r="AW731" s="286"/>
      <c r="AX731" s="286"/>
      <c r="AY731" s="1010"/>
      <c r="AZ731" s="286"/>
      <c r="BA731" s="286"/>
      <c r="BB731" s="286"/>
      <c r="BC731" s="286"/>
      <c r="BD731" s="286"/>
      <c r="BE731" s="286"/>
      <c r="BF731" s="286"/>
      <c r="BG731" s="286"/>
      <c r="BH731" s="286"/>
      <c r="BI731" s="286"/>
      <c r="BJ731" s="679"/>
      <c r="BK731" s="691"/>
    </row>
    <row r="732" spans="1:63" s="285" customFormat="1">
      <c r="A732" s="288"/>
      <c r="B732" s="288"/>
      <c r="C732" s="1396"/>
      <c r="D732" s="286"/>
      <c r="E732" s="286"/>
      <c r="F732" s="286"/>
      <c r="G732" s="286"/>
      <c r="H732" s="286"/>
      <c r="I732" s="286"/>
      <c r="J732" s="1010"/>
      <c r="K732" s="286"/>
      <c r="L732" s="286"/>
      <c r="M732" s="286"/>
      <c r="N732" s="286"/>
      <c r="O732" s="287"/>
      <c r="P732" s="286"/>
      <c r="Q732" s="997"/>
      <c r="R732" s="286"/>
      <c r="S732" s="286"/>
      <c r="T732" s="286"/>
      <c r="U732" s="286"/>
      <c r="V732" s="286"/>
      <c r="W732" s="286"/>
      <c r="X732" s="286"/>
      <c r="Y732" s="286"/>
      <c r="Z732" s="286"/>
      <c r="AA732" s="286"/>
      <c r="AB732" s="286"/>
      <c r="AC732" s="286"/>
      <c r="AD732" s="286"/>
      <c r="AE732" s="286"/>
      <c r="AF732" s="286"/>
      <c r="AG732" s="286"/>
      <c r="AH732" s="286"/>
      <c r="AI732" s="286"/>
      <c r="AJ732" s="286"/>
      <c r="AK732" s="286"/>
      <c r="AL732" s="286"/>
      <c r="AM732" s="286"/>
      <c r="AN732" s="286"/>
      <c r="AO732" s="286"/>
      <c r="AP732" s="286"/>
      <c r="AQ732" s="286"/>
      <c r="AR732" s="1010"/>
      <c r="AS732" s="286"/>
      <c r="AT732" s="286"/>
      <c r="AU732" s="286"/>
      <c r="AV732" s="286"/>
      <c r="AW732" s="286"/>
      <c r="AX732" s="286"/>
      <c r="AY732" s="1010"/>
      <c r="AZ732" s="286"/>
      <c r="BA732" s="286"/>
      <c r="BB732" s="286"/>
      <c r="BC732" s="286"/>
      <c r="BD732" s="286"/>
      <c r="BE732" s="286"/>
      <c r="BF732" s="286"/>
      <c r="BG732" s="286"/>
      <c r="BH732" s="286"/>
      <c r="BI732" s="286"/>
      <c r="BJ732" s="679"/>
      <c r="BK732" s="691"/>
    </row>
    <row r="733" spans="1:63" s="285" customFormat="1" ht="15.75" customHeight="1">
      <c r="A733" s="288"/>
      <c r="B733" s="288"/>
      <c r="C733" s="1396"/>
      <c r="D733" s="286"/>
      <c r="E733" s="286"/>
      <c r="F733" s="286"/>
      <c r="G733" s="286"/>
      <c r="H733" s="286"/>
      <c r="I733" s="286"/>
      <c r="J733" s="1010"/>
      <c r="K733" s="286"/>
      <c r="L733" s="286"/>
      <c r="M733" s="286"/>
      <c r="N733" s="286"/>
      <c r="O733" s="287"/>
      <c r="P733" s="286"/>
      <c r="Q733" s="997"/>
      <c r="R733" s="286"/>
      <c r="S733" s="286"/>
      <c r="T733" s="286"/>
      <c r="U733" s="286"/>
      <c r="V733" s="286"/>
      <c r="W733" s="286"/>
      <c r="X733" s="286"/>
      <c r="Y733" s="286"/>
      <c r="Z733" s="286"/>
      <c r="AA733" s="286"/>
      <c r="AB733" s="286"/>
      <c r="AC733" s="286"/>
      <c r="AD733" s="286"/>
      <c r="AE733" s="286"/>
      <c r="AF733" s="286"/>
      <c r="AG733" s="286"/>
      <c r="AH733" s="286"/>
      <c r="AI733" s="286"/>
      <c r="AJ733" s="286"/>
      <c r="AK733" s="286"/>
      <c r="AL733" s="286"/>
      <c r="AM733" s="286"/>
      <c r="AN733" s="286"/>
      <c r="AO733" s="286"/>
      <c r="AP733" s="286"/>
      <c r="AQ733" s="286"/>
      <c r="AR733" s="1010"/>
      <c r="AS733" s="286"/>
      <c r="AT733" s="286"/>
      <c r="AU733" s="286"/>
      <c r="AV733" s="286"/>
      <c r="AW733" s="286"/>
      <c r="AX733" s="286"/>
      <c r="AY733" s="1010"/>
      <c r="AZ733" s="286"/>
      <c r="BA733" s="286"/>
      <c r="BB733" s="286"/>
      <c r="BC733" s="286"/>
      <c r="BD733" s="286"/>
      <c r="BE733" s="286"/>
      <c r="BF733" s="286"/>
      <c r="BG733" s="286"/>
      <c r="BH733" s="286"/>
      <c r="BI733" s="286"/>
      <c r="BJ733" s="679"/>
      <c r="BK733" s="691"/>
    </row>
    <row r="734" spans="1:63" s="285" customFormat="1">
      <c r="A734" s="288"/>
      <c r="B734" s="288"/>
      <c r="C734" s="1396"/>
      <c r="D734" s="286"/>
      <c r="E734" s="286"/>
      <c r="F734" s="286"/>
      <c r="G734" s="286"/>
      <c r="H734" s="286"/>
      <c r="I734" s="286"/>
      <c r="J734" s="1010"/>
      <c r="K734" s="286"/>
      <c r="L734" s="286"/>
      <c r="M734" s="286"/>
      <c r="N734" s="286"/>
      <c r="O734" s="287"/>
      <c r="P734" s="286"/>
      <c r="Q734" s="997"/>
      <c r="R734" s="286"/>
      <c r="S734" s="286"/>
      <c r="T734" s="286"/>
      <c r="U734" s="286"/>
      <c r="V734" s="286"/>
      <c r="W734" s="286"/>
      <c r="X734" s="286"/>
      <c r="Y734" s="286"/>
      <c r="Z734" s="286"/>
      <c r="AA734" s="286"/>
      <c r="AB734" s="286"/>
      <c r="AC734" s="286"/>
      <c r="AD734" s="286"/>
      <c r="AE734" s="286"/>
      <c r="AF734" s="286"/>
      <c r="AG734" s="286"/>
      <c r="AH734" s="286"/>
      <c r="AI734" s="286"/>
      <c r="AJ734" s="286"/>
      <c r="AK734" s="286"/>
      <c r="AL734" s="286"/>
      <c r="AM734" s="286"/>
      <c r="AN734" s="286"/>
      <c r="AO734" s="286"/>
      <c r="AP734" s="286"/>
      <c r="AQ734" s="286"/>
      <c r="AR734" s="1010"/>
      <c r="AS734" s="286"/>
      <c r="AT734" s="286"/>
      <c r="AU734" s="286"/>
      <c r="AV734" s="286"/>
      <c r="AW734" s="286"/>
      <c r="AX734" s="286"/>
      <c r="AY734" s="1010"/>
      <c r="AZ734" s="286"/>
      <c r="BA734" s="286"/>
      <c r="BB734" s="286"/>
      <c r="BC734" s="286"/>
      <c r="BD734" s="286"/>
      <c r="BE734" s="286"/>
      <c r="BF734" s="286"/>
      <c r="BG734" s="286"/>
      <c r="BH734" s="286"/>
      <c r="BI734" s="286"/>
      <c r="BJ734" s="679"/>
      <c r="BK734" s="691"/>
    </row>
    <row r="735" spans="1:63" s="285" customFormat="1" ht="15.75" customHeight="1">
      <c r="A735" s="288"/>
      <c r="B735" s="288"/>
      <c r="C735" s="1396"/>
      <c r="D735" s="286"/>
      <c r="E735" s="286"/>
      <c r="F735" s="286"/>
      <c r="G735" s="286"/>
      <c r="H735" s="286"/>
      <c r="I735" s="286"/>
      <c r="J735" s="1010"/>
      <c r="K735" s="286"/>
      <c r="L735" s="286"/>
      <c r="M735" s="286"/>
      <c r="N735" s="286"/>
      <c r="O735" s="287"/>
      <c r="P735" s="286"/>
      <c r="Q735" s="997"/>
      <c r="R735" s="286"/>
      <c r="S735" s="286"/>
      <c r="T735" s="286"/>
      <c r="U735" s="286"/>
      <c r="V735" s="286"/>
      <c r="W735" s="286"/>
      <c r="X735" s="286"/>
      <c r="Y735" s="286"/>
      <c r="Z735" s="286"/>
      <c r="AA735" s="286"/>
      <c r="AB735" s="286"/>
      <c r="AC735" s="286"/>
      <c r="AD735" s="286"/>
      <c r="AE735" s="286"/>
      <c r="AF735" s="286"/>
      <c r="AG735" s="286"/>
      <c r="AH735" s="286"/>
      <c r="AI735" s="286"/>
      <c r="AJ735" s="286"/>
      <c r="AK735" s="286"/>
      <c r="AL735" s="286"/>
      <c r="AM735" s="286"/>
      <c r="AN735" s="286"/>
      <c r="AO735" s="286"/>
      <c r="AP735" s="286"/>
      <c r="AQ735" s="286"/>
      <c r="AR735" s="1010"/>
      <c r="AS735" s="286"/>
      <c r="AT735" s="286"/>
      <c r="AU735" s="286"/>
      <c r="AV735" s="286"/>
      <c r="AW735" s="286"/>
      <c r="AX735" s="286"/>
      <c r="AY735" s="1010"/>
      <c r="AZ735" s="286"/>
      <c r="BA735" s="286"/>
      <c r="BB735" s="286"/>
      <c r="BC735" s="286"/>
      <c r="BD735" s="286"/>
      <c r="BE735" s="286"/>
      <c r="BF735" s="286"/>
      <c r="BG735" s="286"/>
      <c r="BH735" s="286"/>
      <c r="BI735" s="286"/>
      <c r="BJ735" s="679"/>
      <c r="BK735" s="691"/>
    </row>
    <row r="736" spans="1:63" s="285" customFormat="1">
      <c r="A736" s="288"/>
      <c r="B736" s="288"/>
      <c r="C736" s="1396"/>
      <c r="D736" s="286"/>
      <c r="E736" s="286"/>
      <c r="F736" s="286"/>
      <c r="G736" s="286"/>
      <c r="H736" s="286"/>
      <c r="I736" s="286"/>
      <c r="J736" s="1010"/>
      <c r="K736" s="286"/>
      <c r="L736" s="286"/>
      <c r="M736" s="286"/>
      <c r="N736" s="286"/>
      <c r="O736" s="287"/>
      <c r="P736" s="286"/>
      <c r="Q736" s="997"/>
      <c r="R736" s="286"/>
      <c r="S736" s="286"/>
      <c r="T736" s="286"/>
      <c r="U736" s="286"/>
      <c r="V736" s="286"/>
      <c r="W736" s="286"/>
      <c r="X736" s="286"/>
      <c r="Y736" s="286"/>
      <c r="Z736" s="286"/>
      <c r="AA736" s="286"/>
      <c r="AB736" s="286"/>
      <c r="AC736" s="286"/>
      <c r="AD736" s="286"/>
      <c r="AE736" s="286"/>
      <c r="AF736" s="286"/>
      <c r="AG736" s="286"/>
      <c r="AH736" s="286"/>
      <c r="AI736" s="286"/>
      <c r="AJ736" s="286"/>
      <c r="AK736" s="286"/>
      <c r="AL736" s="286"/>
      <c r="AM736" s="286"/>
      <c r="AN736" s="286"/>
      <c r="AO736" s="286"/>
      <c r="AP736" s="286"/>
      <c r="AQ736" s="286"/>
      <c r="AR736" s="1010"/>
      <c r="AS736" s="286"/>
      <c r="AT736" s="286"/>
      <c r="AU736" s="286"/>
      <c r="AV736" s="286"/>
      <c r="AW736" s="286"/>
      <c r="AX736" s="286"/>
      <c r="AY736" s="1010"/>
      <c r="AZ736" s="286"/>
      <c r="BA736" s="286"/>
      <c r="BB736" s="286"/>
      <c r="BC736" s="286"/>
      <c r="BD736" s="286"/>
      <c r="BE736" s="286"/>
      <c r="BF736" s="286"/>
      <c r="BG736" s="286"/>
      <c r="BH736" s="286"/>
      <c r="BI736" s="286"/>
      <c r="BJ736" s="679"/>
      <c r="BK736" s="691"/>
    </row>
    <row r="737" spans="1:63" s="285" customFormat="1" ht="15.75" customHeight="1">
      <c r="A737" s="288"/>
      <c r="B737" s="288"/>
      <c r="C737" s="1396"/>
      <c r="D737" s="286"/>
      <c r="E737" s="286"/>
      <c r="F737" s="286"/>
      <c r="G737" s="286"/>
      <c r="H737" s="286"/>
      <c r="I737" s="286"/>
      <c r="J737" s="1010"/>
      <c r="K737" s="286"/>
      <c r="L737" s="286"/>
      <c r="M737" s="286"/>
      <c r="N737" s="286"/>
      <c r="O737" s="287"/>
      <c r="P737" s="286"/>
      <c r="Q737" s="997"/>
      <c r="R737" s="286"/>
      <c r="S737" s="286"/>
      <c r="T737" s="286"/>
      <c r="U737" s="286"/>
      <c r="V737" s="286"/>
      <c r="W737" s="286"/>
      <c r="X737" s="286"/>
      <c r="Y737" s="286"/>
      <c r="Z737" s="286"/>
      <c r="AA737" s="286"/>
      <c r="AB737" s="286"/>
      <c r="AC737" s="286"/>
      <c r="AD737" s="286"/>
      <c r="AE737" s="286"/>
      <c r="AF737" s="286"/>
      <c r="AG737" s="286"/>
      <c r="AH737" s="286"/>
      <c r="AI737" s="286"/>
      <c r="AJ737" s="286"/>
      <c r="AK737" s="286"/>
      <c r="AL737" s="286"/>
      <c r="AM737" s="286"/>
      <c r="AN737" s="286"/>
      <c r="AO737" s="286"/>
      <c r="AP737" s="286"/>
      <c r="AQ737" s="286"/>
      <c r="AR737" s="1010"/>
      <c r="AS737" s="286"/>
      <c r="AT737" s="286"/>
      <c r="AU737" s="286"/>
      <c r="AV737" s="286"/>
      <c r="AW737" s="286"/>
      <c r="AX737" s="286"/>
      <c r="AY737" s="1010"/>
      <c r="AZ737" s="286"/>
      <c r="BA737" s="286"/>
      <c r="BB737" s="286"/>
      <c r="BC737" s="286"/>
      <c r="BD737" s="286"/>
      <c r="BE737" s="286"/>
      <c r="BF737" s="286"/>
      <c r="BG737" s="286"/>
      <c r="BH737" s="286"/>
      <c r="BI737" s="286"/>
      <c r="BJ737" s="679"/>
      <c r="BK737" s="691"/>
    </row>
    <row r="738" spans="1:63" s="285" customFormat="1">
      <c r="A738" s="288"/>
      <c r="B738" s="288"/>
      <c r="C738" s="1396"/>
      <c r="D738" s="286"/>
      <c r="E738" s="286"/>
      <c r="F738" s="286"/>
      <c r="G738" s="286"/>
      <c r="H738" s="286"/>
      <c r="I738" s="286"/>
      <c r="J738" s="1010"/>
      <c r="K738" s="286"/>
      <c r="L738" s="286"/>
      <c r="M738" s="286"/>
      <c r="N738" s="286"/>
      <c r="O738" s="287"/>
      <c r="P738" s="286"/>
      <c r="Q738" s="997"/>
      <c r="R738" s="286"/>
      <c r="S738" s="286"/>
      <c r="T738" s="286"/>
      <c r="U738" s="286"/>
      <c r="V738" s="286"/>
      <c r="W738" s="286"/>
      <c r="X738" s="286"/>
      <c r="Y738" s="286"/>
      <c r="Z738" s="286"/>
      <c r="AA738" s="286"/>
      <c r="AB738" s="286"/>
      <c r="AC738" s="286"/>
      <c r="AD738" s="286"/>
      <c r="AE738" s="286"/>
      <c r="AF738" s="286"/>
      <c r="AG738" s="286"/>
      <c r="AH738" s="286"/>
      <c r="AI738" s="286"/>
      <c r="AJ738" s="286"/>
      <c r="AK738" s="286"/>
      <c r="AL738" s="286"/>
      <c r="AM738" s="286"/>
      <c r="AN738" s="286"/>
      <c r="AO738" s="286"/>
      <c r="AP738" s="286"/>
      <c r="AQ738" s="286"/>
      <c r="AR738" s="1010"/>
      <c r="AS738" s="286"/>
      <c r="AT738" s="286"/>
      <c r="AU738" s="286"/>
      <c r="AV738" s="286"/>
      <c r="AW738" s="286"/>
      <c r="AX738" s="286"/>
      <c r="AY738" s="1010"/>
      <c r="AZ738" s="286"/>
      <c r="BA738" s="286"/>
      <c r="BB738" s="286"/>
      <c r="BC738" s="286"/>
      <c r="BD738" s="286"/>
      <c r="BE738" s="286"/>
      <c r="BF738" s="286"/>
      <c r="BG738" s="286"/>
      <c r="BH738" s="286"/>
      <c r="BI738" s="286"/>
      <c r="BJ738" s="679"/>
      <c r="BK738" s="691"/>
    </row>
    <row r="739" spans="1:63" s="285" customFormat="1" ht="15.75" customHeight="1">
      <c r="A739" s="288"/>
      <c r="B739" s="288"/>
      <c r="C739" s="1396"/>
      <c r="D739" s="286"/>
      <c r="E739" s="286"/>
      <c r="F739" s="286"/>
      <c r="G739" s="286"/>
      <c r="H739" s="286"/>
      <c r="I739" s="286"/>
      <c r="J739" s="1010"/>
      <c r="K739" s="286"/>
      <c r="L739" s="286"/>
      <c r="M739" s="286"/>
      <c r="N739" s="286"/>
      <c r="O739" s="287"/>
      <c r="P739" s="286"/>
      <c r="Q739" s="997"/>
      <c r="R739" s="286"/>
      <c r="S739" s="286"/>
      <c r="T739" s="286"/>
      <c r="U739" s="286"/>
      <c r="V739" s="286"/>
      <c r="W739" s="286"/>
      <c r="X739" s="286"/>
      <c r="Y739" s="286"/>
      <c r="Z739" s="286"/>
      <c r="AA739" s="286"/>
      <c r="AB739" s="286"/>
      <c r="AC739" s="286"/>
      <c r="AD739" s="286"/>
      <c r="AE739" s="286"/>
      <c r="AF739" s="286"/>
      <c r="AG739" s="286"/>
      <c r="AH739" s="286"/>
      <c r="AI739" s="286"/>
      <c r="AJ739" s="286"/>
      <c r="AK739" s="286"/>
      <c r="AL739" s="286"/>
      <c r="AM739" s="286"/>
      <c r="AN739" s="286"/>
      <c r="AO739" s="286"/>
      <c r="AP739" s="286"/>
      <c r="AQ739" s="286"/>
      <c r="AR739" s="1010"/>
      <c r="AS739" s="286"/>
      <c r="AT739" s="286"/>
      <c r="AU739" s="286"/>
      <c r="AV739" s="286"/>
      <c r="AW739" s="286"/>
      <c r="AX739" s="286"/>
      <c r="AY739" s="1010"/>
      <c r="AZ739" s="286"/>
      <c r="BA739" s="286"/>
      <c r="BB739" s="286"/>
      <c r="BC739" s="286"/>
      <c r="BD739" s="286"/>
      <c r="BE739" s="286"/>
      <c r="BF739" s="286"/>
      <c r="BG739" s="286"/>
      <c r="BH739" s="286"/>
      <c r="BI739" s="286"/>
      <c r="BJ739" s="679"/>
      <c r="BK739" s="691"/>
    </row>
    <row r="740" spans="1:63" s="285" customFormat="1">
      <c r="A740" s="288"/>
      <c r="B740" s="288"/>
      <c r="C740" s="1396"/>
      <c r="D740" s="286"/>
      <c r="E740" s="286"/>
      <c r="F740" s="286"/>
      <c r="G740" s="286"/>
      <c r="H740" s="286"/>
      <c r="I740" s="286"/>
      <c r="J740" s="1010"/>
      <c r="K740" s="286"/>
      <c r="L740" s="286"/>
      <c r="M740" s="286"/>
      <c r="N740" s="286"/>
      <c r="O740" s="287"/>
      <c r="P740" s="286"/>
      <c r="Q740" s="997"/>
      <c r="R740" s="286"/>
      <c r="S740" s="286"/>
      <c r="T740" s="286"/>
      <c r="U740" s="286"/>
      <c r="V740" s="286"/>
      <c r="W740" s="286"/>
      <c r="X740" s="286"/>
      <c r="Y740" s="286"/>
      <c r="Z740" s="286"/>
      <c r="AA740" s="286"/>
      <c r="AB740" s="286"/>
      <c r="AC740" s="286"/>
      <c r="AD740" s="286"/>
      <c r="AE740" s="286"/>
      <c r="AF740" s="286"/>
      <c r="AG740" s="286"/>
      <c r="AH740" s="286"/>
      <c r="AI740" s="286"/>
      <c r="AJ740" s="286"/>
      <c r="AK740" s="286"/>
      <c r="AL740" s="286"/>
      <c r="AM740" s="286"/>
      <c r="AN740" s="286"/>
      <c r="AO740" s="286"/>
      <c r="AP740" s="286"/>
      <c r="AQ740" s="286"/>
      <c r="AR740" s="1010"/>
      <c r="AS740" s="286"/>
      <c r="AT740" s="286"/>
      <c r="AU740" s="286"/>
      <c r="AV740" s="286"/>
      <c r="AW740" s="286"/>
      <c r="AX740" s="286"/>
      <c r="AY740" s="1010"/>
      <c r="AZ740" s="286"/>
      <c r="BA740" s="286"/>
      <c r="BB740" s="286"/>
      <c r="BC740" s="286"/>
      <c r="BD740" s="286"/>
      <c r="BE740" s="286"/>
      <c r="BF740" s="286"/>
      <c r="BG740" s="286"/>
      <c r="BH740" s="286"/>
      <c r="BI740" s="286"/>
      <c r="BJ740" s="679"/>
      <c r="BK740" s="691"/>
    </row>
    <row r="741" spans="1:63" s="285" customFormat="1" ht="15.75" customHeight="1">
      <c r="A741" s="288"/>
      <c r="B741" s="288"/>
      <c r="C741" s="1396"/>
      <c r="D741" s="286"/>
      <c r="E741" s="286"/>
      <c r="F741" s="286"/>
      <c r="G741" s="286"/>
      <c r="H741" s="286"/>
      <c r="I741" s="286"/>
      <c r="J741" s="1010"/>
      <c r="K741" s="286"/>
      <c r="L741" s="286"/>
      <c r="M741" s="286"/>
      <c r="N741" s="286"/>
      <c r="O741" s="287"/>
      <c r="P741" s="286"/>
      <c r="Q741" s="997"/>
      <c r="R741" s="286"/>
      <c r="S741" s="286"/>
      <c r="T741" s="286"/>
      <c r="U741" s="286"/>
      <c r="V741" s="286"/>
      <c r="W741" s="286"/>
      <c r="X741" s="286"/>
      <c r="Y741" s="286"/>
      <c r="Z741" s="286"/>
      <c r="AA741" s="286"/>
      <c r="AB741" s="286"/>
      <c r="AC741" s="286"/>
      <c r="AD741" s="286"/>
      <c r="AE741" s="286"/>
      <c r="AF741" s="286"/>
      <c r="AG741" s="286"/>
      <c r="AH741" s="286"/>
      <c r="AI741" s="286"/>
      <c r="AJ741" s="286"/>
      <c r="AK741" s="286"/>
      <c r="AL741" s="286"/>
      <c r="AM741" s="286"/>
      <c r="AN741" s="286"/>
      <c r="AO741" s="286"/>
      <c r="AP741" s="286"/>
      <c r="AQ741" s="286"/>
      <c r="AR741" s="1010"/>
      <c r="AS741" s="286"/>
      <c r="AT741" s="286"/>
      <c r="AU741" s="286"/>
      <c r="AV741" s="286"/>
      <c r="AW741" s="286"/>
      <c r="AX741" s="286"/>
      <c r="AY741" s="1010"/>
      <c r="AZ741" s="286"/>
      <c r="BA741" s="286"/>
      <c r="BB741" s="286"/>
      <c r="BC741" s="286"/>
      <c r="BD741" s="286"/>
      <c r="BE741" s="286"/>
      <c r="BF741" s="286"/>
      <c r="BG741" s="286"/>
      <c r="BH741" s="286"/>
      <c r="BI741" s="286"/>
      <c r="BJ741" s="679"/>
      <c r="BK741" s="691"/>
    </row>
    <row r="742" spans="1:63" s="285" customFormat="1">
      <c r="A742" s="288"/>
      <c r="B742" s="288"/>
      <c r="C742" s="1396"/>
      <c r="D742" s="286"/>
      <c r="E742" s="286"/>
      <c r="F742" s="286"/>
      <c r="G742" s="286"/>
      <c r="H742" s="286"/>
      <c r="I742" s="286"/>
      <c r="J742" s="1010"/>
      <c r="K742" s="286"/>
      <c r="L742" s="286"/>
      <c r="M742" s="286"/>
      <c r="N742" s="286"/>
      <c r="O742" s="287"/>
      <c r="P742" s="286"/>
      <c r="Q742" s="997"/>
      <c r="R742" s="286"/>
      <c r="S742" s="286"/>
      <c r="T742" s="286"/>
      <c r="U742" s="286"/>
      <c r="V742" s="286"/>
      <c r="W742" s="286"/>
      <c r="X742" s="286"/>
      <c r="Y742" s="286"/>
      <c r="Z742" s="286"/>
      <c r="AA742" s="286"/>
      <c r="AB742" s="286"/>
      <c r="AC742" s="286"/>
      <c r="AD742" s="286"/>
      <c r="AE742" s="286"/>
      <c r="AF742" s="286"/>
      <c r="AG742" s="286"/>
      <c r="AH742" s="286"/>
      <c r="AI742" s="286"/>
      <c r="AJ742" s="286"/>
      <c r="AK742" s="286"/>
      <c r="AL742" s="286"/>
      <c r="AM742" s="286"/>
      <c r="AN742" s="286"/>
      <c r="AO742" s="286"/>
      <c r="AP742" s="286"/>
      <c r="AQ742" s="286"/>
      <c r="AR742" s="1010"/>
      <c r="AS742" s="286"/>
      <c r="AT742" s="286"/>
      <c r="AU742" s="286"/>
      <c r="AV742" s="286"/>
      <c r="AW742" s="286"/>
      <c r="AX742" s="286"/>
      <c r="AY742" s="1010"/>
      <c r="AZ742" s="286"/>
      <c r="BA742" s="286"/>
      <c r="BB742" s="286"/>
      <c r="BC742" s="286"/>
      <c r="BD742" s="286"/>
      <c r="BE742" s="286"/>
      <c r="BF742" s="286"/>
      <c r="BG742" s="286"/>
      <c r="BH742" s="286"/>
      <c r="BI742" s="286"/>
      <c r="BJ742" s="679"/>
      <c r="BK742" s="691"/>
    </row>
    <row r="743" spans="1:63" s="285" customFormat="1" ht="15.75" customHeight="1">
      <c r="A743" s="288"/>
      <c r="B743" s="288"/>
      <c r="C743" s="1396"/>
      <c r="D743" s="286"/>
      <c r="E743" s="286"/>
      <c r="F743" s="286"/>
      <c r="G743" s="286"/>
      <c r="H743" s="286"/>
      <c r="I743" s="286"/>
      <c r="J743" s="1010"/>
      <c r="K743" s="286"/>
      <c r="L743" s="286"/>
      <c r="M743" s="286"/>
      <c r="N743" s="286"/>
      <c r="O743" s="287"/>
      <c r="P743" s="286"/>
      <c r="Q743" s="997"/>
      <c r="R743" s="286"/>
      <c r="S743" s="286"/>
      <c r="T743" s="286"/>
      <c r="U743" s="286"/>
      <c r="V743" s="286"/>
      <c r="W743" s="286"/>
      <c r="X743" s="286"/>
      <c r="Y743" s="286"/>
      <c r="Z743" s="286"/>
      <c r="AA743" s="286"/>
      <c r="AB743" s="286"/>
      <c r="AC743" s="286"/>
      <c r="AD743" s="286"/>
      <c r="AE743" s="286"/>
      <c r="AF743" s="286"/>
      <c r="AG743" s="286"/>
      <c r="AH743" s="286"/>
      <c r="AI743" s="286"/>
      <c r="AJ743" s="286"/>
      <c r="AK743" s="286"/>
      <c r="AL743" s="286"/>
      <c r="AM743" s="286"/>
      <c r="AN743" s="286"/>
      <c r="AO743" s="286"/>
      <c r="AP743" s="286"/>
      <c r="AQ743" s="286"/>
      <c r="AR743" s="1010"/>
      <c r="AS743" s="286"/>
      <c r="AT743" s="286"/>
      <c r="AU743" s="286"/>
      <c r="AV743" s="286"/>
      <c r="AW743" s="286"/>
      <c r="AX743" s="286"/>
      <c r="AY743" s="1010"/>
      <c r="AZ743" s="286"/>
      <c r="BA743" s="286"/>
      <c r="BB743" s="286"/>
      <c r="BC743" s="286"/>
      <c r="BD743" s="286"/>
      <c r="BE743" s="286"/>
      <c r="BF743" s="286"/>
      <c r="BG743" s="286"/>
      <c r="BH743" s="286"/>
      <c r="BI743" s="286"/>
      <c r="BJ743" s="679"/>
      <c r="BK743" s="691"/>
    </row>
    <row r="744" spans="1:63" s="285" customFormat="1">
      <c r="A744" s="288"/>
      <c r="B744" s="288"/>
      <c r="C744" s="1396"/>
      <c r="D744" s="286"/>
      <c r="E744" s="286"/>
      <c r="F744" s="286"/>
      <c r="G744" s="286"/>
      <c r="H744" s="286"/>
      <c r="I744" s="286"/>
      <c r="J744" s="1010"/>
      <c r="K744" s="286"/>
      <c r="L744" s="286"/>
      <c r="M744" s="286"/>
      <c r="N744" s="286"/>
      <c r="O744" s="287"/>
      <c r="P744" s="286"/>
      <c r="Q744" s="997"/>
      <c r="R744" s="286"/>
      <c r="S744" s="286"/>
      <c r="T744" s="286"/>
      <c r="U744" s="286"/>
      <c r="V744" s="286"/>
      <c r="W744" s="286"/>
      <c r="X744" s="286"/>
      <c r="Y744" s="286"/>
      <c r="Z744" s="286"/>
      <c r="AA744" s="286"/>
      <c r="AB744" s="286"/>
      <c r="AC744" s="286"/>
      <c r="AD744" s="286"/>
      <c r="AE744" s="286"/>
      <c r="AF744" s="286"/>
      <c r="AG744" s="286"/>
      <c r="AH744" s="286"/>
      <c r="AI744" s="286"/>
      <c r="AJ744" s="286"/>
      <c r="AK744" s="286"/>
      <c r="AL744" s="286"/>
      <c r="AM744" s="286"/>
      <c r="AN744" s="286"/>
      <c r="AO744" s="286"/>
      <c r="AP744" s="286"/>
      <c r="AQ744" s="286"/>
      <c r="AR744" s="1010"/>
      <c r="AS744" s="286"/>
      <c r="AT744" s="286"/>
      <c r="AU744" s="286"/>
      <c r="AV744" s="286"/>
      <c r="AW744" s="286"/>
      <c r="AX744" s="286"/>
      <c r="AY744" s="1010"/>
      <c r="AZ744" s="286"/>
      <c r="BA744" s="286"/>
      <c r="BB744" s="286"/>
      <c r="BC744" s="286"/>
      <c r="BD744" s="286"/>
      <c r="BE744" s="286"/>
      <c r="BF744" s="286"/>
      <c r="BG744" s="286"/>
      <c r="BH744" s="286"/>
      <c r="BI744" s="286"/>
      <c r="BJ744" s="679"/>
      <c r="BK744" s="691"/>
    </row>
    <row r="745" spans="1:63" s="285" customFormat="1" ht="15.75" customHeight="1">
      <c r="A745" s="288"/>
      <c r="B745" s="288"/>
      <c r="C745" s="1396"/>
      <c r="D745" s="286"/>
      <c r="E745" s="286"/>
      <c r="F745" s="286"/>
      <c r="G745" s="286"/>
      <c r="H745" s="286"/>
      <c r="I745" s="286"/>
      <c r="J745" s="1010"/>
      <c r="K745" s="286"/>
      <c r="L745" s="286"/>
      <c r="M745" s="286"/>
      <c r="N745" s="286"/>
      <c r="O745" s="287"/>
      <c r="P745" s="286"/>
      <c r="Q745" s="997"/>
      <c r="R745" s="286"/>
      <c r="S745" s="286"/>
      <c r="T745" s="286"/>
      <c r="U745" s="286"/>
      <c r="V745" s="286"/>
      <c r="W745" s="286"/>
      <c r="X745" s="286"/>
      <c r="Y745" s="286"/>
      <c r="Z745" s="286"/>
      <c r="AA745" s="286"/>
      <c r="AB745" s="286"/>
      <c r="AC745" s="286"/>
      <c r="AD745" s="286"/>
      <c r="AE745" s="286"/>
      <c r="AF745" s="286"/>
      <c r="AG745" s="286"/>
      <c r="AH745" s="286"/>
      <c r="AI745" s="286"/>
      <c r="AJ745" s="286"/>
      <c r="AK745" s="286"/>
      <c r="AL745" s="286"/>
      <c r="AM745" s="286"/>
      <c r="AN745" s="286"/>
      <c r="AO745" s="286"/>
      <c r="AP745" s="286"/>
      <c r="AQ745" s="286"/>
      <c r="AR745" s="1010"/>
      <c r="AS745" s="286"/>
      <c r="AT745" s="286"/>
      <c r="AU745" s="286"/>
      <c r="AV745" s="286"/>
      <c r="AW745" s="286"/>
      <c r="AX745" s="286"/>
      <c r="AY745" s="1010"/>
      <c r="AZ745" s="286"/>
      <c r="BA745" s="286"/>
      <c r="BB745" s="286"/>
      <c r="BC745" s="286"/>
      <c r="BD745" s="286"/>
      <c r="BE745" s="286"/>
      <c r="BF745" s="286"/>
      <c r="BG745" s="286"/>
      <c r="BH745" s="286"/>
      <c r="BI745" s="286"/>
      <c r="BJ745" s="679"/>
      <c r="BK745" s="691"/>
    </row>
    <row r="746" spans="1:63" s="285" customFormat="1">
      <c r="A746" s="288"/>
      <c r="B746" s="288"/>
      <c r="C746" s="1396"/>
      <c r="D746" s="286"/>
      <c r="E746" s="286"/>
      <c r="F746" s="286"/>
      <c r="G746" s="286"/>
      <c r="H746" s="286"/>
      <c r="I746" s="286"/>
      <c r="J746" s="1010"/>
      <c r="K746" s="286"/>
      <c r="L746" s="286"/>
      <c r="M746" s="286"/>
      <c r="N746" s="286"/>
      <c r="O746" s="287"/>
      <c r="P746" s="286"/>
      <c r="Q746" s="997"/>
      <c r="R746" s="286"/>
      <c r="S746" s="286"/>
      <c r="T746" s="286"/>
      <c r="U746" s="286"/>
      <c r="V746" s="286"/>
      <c r="W746" s="286"/>
      <c r="X746" s="286"/>
      <c r="Y746" s="286"/>
      <c r="Z746" s="286"/>
      <c r="AA746" s="286"/>
      <c r="AB746" s="286"/>
      <c r="AC746" s="286"/>
      <c r="AD746" s="286"/>
      <c r="AE746" s="286"/>
      <c r="AF746" s="286"/>
      <c r="AG746" s="286"/>
      <c r="AH746" s="286"/>
      <c r="AI746" s="286"/>
      <c r="AJ746" s="286"/>
      <c r="AK746" s="286"/>
      <c r="AL746" s="286"/>
      <c r="AM746" s="286"/>
      <c r="AN746" s="286"/>
      <c r="AO746" s="286"/>
      <c r="AP746" s="286"/>
      <c r="AQ746" s="286"/>
      <c r="AR746" s="1010"/>
      <c r="AS746" s="286"/>
      <c r="AT746" s="286"/>
      <c r="AU746" s="286"/>
      <c r="AV746" s="286"/>
      <c r="AW746" s="286"/>
      <c r="AX746" s="286"/>
      <c r="AY746" s="1010"/>
      <c r="AZ746" s="286"/>
      <c r="BA746" s="286"/>
      <c r="BB746" s="286"/>
      <c r="BC746" s="286"/>
      <c r="BD746" s="286"/>
      <c r="BE746" s="286"/>
      <c r="BF746" s="286"/>
      <c r="BG746" s="286"/>
      <c r="BH746" s="286"/>
      <c r="BI746" s="286"/>
      <c r="BJ746" s="679"/>
      <c r="BK746" s="691"/>
    </row>
    <row r="747" spans="1:63" s="285" customFormat="1" ht="15.75" customHeight="1">
      <c r="A747" s="288"/>
      <c r="B747" s="288"/>
      <c r="C747" s="1396"/>
      <c r="D747" s="286"/>
      <c r="E747" s="286"/>
      <c r="F747" s="286"/>
      <c r="G747" s="286"/>
      <c r="H747" s="286"/>
      <c r="I747" s="286"/>
      <c r="J747" s="1010"/>
      <c r="K747" s="286"/>
      <c r="L747" s="286"/>
      <c r="M747" s="286"/>
      <c r="N747" s="286"/>
      <c r="O747" s="287"/>
      <c r="P747" s="286"/>
      <c r="Q747" s="997"/>
      <c r="R747" s="286"/>
      <c r="S747" s="286"/>
      <c r="T747" s="286"/>
      <c r="U747" s="286"/>
      <c r="V747" s="286"/>
      <c r="W747" s="286"/>
      <c r="X747" s="286"/>
      <c r="Y747" s="286"/>
      <c r="Z747" s="286"/>
      <c r="AA747" s="286"/>
      <c r="AB747" s="286"/>
      <c r="AC747" s="286"/>
      <c r="AD747" s="286"/>
      <c r="AE747" s="286"/>
      <c r="AF747" s="286"/>
      <c r="AG747" s="286"/>
      <c r="AH747" s="286"/>
      <c r="AI747" s="286"/>
      <c r="AJ747" s="286"/>
      <c r="AK747" s="286"/>
      <c r="AL747" s="286"/>
      <c r="AM747" s="286"/>
      <c r="AN747" s="286"/>
      <c r="AO747" s="286"/>
      <c r="AP747" s="286"/>
      <c r="AQ747" s="286"/>
      <c r="AR747" s="1010"/>
      <c r="AS747" s="286"/>
      <c r="AT747" s="286"/>
      <c r="AU747" s="286"/>
      <c r="AV747" s="286"/>
      <c r="AW747" s="286"/>
      <c r="AX747" s="286"/>
      <c r="AY747" s="1010"/>
      <c r="AZ747" s="286"/>
      <c r="BA747" s="286"/>
      <c r="BB747" s="286"/>
      <c r="BC747" s="286"/>
      <c r="BD747" s="286"/>
      <c r="BE747" s="286"/>
      <c r="BF747" s="286"/>
      <c r="BG747" s="286"/>
      <c r="BH747" s="286"/>
      <c r="BI747" s="286"/>
      <c r="BJ747" s="679"/>
      <c r="BK747" s="691"/>
    </row>
    <row r="748" spans="1:63" s="285" customFormat="1">
      <c r="A748" s="288"/>
      <c r="B748" s="288"/>
      <c r="C748" s="1396"/>
      <c r="D748" s="286"/>
      <c r="E748" s="286"/>
      <c r="F748" s="286"/>
      <c r="G748" s="286"/>
      <c r="H748" s="286"/>
      <c r="I748" s="286"/>
      <c r="J748" s="1010"/>
      <c r="K748" s="286"/>
      <c r="L748" s="286"/>
      <c r="M748" s="286"/>
      <c r="N748" s="286"/>
      <c r="O748" s="287"/>
      <c r="P748" s="286"/>
      <c r="Q748" s="997"/>
      <c r="R748" s="286"/>
      <c r="S748" s="286"/>
      <c r="T748" s="286"/>
      <c r="U748" s="286"/>
      <c r="V748" s="286"/>
      <c r="W748" s="286"/>
      <c r="X748" s="286"/>
      <c r="Y748" s="286"/>
      <c r="Z748" s="286"/>
      <c r="AA748" s="286"/>
      <c r="AB748" s="286"/>
      <c r="AC748" s="286"/>
      <c r="AD748" s="286"/>
      <c r="AE748" s="286"/>
      <c r="AF748" s="286"/>
      <c r="AG748" s="286"/>
      <c r="AH748" s="286"/>
      <c r="AI748" s="286"/>
      <c r="AJ748" s="286"/>
      <c r="AK748" s="286"/>
      <c r="AL748" s="286"/>
      <c r="AM748" s="286"/>
      <c r="AN748" s="286"/>
      <c r="AO748" s="286"/>
      <c r="AP748" s="286"/>
      <c r="AQ748" s="286"/>
      <c r="AR748" s="1010"/>
      <c r="AS748" s="286"/>
      <c r="AT748" s="286"/>
      <c r="AU748" s="286"/>
      <c r="AV748" s="286"/>
      <c r="AW748" s="286"/>
      <c r="AX748" s="286"/>
      <c r="AY748" s="1010"/>
      <c r="AZ748" s="286"/>
      <c r="BA748" s="286"/>
      <c r="BB748" s="286"/>
      <c r="BC748" s="286"/>
      <c r="BD748" s="286"/>
      <c r="BE748" s="286"/>
      <c r="BF748" s="286"/>
      <c r="BG748" s="286"/>
      <c r="BH748" s="286"/>
      <c r="BI748" s="286"/>
      <c r="BJ748" s="679"/>
      <c r="BK748" s="691"/>
    </row>
    <row r="749" spans="1:63" s="285" customFormat="1" ht="15.75" customHeight="1">
      <c r="A749" s="288"/>
      <c r="B749" s="288"/>
      <c r="C749" s="1396"/>
      <c r="D749" s="286"/>
      <c r="E749" s="286"/>
      <c r="F749" s="286"/>
      <c r="G749" s="286"/>
      <c r="H749" s="286"/>
      <c r="I749" s="286"/>
      <c r="J749" s="1010"/>
      <c r="K749" s="286"/>
      <c r="L749" s="286"/>
      <c r="M749" s="286"/>
      <c r="N749" s="286"/>
      <c r="O749" s="287"/>
      <c r="P749" s="286"/>
      <c r="Q749" s="997"/>
      <c r="R749" s="286"/>
      <c r="S749" s="286"/>
      <c r="T749" s="286"/>
      <c r="U749" s="286"/>
      <c r="V749" s="286"/>
      <c r="W749" s="286"/>
      <c r="X749" s="286"/>
      <c r="Y749" s="286"/>
      <c r="Z749" s="286"/>
      <c r="AA749" s="286"/>
      <c r="AB749" s="286"/>
      <c r="AC749" s="286"/>
      <c r="AD749" s="286"/>
      <c r="AE749" s="286"/>
      <c r="AF749" s="286"/>
      <c r="AG749" s="286"/>
      <c r="AH749" s="286"/>
      <c r="AI749" s="286"/>
      <c r="AJ749" s="286"/>
      <c r="AK749" s="286"/>
      <c r="AL749" s="286"/>
      <c r="AM749" s="286"/>
      <c r="AN749" s="286"/>
      <c r="AO749" s="286"/>
      <c r="AP749" s="286"/>
      <c r="AQ749" s="286"/>
      <c r="AR749" s="1010"/>
      <c r="AS749" s="286"/>
      <c r="AT749" s="286"/>
      <c r="AU749" s="286"/>
      <c r="AV749" s="286"/>
      <c r="AW749" s="286"/>
      <c r="AX749" s="286"/>
      <c r="AY749" s="1010"/>
      <c r="AZ749" s="286"/>
      <c r="BA749" s="286"/>
      <c r="BB749" s="286"/>
      <c r="BC749" s="286"/>
      <c r="BD749" s="286"/>
      <c r="BE749" s="286"/>
      <c r="BF749" s="286"/>
      <c r="BG749" s="286"/>
      <c r="BH749" s="286"/>
      <c r="BI749" s="286"/>
      <c r="BJ749" s="679"/>
      <c r="BK749" s="691"/>
    </row>
    <row r="750" spans="1:63" s="285" customFormat="1">
      <c r="A750" s="288"/>
      <c r="B750" s="288"/>
      <c r="C750" s="1396"/>
      <c r="D750" s="286"/>
      <c r="E750" s="286"/>
      <c r="F750" s="286"/>
      <c r="G750" s="286"/>
      <c r="H750" s="286"/>
      <c r="I750" s="286"/>
      <c r="J750" s="1010"/>
      <c r="K750" s="286"/>
      <c r="L750" s="286"/>
      <c r="M750" s="286"/>
      <c r="N750" s="286"/>
      <c r="O750" s="287"/>
      <c r="P750" s="286"/>
      <c r="Q750" s="997"/>
      <c r="R750" s="286"/>
      <c r="S750" s="286"/>
      <c r="T750" s="286"/>
      <c r="U750" s="286"/>
      <c r="V750" s="286"/>
      <c r="W750" s="286"/>
      <c r="X750" s="286"/>
      <c r="Y750" s="286"/>
      <c r="Z750" s="286"/>
      <c r="AA750" s="286"/>
      <c r="AB750" s="286"/>
      <c r="AC750" s="286"/>
      <c r="AD750" s="286"/>
      <c r="AE750" s="286"/>
      <c r="AF750" s="286"/>
      <c r="AG750" s="286"/>
      <c r="AH750" s="286"/>
      <c r="AI750" s="286"/>
      <c r="AJ750" s="286"/>
      <c r="AK750" s="286"/>
      <c r="AL750" s="286"/>
      <c r="AM750" s="286"/>
      <c r="AN750" s="286"/>
      <c r="AO750" s="286"/>
      <c r="AP750" s="286"/>
      <c r="AQ750" s="286"/>
      <c r="AR750" s="1010"/>
      <c r="AS750" s="286"/>
      <c r="AT750" s="286"/>
      <c r="AU750" s="286"/>
      <c r="AV750" s="286"/>
      <c r="AW750" s="286"/>
      <c r="AX750" s="286"/>
      <c r="AY750" s="1010"/>
      <c r="AZ750" s="286"/>
      <c r="BA750" s="286"/>
      <c r="BB750" s="286"/>
      <c r="BC750" s="286"/>
      <c r="BD750" s="286"/>
      <c r="BE750" s="286"/>
      <c r="BF750" s="286"/>
      <c r="BG750" s="286"/>
      <c r="BH750" s="286"/>
      <c r="BI750" s="286"/>
      <c r="BJ750" s="679"/>
      <c r="BK750" s="691"/>
    </row>
    <row r="751" spans="1:63" s="285" customFormat="1" ht="15.75" customHeight="1">
      <c r="A751" s="288"/>
      <c r="B751" s="288"/>
      <c r="C751" s="1396"/>
      <c r="D751" s="286"/>
      <c r="E751" s="286"/>
      <c r="F751" s="286"/>
      <c r="G751" s="286"/>
      <c r="H751" s="286"/>
      <c r="I751" s="286"/>
      <c r="J751" s="1010"/>
      <c r="K751" s="286"/>
      <c r="L751" s="286"/>
      <c r="M751" s="286"/>
      <c r="N751" s="286"/>
      <c r="O751" s="287"/>
      <c r="P751" s="286"/>
      <c r="Q751" s="997"/>
      <c r="R751" s="286"/>
      <c r="S751" s="286"/>
      <c r="T751" s="286"/>
      <c r="U751" s="286"/>
      <c r="V751" s="286"/>
      <c r="W751" s="286"/>
      <c r="X751" s="286"/>
      <c r="Y751" s="286"/>
      <c r="Z751" s="286"/>
      <c r="AA751" s="286"/>
      <c r="AB751" s="286"/>
      <c r="AC751" s="286"/>
      <c r="AD751" s="286"/>
      <c r="AE751" s="286"/>
      <c r="AF751" s="286"/>
      <c r="AG751" s="286"/>
      <c r="AH751" s="286"/>
      <c r="AI751" s="286"/>
      <c r="AJ751" s="286"/>
      <c r="AK751" s="286"/>
      <c r="AL751" s="286"/>
      <c r="AM751" s="286"/>
      <c r="AN751" s="286"/>
      <c r="AO751" s="286"/>
      <c r="AP751" s="286"/>
      <c r="AQ751" s="286"/>
      <c r="AR751" s="1010"/>
      <c r="AS751" s="286"/>
      <c r="AT751" s="286"/>
      <c r="AU751" s="286"/>
      <c r="AV751" s="286"/>
      <c r="AW751" s="286"/>
      <c r="AX751" s="286"/>
      <c r="AY751" s="1010"/>
      <c r="AZ751" s="286"/>
      <c r="BA751" s="286"/>
      <c r="BB751" s="286"/>
      <c r="BC751" s="286"/>
      <c r="BD751" s="286"/>
      <c r="BE751" s="286"/>
      <c r="BF751" s="286"/>
      <c r="BG751" s="286"/>
      <c r="BH751" s="286"/>
      <c r="BI751" s="286"/>
      <c r="BJ751" s="679"/>
      <c r="BK751" s="691"/>
    </row>
    <row r="752" spans="1:63" s="285" customFormat="1">
      <c r="A752" s="288"/>
      <c r="B752" s="288"/>
      <c r="C752" s="1396"/>
      <c r="D752" s="286"/>
      <c r="E752" s="286"/>
      <c r="F752" s="286"/>
      <c r="G752" s="286"/>
      <c r="H752" s="286"/>
      <c r="I752" s="286"/>
      <c r="J752" s="1010"/>
      <c r="K752" s="286"/>
      <c r="L752" s="286"/>
      <c r="M752" s="286"/>
      <c r="N752" s="286"/>
      <c r="O752" s="287"/>
      <c r="P752" s="286"/>
      <c r="Q752" s="997"/>
      <c r="R752" s="286"/>
      <c r="S752" s="286"/>
      <c r="T752" s="286"/>
      <c r="U752" s="286"/>
      <c r="V752" s="286"/>
      <c r="W752" s="286"/>
      <c r="X752" s="286"/>
      <c r="Y752" s="286"/>
      <c r="Z752" s="286"/>
      <c r="AA752" s="286"/>
      <c r="AB752" s="286"/>
      <c r="AC752" s="286"/>
      <c r="AD752" s="286"/>
      <c r="AE752" s="286"/>
      <c r="AF752" s="286"/>
      <c r="AG752" s="286"/>
      <c r="AH752" s="286"/>
      <c r="AI752" s="286"/>
      <c r="AJ752" s="286"/>
      <c r="AK752" s="286"/>
      <c r="AL752" s="286"/>
      <c r="AM752" s="286"/>
      <c r="AN752" s="286"/>
      <c r="AO752" s="286"/>
      <c r="AP752" s="286"/>
      <c r="AQ752" s="286"/>
      <c r="AR752" s="1010"/>
      <c r="AS752" s="286"/>
      <c r="AT752" s="286"/>
      <c r="AU752" s="286"/>
      <c r="AV752" s="286"/>
      <c r="AW752" s="286"/>
      <c r="AX752" s="286"/>
      <c r="AY752" s="1010"/>
      <c r="AZ752" s="286"/>
      <c r="BA752" s="286"/>
      <c r="BB752" s="286"/>
      <c r="BC752" s="286"/>
      <c r="BD752" s="286"/>
      <c r="BE752" s="286"/>
      <c r="BF752" s="286"/>
      <c r="BG752" s="286"/>
      <c r="BH752" s="286"/>
      <c r="BI752" s="286"/>
      <c r="BJ752" s="679"/>
      <c r="BK752" s="691"/>
    </row>
    <row r="753" spans="1:63" s="285" customFormat="1" ht="15.75" customHeight="1">
      <c r="A753" s="288"/>
      <c r="B753" s="288"/>
      <c r="C753" s="1396"/>
      <c r="D753" s="286"/>
      <c r="E753" s="286"/>
      <c r="F753" s="286"/>
      <c r="G753" s="286"/>
      <c r="H753" s="286"/>
      <c r="I753" s="286"/>
      <c r="J753" s="1010"/>
      <c r="K753" s="286"/>
      <c r="L753" s="286"/>
      <c r="M753" s="286"/>
      <c r="N753" s="286"/>
      <c r="O753" s="287"/>
      <c r="P753" s="286"/>
      <c r="Q753" s="997"/>
      <c r="R753" s="286"/>
      <c r="S753" s="286"/>
      <c r="T753" s="286"/>
      <c r="U753" s="286"/>
      <c r="V753" s="286"/>
      <c r="W753" s="286"/>
      <c r="X753" s="286"/>
      <c r="Y753" s="286"/>
      <c r="Z753" s="286"/>
      <c r="AA753" s="286"/>
      <c r="AB753" s="286"/>
      <c r="AC753" s="286"/>
      <c r="AD753" s="286"/>
      <c r="AE753" s="286"/>
      <c r="AF753" s="286"/>
      <c r="AG753" s="286"/>
      <c r="AH753" s="286"/>
      <c r="AI753" s="286"/>
      <c r="AJ753" s="286"/>
      <c r="AK753" s="286"/>
      <c r="AL753" s="286"/>
      <c r="AM753" s="286"/>
      <c r="AN753" s="286"/>
      <c r="AO753" s="286"/>
      <c r="AP753" s="286"/>
      <c r="AQ753" s="286"/>
      <c r="AR753" s="1010"/>
      <c r="AS753" s="286"/>
      <c r="AT753" s="286"/>
      <c r="AU753" s="286"/>
      <c r="AV753" s="286"/>
      <c r="AW753" s="286"/>
      <c r="AX753" s="286"/>
      <c r="AY753" s="1010"/>
      <c r="AZ753" s="286"/>
      <c r="BA753" s="286"/>
      <c r="BB753" s="286"/>
      <c r="BC753" s="286"/>
      <c r="BD753" s="286"/>
      <c r="BE753" s="286"/>
      <c r="BF753" s="286"/>
      <c r="BG753" s="286"/>
      <c r="BH753" s="286"/>
      <c r="BI753" s="286"/>
      <c r="BJ753" s="679"/>
      <c r="BK753" s="691"/>
    </row>
    <row r="754" spans="1:63" s="285" customFormat="1">
      <c r="A754" s="288"/>
      <c r="B754" s="288"/>
      <c r="C754" s="1396"/>
      <c r="D754" s="286"/>
      <c r="E754" s="286"/>
      <c r="F754" s="286"/>
      <c r="G754" s="286"/>
      <c r="H754" s="286"/>
      <c r="I754" s="286"/>
      <c r="J754" s="1010"/>
      <c r="K754" s="286"/>
      <c r="L754" s="286"/>
      <c r="M754" s="286"/>
      <c r="N754" s="286"/>
      <c r="O754" s="287"/>
      <c r="P754" s="286"/>
      <c r="Q754" s="997"/>
      <c r="R754" s="286"/>
      <c r="S754" s="286"/>
      <c r="T754" s="286"/>
      <c r="U754" s="286"/>
      <c r="V754" s="286"/>
      <c r="W754" s="286"/>
      <c r="X754" s="286"/>
      <c r="Y754" s="286"/>
      <c r="Z754" s="286"/>
      <c r="AA754" s="286"/>
      <c r="AB754" s="286"/>
      <c r="AC754" s="286"/>
      <c r="AD754" s="286"/>
      <c r="AE754" s="286"/>
      <c r="AF754" s="286"/>
      <c r="AG754" s="286"/>
      <c r="AH754" s="286"/>
      <c r="AI754" s="286"/>
      <c r="AJ754" s="286"/>
      <c r="AK754" s="286"/>
      <c r="AL754" s="286"/>
      <c r="AM754" s="286"/>
      <c r="AN754" s="286"/>
      <c r="AO754" s="286"/>
      <c r="AP754" s="286"/>
      <c r="AQ754" s="286"/>
      <c r="AR754" s="1010"/>
      <c r="AS754" s="286"/>
      <c r="AT754" s="286"/>
      <c r="AU754" s="286"/>
      <c r="AV754" s="286"/>
      <c r="AW754" s="286"/>
      <c r="AX754" s="286"/>
      <c r="AY754" s="1010"/>
      <c r="AZ754" s="286"/>
      <c r="BA754" s="286"/>
      <c r="BB754" s="286"/>
      <c r="BC754" s="286"/>
      <c r="BD754" s="286"/>
      <c r="BE754" s="286"/>
      <c r="BF754" s="286"/>
      <c r="BG754" s="286"/>
      <c r="BH754" s="286"/>
      <c r="BI754" s="286"/>
      <c r="BJ754" s="679"/>
      <c r="BK754" s="691"/>
    </row>
    <row r="755" spans="1:63" s="285" customFormat="1" ht="15.75" customHeight="1">
      <c r="A755" s="288"/>
      <c r="B755" s="288"/>
      <c r="C755" s="1396"/>
      <c r="D755" s="286"/>
      <c r="E755" s="286"/>
      <c r="F755" s="286"/>
      <c r="G755" s="286"/>
      <c r="H755" s="286"/>
      <c r="I755" s="286"/>
      <c r="J755" s="1010"/>
      <c r="K755" s="286"/>
      <c r="L755" s="286"/>
      <c r="M755" s="286"/>
      <c r="N755" s="286"/>
      <c r="O755" s="287"/>
      <c r="P755" s="286"/>
      <c r="Q755" s="997"/>
      <c r="R755" s="286"/>
      <c r="S755" s="286"/>
      <c r="T755" s="286"/>
      <c r="U755" s="286"/>
      <c r="V755" s="286"/>
      <c r="W755" s="286"/>
      <c r="X755" s="286"/>
      <c r="Y755" s="286"/>
      <c r="Z755" s="286"/>
      <c r="AA755" s="286"/>
      <c r="AB755" s="286"/>
      <c r="AC755" s="286"/>
      <c r="AD755" s="286"/>
      <c r="AE755" s="286"/>
      <c r="AF755" s="286"/>
      <c r="AG755" s="286"/>
      <c r="AH755" s="286"/>
      <c r="AI755" s="286"/>
      <c r="AJ755" s="286"/>
      <c r="AK755" s="286"/>
      <c r="AL755" s="286"/>
      <c r="AM755" s="286"/>
      <c r="AN755" s="286"/>
      <c r="AO755" s="286"/>
      <c r="AP755" s="286"/>
      <c r="AQ755" s="286"/>
      <c r="AR755" s="1010"/>
      <c r="AS755" s="286"/>
      <c r="AT755" s="286"/>
      <c r="AU755" s="286"/>
      <c r="AV755" s="286"/>
      <c r="AW755" s="286"/>
      <c r="AX755" s="286"/>
      <c r="AY755" s="1010"/>
      <c r="AZ755" s="286"/>
      <c r="BA755" s="286"/>
      <c r="BB755" s="286"/>
      <c r="BC755" s="286"/>
      <c r="BD755" s="286"/>
      <c r="BE755" s="286"/>
      <c r="BF755" s="286"/>
      <c r="BG755" s="286"/>
      <c r="BH755" s="286"/>
      <c r="BI755" s="286"/>
      <c r="BJ755" s="679"/>
      <c r="BK755" s="691"/>
    </row>
    <row r="756" spans="1:63" s="285" customFormat="1">
      <c r="A756" s="288"/>
      <c r="B756" s="288"/>
      <c r="C756" s="1396"/>
      <c r="D756" s="286"/>
      <c r="E756" s="286"/>
      <c r="F756" s="286"/>
      <c r="G756" s="286"/>
      <c r="H756" s="286"/>
      <c r="I756" s="286"/>
      <c r="J756" s="1010"/>
      <c r="K756" s="286"/>
      <c r="L756" s="286"/>
      <c r="M756" s="286"/>
      <c r="N756" s="286"/>
      <c r="O756" s="287"/>
      <c r="P756" s="286"/>
      <c r="Q756" s="997"/>
      <c r="R756" s="286"/>
      <c r="S756" s="286"/>
      <c r="T756" s="286"/>
      <c r="U756" s="286"/>
      <c r="V756" s="286"/>
      <c r="W756" s="286"/>
      <c r="X756" s="286"/>
      <c r="Y756" s="286"/>
      <c r="Z756" s="286"/>
      <c r="AA756" s="286"/>
      <c r="AB756" s="286"/>
      <c r="AC756" s="286"/>
      <c r="AD756" s="286"/>
      <c r="AE756" s="286"/>
      <c r="AF756" s="286"/>
      <c r="AG756" s="286"/>
      <c r="AH756" s="286"/>
      <c r="AI756" s="286"/>
      <c r="AJ756" s="286"/>
      <c r="AK756" s="286"/>
      <c r="AL756" s="286"/>
      <c r="AM756" s="286"/>
      <c r="AN756" s="286"/>
      <c r="AO756" s="286"/>
      <c r="AP756" s="286"/>
      <c r="AQ756" s="286"/>
      <c r="AR756" s="1010"/>
      <c r="AS756" s="286"/>
      <c r="AT756" s="286"/>
      <c r="AU756" s="286"/>
      <c r="AV756" s="286"/>
      <c r="AW756" s="286"/>
      <c r="AX756" s="286"/>
      <c r="AY756" s="1010"/>
      <c r="AZ756" s="286"/>
      <c r="BA756" s="286"/>
      <c r="BB756" s="286"/>
      <c r="BC756" s="286"/>
      <c r="BD756" s="286"/>
      <c r="BE756" s="286"/>
      <c r="BF756" s="286"/>
      <c r="BG756" s="286"/>
      <c r="BH756" s="286"/>
      <c r="BI756" s="286"/>
      <c r="BJ756" s="679"/>
      <c r="BK756" s="691"/>
    </row>
    <row r="757" spans="1:63" s="285" customFormat="1" ht="15.75" customHeight="1">
      <c r="A757" s="288"/>
      <c r="B757" s="288"/>
      <c r="C757" s="1396"/>
      <c r="D757" s="286"/>
      <c r="E757" s="286"/>
      <c r="F757" s="286"/>
      <c r="G757" s="286"/>
      <c r="H757" s="286"/>
      <c r="I757" s="286"/>
      <c r="J757" s="1010"/>
      <c r="K757" s="286"/>
      <c r="L757" s="286"/>
      <c r="M757" s="286"/>
      <c r="N757" s="286"/>
      <c r="O757" s="287"/>
      <c r="P757" s="286"/>
      <c r="Q757" s="997"/>
      <c r="R757" s="286"/>
      <c r="S757" s="286"/>
      <c r="T757" s="286"/>
      <c r="U757" s="286"/>
      <c r="V757" s="286"/>
      <c r="W757" s="286"/>
      <c r="X757" s="286"/>
      <c r="Y757" s="286"/>
      <c r="Z757" s="286"/>
      <c r="AA757" s="286"/>
      <c r="AB757" s="286"/>
      <c r="AC757" s="286"/>
      <c r="AD757" s="286"/>
      <c r="AE757" s="286"/>
      <c r="AF757" s="286"/>
      <c r="AG757" s="286"/>
      <c r="AH757" s="286"/>
      <c r="AI757" s="286"/>
      <c r="AJ757" s="286"/>
      <c r="AK757" s="286"/>
      <c r="AL757" s="286"/>
      <c r="AM757" s="286"/>
      <c r="AN757" s="286"/>
      <c r="AO757" s="286"/>
      <c r="AP757" s="286"/>
      <c r="AQ757" s="286"/>
      <c r="AR757" s="1010"/>
      <c r="AS757" s="286"/>
      <c r="AT757" s="286"/>
      <c r="AU757" s="286"/>
      <c r="AV757" s="286"/>
      <c r="AW757" s="286"/>
      <c r="AX757" s="286"/>
      <c r="AY757" s="1010"/>
      <c r="AZ757" s="286"/>
      <c r="BA757" s="286"/>
      <c r="BB757" s="286"/>
      <c r="BC757" s="286"/>
      <c r="BD757" s="286"/>
      <c r="BE757" s="286"/>
      <c r="BF757" s="286"/>
      <c r="BG757" s="286"/>
      <c r="BH757" s="286"/>
      <c r="BI757" s="286"/>
      <c r="BJ757" s="679"/>
      <c r="BK757" s="691"/>
    </row>
    <row r="758" spans="1:63" s="285" customFormat="1">
      <c r="A758" s="288"/>
      <c r="B758" s="288"/>
      <c r="C758" s="1396"/>
      <c r="D758" s="286"/>
      <c r="E758" s="286"/>
      <c r="F758" s="286"/>
      <c r="G758" s="286"/>
      <c r="H758" s="286"/>
      <c r="I758" s="286"/>
      <c r="J758" s="1010"/>
      <c r="K758" s="286"/>
      <c r="L758" s="286"/>
      <c r="M758" s="286"/>
      <c r="N758" s="286"/>
      <c r="O758" s="287"/>
      <c r="P758" s="286"/>
      <c r="Q758" s="997"/>
      <c r="R758" s="286"/>
      <c r="S758" s="286"/>
      <c r="T758" s="286"/>
      <c r="U758" s="286"/>
      <c r="V758" s="286"/>
      <c r="W758" s="286"/>
      <c r="X758" s="286"/>
      <c r="Y758" s="286"/>
      <c r="Z758" s="286"/>
      <c r="AA758" s="286"/>
      <c r="AB758" s="286"/>
      <c r="AC758" s="286"/>
      <c r="AD758" s="286"/>
      <c r="AE758" s="286"/>
      <c r="AF758" s="286"/>
      <c r="AG758" s="286"/>
      <c r="AH758" s="286"/>
      <c r="AI758" s="286"/>
      <c r="AJ758" s="286"/>
      <c r="AK758" s="286"/>
      <c r="AL758" s="286"/>
      <c r="AM758" s="286"/>
      <c r="AN758" s="286"/>
      <c r="AO758" s="286"/>
      <c r="AP758" s="286"/>
      <c r="AQ758" s="286"/>
      <c r="AR758" s="1010"/>
      <c r="AS758" s="286"/>
      <c r="AT758" s="286"/>
      <c r="AU758" s="286"/>
      <c r="AV758" s="286"/>
      <c r="AW758" s="286"/>
      <c r="AX758" s="286"/>
      <c r="AY758" s="1010"/>
      <c r="AZ758" s="286"/>
      <c r="BA758" s="286"/>
      <c r="BB758" s="286"/>
      <c r="BC758" s="286"/>
      <c r="BD758" s="286"/>
      <c r="BE758" s="286"/>
      <c r="BF758" s="286"/>
      <c r="BG758" s="286"/>
      <c r="BH758" s="286"/>
      <c r="BI758" s="286"/>
      <c r="BJ758" s="679"/>
      <c r="BK758" s="691"/>
    </row>
    <row r="759" spans="1:63" s="285" customFormat="1" ht="15.75" customHeight="1">
      <c r="A759" s="288"/>
      <c r="B759" s="288"/>
      <c r="C759" s="1396"/>
      <c r="D759" s="286"/>
      <c r="E759" s="286"/>
      <c r="F759" s="286"/>
      <c r="G759" s="286"/>
      <c r="H759" s="286"/>
      <c r="I759" s="286"/>
      <c r="J759" s="1010"/>
      <c r="K759" s="286"/>
      <c r="L759" s="286"/>
      <c r="M759" s="286"/>
      <c r="N759" s="286"/>
      <c r="O759" s="287"/>
      <c r="P759" s="286"/>
      <c r="Q759" s="997"/>
      <c r="R759" s="286"/>
      <c r="S759" s="286"/>
      <c r="T759" s="286"/>
      <c r="U759" s="286"/>
      <c r="V759" s="286"/>
      <c r="W759" s="286"/>
      <c r="X759" s="286"/>
      <c r="Y759" s="286"/>
      <c r="Z759" s="286"/>
      <c r="AA759" s="286"/>
      <c r="AB759" s="286"/>
      <c r="AC759" s="286"/>
      <c r="AD759" s="286"/>
      <c r="AE759" s="286"/>
      <c r="AF759" s="286"/>
      <c r="AG759" s="286"/>
      <c r="AH759" s="286"/>
      <c r="AI759" s="286"/>
      <c r="AJ759" s="286"/>
      <c r="AK759" s="286"/>
      <c r="AL759" s="286"/>
      <c r="AM759" s="286"/>
      <c r="AN759" s="286"/>
      <c r="AO759" s="286"/>
      <c r="AP759" s="286"/>
      <c r="AQ759" s="286"/>
      <c r="AR759" s="1010"/>
      <c r="AS759" s="286"/>
      <c r="AT759" s="286"/>
      <c r="AU759" s="286"/>
      <c r="AV759" s="286"/>
      <c r="AW759" s="286"/>
      <c r="AX759" s="286"/>
      <c r="AY759" s="1010"/>
      <c r="AZ759" s="286"/>
      <c r="BA759" s="286"/>
      <c r="BB759" s="286"/>
      <c r="BC759" s="286"/>
      <c r="BD759" s="286"/>
      <c r="BE759" s="286"/>
      <c r="BF759" s="286"/>
      <c r="BG759" s="286"/>
      <c r="BH759" s="286"/>
      <c r="BI759" s="286"/>
      <c r="BJ759" s="679"/>
      <c r="BK759" s="691"/>
    </row>
    <row r="760" spans="1:63" s="285" customFormat="1">
      <c r="A760" s="288"/>
      <c r="B760" s="288"/>
      <c r="C760" s="1396"/>
      <c r="D760" s="286"/>
      <c r="E760" s="286"/>
      <c r="F760" s="286"/>
      <c r="G760" s="286"/>
      <c r="H760" s="286"/>
      <c r="I760" s="286"/>
      <c r="J760" s="1010"/>
      <c r="K760" s="286"/>
      <c r="L760" s="286"/>
      <c r="M760" s="286"/>
      <c r="N760" s="286"/>
      <c r="O760" s="287"/>
      <c r="P760" s="286"/>
      <c r="Q760" s="997"/>
      <c r="R760" s="286"/>
      <c r="S760" s="286"/>
      <c r="T760" s="286"/>
      <c r="U760" s="286"/>
      <c r="V760" s="286"/>
      <c r="W760" s="286"/>
      <c r="X760" s="286"/>
      <c r="Y760" s="286"/>
      <c r="Z760" s="286"/>
      <c r="AA760" s="286"/>
      <c r="AB760" s="286"/>
      <c r="AC760" s="286"/>
      <c r="AD760" s="286"/>
      <c r="AE760" s="286"/>
      <c r="AF760" s="286"/>
      <c r="AG760" s="286"/>
      <c r="AH760" s="286"/>
      <c r="AI760" s="286"/>
      <c r="AJ760" s="286"/>
      <c r="AK760" s="286"/>
      <c r="AL760" s="286"/>
      <c r="AM760" s="286"/>
      <c r="AN760" s="286"/>
      <c r="AO760" s="286"/>
      <c r="AP760" s="286"/>
      <c r="AQ760" s="286"/>
      <c r="AR760" s="1010"/>
      <c r="AS760" s="286"/>
      <c r="AT760" s="286"/>
      <c r="AU760" s="286"/>
      <c r="AV760" s="286"/>
      <c r="AW760" s="286"/>
      <c r="AX760" s="286"/>
      <c r="AY760" s="1010"/>
      <c r="AZ760" s="286"/>
      <c r="BA760" s="286"/>
      <c r="BB760" s="286"/>
      <c r="BC760" s="286"/>
      <c r="BD760" s="286"/>
      <c r="BE760" s="286"/>
      <c r="BF760" s="286"/>
      <c r="BG760" s="286"/>
      <c r="BH760" s="286"/>
      <c r="BI760" s="286"/>
      <c r="BJ760" s="679"/>
      <c r="BK760" s="691"/>
    </row>
    <row r="761" spans="1:63" s="285" customFormat="1" ht="15.75" customHeight="1">
      <c r="A761" s="288"/>
      <c r="B761" s="288"/>
      <c r="C761" s="1396"/>
      <c r="D761" s="286"/>
      <c r="E761" s="286"/>
      <c r="F761" s="286"/>
      <c r="G761" s="286"/>
      <c r="H761" s="286"/>
      <c r="I761" s="286"/>
      <c r="J761" s="1010"/>
      <c r="K761" s="286"/>
      <c r="L761" s="286"/>
      <c r="M761" s="286"/>
      <c r="N761" s="286"/>
      <c r="O761" s="287"/>
      <c r="P761" s="286"/>
      <c r="Q761" s="997"/>
      <c r="R761" s="286"/>
      <c r="S761" s="286"/>
      <c r="T761" s="286"/>
      <c r="U761" s="286"/>
      <c r="V761" s="286"/>
      <c r="W761" s="286"/>
      <c r="X761" s="286"/>
      <c r="Y761" s="286"/>
      <c r="Z761" s="286"/>
      <c r="AA761" s="286"/>
      <c r="AB761" s="286"/>
      <c r="AC761" s="286"/>
      <c r="AD761" s="286"/>
      <c r="AE761" s="286"/>
      <c r="AF761" s="286"/>
      <c r="AG761" s="286"/>
      <c r="AH761" s="286"/>
      <c r="AI761" s="286"/>
      <c r="AJ761" s="286"/>
      <c r="AK761" s="286"/>
      <c r="AL761" s="286"/>
      <c r="AM761" s="286"/>
      <c r="AN761" s="286"/>
      <c r="AO761" s="286"/>
      <c r="AP761" s="286"/>
      <c r="AQ761" s="286"/>
      <c r="AR761" s="1010"/>
      <c r="AS761" s="286"/>
      <c r="AT761" s="286"/>
      <c r="AU761" s="286"/>
      <c r="AV761" s="286"/>
      <c r="AW761" s="286"/>
      <c r="AX761" s="286"/>
      <c r="AY761" s="1010"/>
      <c r="AZ761" s="286"/>
      <c r="BA761" s="286"/>
      <c r="BB761" s="286"/>
      <c r="BC761" s="286"/>
      <c r="BD761" s="286"/>
      <c r="BE761" s="286"/>
      <c r="BF761" s="286"/>
      <c r="BG761" s="286"/>
      <c r="BH761" s="286"/>
      <c r="BI761" s="286"/>
      <c r="BJ761" s="679"/>
      <c r="BK761" s="691"/>
    </row>
    <row r="762" spans="1:63" s="285" customFormat="1">
      <c r="A762" s="288"/>
      <c r="B762" s="288"/>
      <c r="C762" s="1396"/>
      <c r="D762" s="286"/>
      <c r="E762" s="286"/>
      <c r="F762" s="286"/>
      <c r="G762" s="286"/>
      <c r="H762" s="286"/>
      <c r="I762" s="286"/>
      <c r="J762" s="1010"/>
      <c r="K762" s="286"/>
      <c r="L762" s="286"/>
      <c r="M762" s="286"/>
      <c r="N762" s="286"/>
      <c r="O762" s="287"/>
      <c r="P762" s="286"/>
      <c r="Q762" s="997"/>
      <c r="R762" s="286"/>
      <c r="S762" s="286"/>
      <c r="T762" s="286"/>
      <c r="U762" s="286"/>
      <c r="V762" s="286"/>
      <c r="W762" s="286"/>
      <c r="X762" s="286"/>
      <c r="Y762" s="286"/>
      <c r="Z762" s="286"/>
      <c r="AA762" s="286"/>
      <c r="AB762" s="286"/>
      <c r="AC762" s="286"/>
      <c r="AD762" s="286"/>
      <c r="AE762" s="286"/>
      <c r="AF762" s="286"/>
      <c r="AG762" s="286"/>
      <c r="AH762" s="286"/>
      <c r="AI762" s="286"/>
      <c r="AJ762" s="286"/>
      <c r="AK762" s="286"/>
      <c r="AL762" s="286"/>
      <c r="AM762" s="286"/>
      <c r="AN762" s="286"/>
      <c r="AO762" s="286"/>
      <c r="AP762" s="286"/>
      <c r="AQ762" s="286"/>
      <c r="AR762" s="1010"/>
      <c r="AS762" s="286"/>
      <c r="AT762" s="286"/>
      <c r="AU762" s="286"/>
      <c r="AV762" s="286"/>
      <c r="AW762" s="286"/>
      <c r="AX762" s="286"/>
      <c r="AY762" s="1010"/>
      <c r="AZ762" s="286"/>
      <c r="BA762" s="286"/>
      <c r="BB762" s="286"/>
      <c r="BC762" s="286"/>
      <c r="BD762" s="286"/>
      <c r="BE762" s="286"/>
      <c r="BF762" s="286"/>
      <c r="BG762" s="286"/>
      <c r="BH762" s="286"/>
      <c r="BI762" s="286"/>
      <c r="BJ762" s="679"/>
      <c r="BK762" s="691"/>
    </row>
    <row r="763" spans="1:63" s="285" customFormat="1" ht="15.75" customHeight="1">
      <c r="A763" s="288"/>
      <c r="B763" s="288"/>
      <c r="C763" s="1396"/>
      <c r="D763" s="286"/>
      <c r="E763" s="286"/>
      <c r="F763" s="286"/>
      <c r="G763" s="286"/>
      <c r="H763" s="286"/>
      <c r="I763" s="286"/>
      <c r="J763" s="1010"/>
      <c r="K763" s="286"/>
      <c r="L763" s="286"/>
      <c r="M763" s="286"/>
      <c r="N763" s="286"/>
      <c r="O763" s="287"/>
      <c r="P763" s="286"/>
      <c r="Q763" s="997"/>
      <c r="R763" s="286"/>
      <c r="S763" s="286"/>
      <c r="T763" s="286"/>
      <c r="U763" s="286"/>
      <c r="V763" s="286"/>
      <c r="W763" s="286"/>
      <c r="X763" s="286"/>
      <c r="Y763" s="286"/>
      <c r="Z763" s="286"/>
      <c r="AA763" s="286"/>
      <c r="AB763" s="286"/>
      <c r="AC763" s="286"/>
      <c r="AD763" s="286"/>
      <c r="AE763" s="286"/>
      <c r="AF763" s="286"/>
      <c r="AG763" s="286"/>
      <c r="AH763" s="286"/>
      <c r="AI763" s="286"/>
      <c r="AJ763" s="286"/>
      <c r="AK763" s="286"/>
      <c r="AL763" s="286"/>
      <c r="AM763" s="286"/>
      <c r="AN763" s="286"/>
      <c r="AO763" s="286"/>
      <c r="AP763" s="286"/>
      <c r="AQ763" s="286"/>
      <c r="AR763" s="1010"/>
      <c r="AS763" s="286"/>
      <c r="AT763" s="286"/>
      <c r="AU763" s="286"/>
      <c r="AV763" s="286"/>
      <c r="AW763" s="286"/>
      <c r="AX763" s="286"/>
      <c r="AY763" s="1010"/>
      <c r="AZ763" s="286"/>
      <c r="BA763" s="286"/>
      <c r="BB763" s="286"/>
      <c r="BC763" s="286"/>
      <c r="BD763" s="286"/>
      <c r="BE763" s="286"/>
      <c r="BF763" s="286"/>
      <c r="BG763" s="286"/>
      <c r="BH763" s="286"/>
      <c r="BI763" s="286"/>
      <c r="BJ763" s="679"/>
      <c r="BK763" s="691"/>
    </row>
    <row r="764" spans="1:63" s="285" customFormat="1">
      <c r="A764" s="288"/>
      <c r="B764" s="288"/>
      <c r="C764" s="1396"/>
      <c r="D764" s="286"/>
      <c r="E764" s="286"/>
      <c r="F764" s="286"/>
      <c r="G764" s="286"/>
      <c r="H764" s="286"/>
      <c r="I764" s="286"/>
      <c r="J764" s="1010"/>
      <c r="K764" s="286"/>
      <c r="L764" s="286"/>
      <c r="M764" s="286"/>
      <c r="N764" s="286"/>
      <c r="O764" s="287"/>
      <c r="P764" s="286"/>
      <c r="Q764" s="997"/>
      <c r="R764" s="286"/>
      <c r="S764" s="286"/>
      <c r="T764" s="286"/>
      <c r="U764" s="286"/>
      <c r="V764" s="286"/>
      <c r="W764" s="286"/>
      <c r="X764" s="286"/>
      <c r="Y764" s="286"/>
      <c r="Z764" s="286"/>
      <c r="AA764" s="286"/>
      <c r="AB764" s="286"/>
      <c r="AC764" s="286"/>
      <c r="AD764" s="286"/>
      <c r="AE764" s="286"/>
      <c r="AF764" s="286"/>
      <c r="AG764" s="286"/>
      <c r="AH764" s="286"/>
      <c r="AI764" s="286"/>
      <c r="AJ764" s="286"/>
      <c r="AK764" s="286"/>
      <c r="AL764" s="286"/>
      <c r="AM764" s="286"/>
      <c r="AN764" s="286"/>
      <c r="AO764" s="286"/>
      <c r="AP764" s="286"/>
      <c r="AQ764" s="286"/>
      <c r="AR764" s="1010"/>
      <c r="AS764" s="286"/>
      <c r="AT764" s="286"/>
      <c r="AU764" s="286"/>
      <c r="AV764" s="286"/>
      <c r="AW764" s="286"/>
      <c r="AX764" s="286"/>
      <c r="AY764" s="1010"/>
      <c r="AZ764" s="286"/>
      <c r="BA764" s="286"/>
      <c r="BB764" s="286"/>
      <c r="BC764" s="286"/>
      <c r="BD764" s="286"/>
      <c r="BE764" s="286"/>
      <c r="BF764" s="286"/>
      <c r="BG764" s="286"/>
      <c r="BH764" s="286"/>
      <c r="BI764" s="286"/>
      <c r="BJ764" s="679"/>
      <c r="BK764" s="691"/>
    </row>
    <row r="765" spans="1:63" s="285" customFormat="1" ht="15.75" customHeight="1">
      <c r="A765" s="288"/>
      <c r="B765" s="288"/>
      <c r="C765" s="1396"/>
      <c r="D765" s="286"/>
      <c r="E765" s="286"/>
      <c r="F765" s="286"/>
      <c r="G765" s="286"/>
      <c r="H765" s="286"/>
      <c r="I765" s="286"/>
      <c r="J765" s="1010"/>
      <c r="K765" s="286"/>
      <c r="L765" s="286"/>
      <c r="M765" s="286"/>
      <c r="N765" s="286"/>
      <c r="O765" s="287"/>
      <c r="P765" s="286"/>
      <c r="Q765" s="997"/>
      <c r="R765" s="286"/>
      <c r="S765" s="286"/>
      <c r="T765" s="286"/>
      <c r="U765" s="286"/>
      <c r="V765" s="286"/>
      <c r="W765" s="286"/>
      <c r="X765" s="286"/>
      <c r="Y765" s="286"/>
      <c r="Z765" s="286"/>
      <c r="AA765" s="286"/>
      <c r="AB765" s="286"/>
      <c r="AC765" s="286"/>
      <c r="AD765" s="286"/>
      <c r="AE765" s="286"/>
      <c r="AF765" s="286"/>
      <c r="AG765" s="286"/>
      <c r="AH765" s="286"/>
      <c r="AI765" s="286"/>
      <c r="AJ765" s="286"/>
      <c r="AK765" s="286"/>
      <c r="AL765" s="286"/>
      <c r="AM765" s="286"/>
      <c r="AN765" s="286"/>
      <c r="AO765" s="286"/>
      <c r="AP765" s="286"/>
      <c r="AQ765" s="286"/>
      <c r="AR765" s="1010"/>
      <c r="AS765" s="286"/>
      <c r="AT765" s="286"/>
      <c r="AU765" s="286"/>
      <c r="AV765" s="286"/>
      <c r="AW765" s="286"/>
      <c r="AX765" s="286"/>
      <c r="AY765" s="1010"/>
      <c r="AZ765" s="286"/>
      <c r="BA765" s="286"/>
      <c r="BB765" s="286"/>
      <c r="BC765" s="286"/>
      <c r="BD765" s="286"/>
      <c r="BE765" s="286"/>
      <c r="BF765" s="286"/>
      <c r="BG765" s="286"/>
      <c r="BH765" s="286"/>
      <c r="BI765" s="286"/>
      <c r="BJ765" s="679"/>
      <c r="BK765" s="691"/>
    </row>
    <row r="766" spans="1:63" s="285" customFormat="1">
      <c r="A766" s="288"/>
      <c r="B766" s="288"/>
      <c r="C766" s="1396"/>
      <c r="D766" s="286"/>
      <c r="E766" s="286"/>
      <c r="F766" s="286"/>
      <c r="G766" s="286"/>
      <c r="H766" s="286"/>
      <c r="I766" s="286"/>
      <c r="J766" s="1010"/>
      <c r="K766" s="286"/>
      <c r="L766" s="286"/>
      <c r="M766" s="286"/>
      <c r="N766" s="286"/>
      <c r="O766" s="287"/>
      <c r="P766" s="286"/>
      <c r="Q766" s="997"/>
      <c r="R766" s="286"/>
      <c r="S766" s="286"/>
      <c r="T766" s="286"/>
      <c r="U766" s="286"/>
      <c r="V766" s="286"/>
      <c r="W766" s="286"/>
      <c r="X766" s="286"/>
      <c r="Y766" s="286"/>
      <c r="Z766" s="286"/>
      <c r="AA766" s="286"/>
      <c r="AB766" s="286"/>
      <c r="AC766" s="286"/>
      <c r="AD766" s="286"/>
      <c r="AE766" s="286"/>
      <c r="AF766" s="286"/>
      <c r="AG766" s="286"/>
      <c r="AH766" s="286"/>
      <c r="AI766" s="286"/>
      <c r="AJ766" s="286"/>
      <c r="AK766" s="286"/>
      <c r="AL766" s="286"/>
      <c r="AM766" s="286"/>
      <c r="AN766" s="286"/>
      <c r="AO766" s="286"/>
      <c r="AP766" s="286"/>
      <c r="AQ766" s="286"/>
      <c r="AR766" s="1010"/>
      <c r="AS766" s="286"/>
      <c r="AT766" s="286"/>
      <c r="AU766" s="286"/>
      <c r="AV766" s="286"/>
      <c r="AW766" s="286"/>
      <c r="AX766" s="286"/>
      <c r="AY766" s="1010"/>
      <c r="AZ766" s="286"/>
      <c r="BA766" s="286"/>
      <c r="BB766" s="286"/>
      <c r="BC766" s="286"/>
      <c r="BD766" s="286"/>
      <c r="BE766" s="286"/>
      <c r="BF766" s="286"/>
      <c r="BG766" s="286"/>
      <c r="BH766" s="286"/>
      <c r="BI766" s="286"/>
      <c r="BJ766" s="679"/>
      <c r="BK766" s="691"/>
    </row>
    <row r="767" spans="1:63" s="285" customFormat="1" ht="15.75" customHeight="1">
      <c r="A767" s="288"/>
      <c r="B767" s="288"/>
      <c r="C767" s="1396"/>
      <c r="D767" s="286"/>
      <c r="E767" s="286"/>
      <c r="F767" s="286"/>
      <c r="G767" s="286"/>
      <c r="H767" s="286"/>
      <c r="I767" s="286"/>
      <c r="J767" s="1010"/>
      <c r="K767" s="286"/>
      <c r="L767" s="286"/>
      <c r="M767" s="286"/>
      <c r="N767" s="286"/>
      <c r="O767" s="287"/>
      <c r="P767" s="286"/>
      <c r="Q767" s="997"/>
      <c r="R767" s="286"/>
      <c r="S767" s="286"/>
      <c r="T767" s="286"/>
      <c r="U767" s="286"/>
      <c r="V767" s="286"/>
      <c r="W767" s="286"/>
      <c r="X767" s="286"/>
      <c r="Y767" s="286"/>
      <c r="Z767" s="286"/>
      <c r="AA767" s="286"/>
      <c r="AB767" s="286"/>
      <c r="AC767" s="286"/>
      <c r="AD767" s="286"/>
      <c r="AE767" s="286"/>
      <c r="AF767" s="286"/>
      <c r="AG767" s="286"/>
      <c r="AH767" s="286"/>
      <c r="AI767" s="286"/>
      <c r="AJ767" s="286"/>
      <c r="AK767" s="286"/>
      <c r="AL767" s="286"/>
      <c r="AM767" s="286"/>
      <c r="AN767" s="286"/>
      <c r="AO767" s="286"/>
      <c r="AP767" s="286"/>
      <c r="AQ767" s="286"/>
      <c r="AR767" s="1010"/>
      <c r="AS767" s="286"/>
      <c r="AT767" s="286"/>
      <c r="AU767" s="286"/>
      <c r="AV767" s="286"/>
      <c r="AW767" s="286"/>
      <c r="AX767" s="286"/>
      <c r="AY767" s="1010"/>
      <c r="AZ767" s="286"/>
      <c r="BA767" s="286"/>
      <c r="BB767" s="286"/>
      <c r="BC767" s="286"/>
      <c r="BD767" s="286"/>
      <c r="BE767" s="286"/>
      <c r="BF767" s="286"/>
      <c r="BG767" s="286"/>
      <c r="BH767" s="286"/>
      <c r="BI767" s="286"/>
      <c r="BJ767" s="679"/>
      <c r="BK767" s="691"/>
    </row>
    <row r="768" spans="1:63" s="285" customFormat="1">
      <c r="A768" s="288"/>
      <c r="B768" s="288"/>
      <c r="C768" s="1396"/>
      <c r="D768" s="286"/>
      <c r="E768" s="286"/>
      <c r="F768" s="286"/>
      <c r="G768" s="286"/>
      <c r="H768" s="286"/>
      <c r="I768" s="286"/>
      <c r="J768" s="1010"/>
      <c r="K768" s="286"/>
      <c r="L768" s="286"/>
      <c r="M768" s="286"/>
      <c r="N768" s="286"/>
      <c r="O768" s="287"/>
      <c r="P768" s="286"/>
      <c r="Q768" s="997"/>
      <c r="R768" s="286"/>
      <c r="S768" s="286"/>
      <c r="T768" s="286"/>
      <c r="U768" s="286"/>
      <c r="V768" s="286"/>
      <c r="W768" s="286"/>
      <c r="X768" s="286"/>
      <c r="Y768" s="286"/>
      <c r="Z768" s="286"/>
      <c r="AA768" s="286"/>
      <c r="AB768" s="286"/>
      <c r="AC768" s="286"/>
      <c r="AD768" s="286"/>
      <c r="AE768" s="286"/>
      <c r="AF768" s="286"/>
      <c r="AG768" s="286"/>
      <c r="AH768" s="286"/>
      <c r="AI768" s="286"/>
      <c r="AJ768" s="286"/>
      <c r="AK768" s="286"/>
      <c r="AL768" s="286"/>
      <c r="AM768" s="286"/>
      <c r="AN768" s="286"/>
      <c r="AO768" s="286"/>
      <c r="AP768" s="286"/>
      <c r="AQ768" s="286"/>
      <c r="AR768" s="1010"/>
      <c r="AS768" s="286"/>
      <c r="AT768" s="286"/>
      <c r="AU768" s="286"/>
      <c r="AV768" s="286"/>
      <c r="AW768" s="286"/>
      <c r="AX768" s="286"/>
      <c r="AY768" s="1010"/>
      <c r="AZ768" s="286"/>
      <c r="BA768" s="286"/>
      <c r="BB768" s="286"/>
      <c r="BC768" s="286"/>
      <c r="BD768" s="286"/>
      <c r="BE768" s="286"/>
      <c r="BF768" s="286"/>
      <c r="BG768" s="286"/>
      <c r="BH768" s="286"/>
      <c r="BI768" s="286"/>
      <c r="BJ768" s="679"/>
      <c r="BK768" s="691"/>
    </row>
    <row r="769" spans="1:63" s="285" customFormat="1" ht="15.75" customHeight="1">
      <c r="A769" s="288"/>
      <c r="B769" s="288"/>
      <c r="C769" s="1396"/>
      <c r="D769" s="286"/>
      <c r="E769" s="286"/>
      <c r="F769" s="286"/>
      <c r="G769" s="286"/>
      <c r="H769" s="286"/>
      <c r="I769" s="286"/>
      <c r="J769" s="1010"/>
      <c r="K769" s="286"/>
      <c r="L769" s="286"/>
      <c r="M769" s="286"/>
      <c r="N769" s="286"/>
      <c r="O769" s="287"/>
      <c r="P769" s="286"/>
      <c r="Q769" s="997"/>
      <c r="R769" s="286"/>
      <c r="S769" s="286"/>
      <c r="T769" s="286"/>
      <c r="U769" s="286"/>
      <c r="V769" s="286"/>
      <c r="W769" s="286"/>
      <c r="X769" s="286"/>
      <c r="Y769" s="286"/>
      <c r="Z769" s="286"/>
      <c r="AA769" s="286"/>
      <c r="AB769" s="286"/>
      <c r="AC769" s="286"/>
      <c r="AD769" s="286"/>
      <c r="AE769" s="286"/>
      <c r="AF769" s="286"/>
      <c r="AG769" s="286"/>
      <c r="AH769" s="286"/>
      <c r="AI769" s="286"/>
      <c r="AJ769" s="286"/>
      <c r="AK769" s="286"/>
      <c r="AL769" s="286"/>
      <c r="AM769" s="286"/>
      <c r="AN769" s="286"/>
      <c r="AO769" s="286"/>
      <c r="AP769" s="286"/>
      <c r="AQ769" s="286"/>
      <c r="AR769" s="1010"/>
      <c r="AS769" s="286"/>
      <c r="AT769" s="286"/>
      <c r="AU769" s="286"/>
      <c r="AV769" s="286"/>
      <c r="AW769" s="286"/>
      <c r="AX769" s="286"/>
      <c r="AY769" s="1010"/>
      <c r="AZ769" s="286"/>
      <c r="BA769" s="286"/>
      <c r="BB769" s="286"/>
      <c r="BC769" s="286"/>
      <c r="BD769" s="286"/>
      <c r="BE769" s="286"/>
      <c r="BF769" s="286"/>
      <c r="BG769" s="286"/>
      <c r="BH769" s="286"/>
      <c r="BI769" s="286"/>
      <c r="BJ769" s="679"/>
      <c r="BK769" s="691"/>
    </row>
    <row r="770" spans="1:63" s="285" customFormat="1">
      <c r="A770" s="288"/>
      <c r="B770" s="288"/>
      <c r="C770" s="1396"/>
      <c r="D770" s="286"/>
      <c r="E770" s="286"/>
      <c r="F770" s="286"/>
      <c r="G770" s="286"/>
      <c r="H770" s="286"/>
      <c r="I770" s="286"/>
      <c r="J770" s="1010"/>
      <c r="K770" s="286"/>
      <c r="L770" s="286"/>
      <c r="M770" s="286"/>
      <c r="N770" s="286"/>
      <c r="O770" s="287"/>
      <c r="P770" s="286"/>
      <c r="Q770" s="997"/>
      <c r="R770" s="286"/>
      <c r="S770" s="286"/>
      <c r="T770" s="286"/>
      <c r="U770" s="286"/>
      <c r="V770" s="286"/>
      <c r="W770" s="286"/>
      <c r="X770" s="286"/>
      <c r="Y770" s="286"/>
      <c r="Z770" s="286"/>
      <c r="AA770" s="286"/>
      <c r="AB770" s="286"/>
      <c r="AC770" s="286"/>
      <c r="AD770" s="286"/>
      <c r="AE770" s="286"/>
      <c r="AF770" s="286"/>
      <c r="AG770" s="286"/>
      <c r="AH770" s="286"/>
      <c r="AI770" s="286"/>
      <c r="AJ770" s="286"/>
      <c r="AK770" s="286"/>
      <c r="AL770" s="286"/>
      <c r="AM770" s="286"/>
      <c r="AN770" s="286"/>
      <c r="AO770" s="286"/>
      <c r="AP770" s="286"/>
      <c r="AQ770" s="286"/>
      <c r="AR770" s="1010"/>
      <c r="AS770" s="286"/>
      <c r="AT770" s="286"/>
      <c r="AU770" s="286"/>
      <c r="AV770" s="286"/>
      <c r="AW770" s="286"/>
      <c r="AX770" s="286"/>
      <c r="AY770" s="1010"/>
      <c r="AZ770" s="286"/>
      <c r="BA770" s="286"/>
      <c r="BB770" s="286"/>
      <c r="BC770" s="286"/>
      <c r="BD770" s="286"/>
      <c r="BE770" s="286"/>
      <c r="BF770" s="286"/>
      <c r="BG770" s="286"/>
      <c r="BH770" s="286"/>
      <c r="BI770" s="286"/>
      <c r="BJ770" s="679"/>
      <c r="BK770" s="691"/>
    </row>
    <row r="771" spans="1:63" s="285" customFormat="1" ht="15.75" customHeight="1">
      <c r="A771" s="288"/>
      <c r="B771" s="288"/>
      <c r="C771" s="1396"/>
      <c r="D771" s="286"/>
      <c r="E771" s="286"/>
      <c r="F771" s="286"/>
      <c r="G771" s="286"/>
      <c r="H771" s="286"/>
      <c r="I771" s="286"/>
      <c r="J771" s="1010"/>
      <c r="K771" s="286"/>
      <c r="L771" s="286"/>
      <c r="M771" s="286"/>
      <c r="N771" s="286"/>
      <c r="O771" s="287"/>
      <c r="P771" s="286"/>
      <c r="Q771" s="997"/>
      <c r="R771" s="286"/>
      <c r="S771" s="286"/>
      <c r="T771" s="286"/>
      <c r="U771" s="286"/>
      <c r="V771" s="286"/>
      <c r="W771" s="286"/>
      <c r="X771" s="286"/>
      <c r="Y771" s="286"/>
      <c r="Z771" s="286"/>
      <c r="AA771" s="286"/>
      <c r="AB771" s="286"/>
      <c r="AC771" s="286"/>
      <c r="AD771" s="286"/>
      <c r="AE771" s="286"/>
      <c r="AF771" s="286"/>
      <c r="AG771" s="286"/>
      <c r="AH771" s="286"/>
      <c r="AI771" s="286"/>
      <c r="AJ771" s="286"/>
      <c r="AK771" s="286"/>
      <c r="AL771" s="286"/>
      <c r="AM771" s="286"/>
      <c r="AN771" s="286"/>
      <c r="AO771" s="286"/>
      <c r="AP771" s="286"/>
      <c r="AQ771" s="286"/>
      <c r="AR771" s="1010"/>
      <c r="AS771" s="286"/>
      <c r="AT771" s="286"/>
      <c r="AU771" s="286"/>
      <c r="AV771" s="286"/>
      <c r="AW771" s="286"/>
      <c r="AX771" s="286"/>
      <c r="AY771" s="1010"/>
      <c r="AZ771" s="286"/>
      <c r="BA771" s="286"/>
      <c r="BB771" s="286"/>
      <c r="BC771" s="286"/>
      <c r="BD771" s="286"/>
      <c r="BE771" s="286"/>
      <c r="BF771" s="286"/>
      <c r="BG771" s="286"/>
      <c r="BH771" s="286"/>
      <c r="BI771" s="286"/>
      <c r="BJ771" s="679"/>
      <c r="BK771" s="691"/>
    </row>
    <row r="772" spans="1:63" s="285" customFormat="1">
      <c r="A772" s="288"/>
      <c r="B772" s="288"/>
      <c r="C772" s="1396"/>
      <c r="D772" s="286"/>
      <c r="E772" s="286"/>
      <c r="F772" s="286"/>
      <c r="G772" s="286"/>
      <c r="H772" s="286"/>
      <c r="I772" s="286"/>
      <c r="J772" s="1010"/>
      <c r="K772" s="286"/>
      <c r="L772" s="286"/>
      <c r="M772" s="286"/>
      <c r="N772" s="286"/>
      <c r="O772" s="287"/>
      <c r="P772" s="286"/>
      <c r="Q772" s="997"/>
      <c r="R772" s="286"/>
      <c r="S772" s="286"/>
      <c r="T772" s="286"/>
      <c r="U772" s="286"/>
      <c r="V772" s="286"/>
      <c r="W772" s="286"/>
      <c r="X772" s="286"/>
      <c r="Y772" s="286"/>
      <c r="Z772" s="286"/>
      <c r="AA772" s="286"/>
      <c r="AB772" s="286"/>
      <c r="AC772" s="286"/>
      <c r="AD772" s="286"/>
      <c r="AE772" s="286"/>
      <c r="AF772" s="286"/>
      <c r="AG772" s="286"/>
      <c r="AH772" s="286"/>
      <c r="AI772" s="286"/>
      <c r="AJ772" s="286"/>
      <c r="AK772" s="286"/>
      <c r="AL772" s="286"/>
      <c r="AM772" s="286"/>
      <c r="AN772" s="286"/>
      <c r="AO772" s="286"/>
      <c r="AP772" s="286"/>
      <c r="AQ772" s="286"/>
      <c r="AR772" s="1010"/>
      <c r="AS772" s="286"/>
      <c r="AT772" s="286"/>
      <c r="AU772" s="286"/>
      <c r="AV772" s="286"/>
      <c r="AW772" s="286"/>
      <c r="AX772" s="286"/>
      <c r="AY772" s="1010"/>
      <c r="AZ772" s="286"/>
      <c r="BA772" s="286"/>
      <c r="BB772" s="286"/>
      <c r="BC772" s="286"/>
      <c r="BD772" s="286"/>
      <c r="BE772" s="286"/>
      <c r="BF772" s="286"/>
      <c r="BG772" s="286"/>
      <c r="BH772" s="286"/>
      <c r="BI772" s="286"/>
      <c r="BJ772" s="679"/>
      <c r="BK772" s="691"/>
    </row>
    <row r="773" spans="1:63" s="285" customFormat="1" ht="15.75" customHeight="1">
      <c r="A773" s="288"/>
      <c r="B773" s="288"/>
      <c r="C773" s="1396"/>
      <c r="D773" s="286"/>
      <c r="E773" s="286"/>
      <c r="F773" s="286"/>
      <c r="G773" s="286"/>
      <c r="H773" s="286"/>
      <c r="I773" s="286"/>
      <c r="J773" s="1010"/>
      <c r="K773" s="286"/>
      <c r="L773" s="286"/>
      <c r="M773" s="286"/>
      <c r="N773" s="286"/>
      <c r="O773" s="287"/>
      <c r="P773" s="286"/>
      <c r="Q773" s="997"/>
      <c r="R773" s="286"/>
      <c r="S773" s="286"/>
      <c r="T773" s="286"/>
      <c r="U773" s="286"/>
      <c r="V773" s="286"/>
      <c r="W773" s="286"/>
      <c r="X773" s="286"/>
      <c r="Y773" s="286"/>
      <c r="Z773" s="286"/>
      <c r="AA773" s="286"/>
      <c r="AB773" s="286"/>
      <c r="AC773" s="286"/>
      <c r="AD773" s="286"/>
      <c r="AE773" s="286"/>
      <c r="AF773" s="286"/>
      <c r="AG773" s="286"/>
      <c r="AH773" s="286"/>
      <c r="AI773" s="286"/>
      <c r="AJ773" s="286"/>
      <c r="AK773" s="286"/>
      <c r="AL773" s="286"/>
      <c r="AM773" s="286"/>
      <c r="AN773" s="286"/>
      <c r="AO773" s="286"/>
      <c r="AP773" s="286"/>
      <c r="AQ773" s="286"/>
      <c r="AR773" s="1010"/>
      <c r="AS773" s="286"/>
      <c r="AT773" s="286"/>
      <c r="AU773" s="286"/>
      <c r="AV773" s="286"/>
      <c r="AW773" s="286"/>
      <c r="AX773" s="286"/>
      <c r="AY773" s="1010"/>
      <c r="AZ773" s="286"/>
      <c r="BA773" s="286"/>
      <c r="BB773" s="286"/>
      <c r="BC773" s="286"/>
      <c r="BD773" s="286"/>
      <c r="BE773" s="286"/>
      <c r="BF773" s="286"/>
      <c r="BG773" s="286"/>
      <c r="BH773" s="286"/>
      <c r="BI773" s="286"/>
      <c r="BJ773" s="679"/>
      <c r="BK773" s="691"/>
    </row>
    <row r="774" spans="1:63" s="285" customFormat="1">
      <c r="A774" s="288"/>
      <c r="B774" s="288"/>
      <c r="C774" s="1396"/>
      <c r="D774" s="286"/>
      <c r="E774" s="286"/>
      <c r="F774" s="286"/>
      <c r="G774" s="286"/>
      <c r="H774" s="286"/>
      <c r="I774" s="286"/>
      <c r="J774" s="1010"/>
      <c r="K774" s="286"/>
      <c r="L774" s="286"/>
      <c r="M774" s="286"/>
      <c r="N774" s="286"/>
      <c r="O774" s="287"/>
      <c r="P774" s="286"/>
      <c r="Q774" s="997"/>
      <c r="R774" s="286"/>
      <c r="S774" s="286"/>
      <c r="T774" s="286"/>
      <c r="U774" s="286"/>
      <c r="V774" s="286"/>
      <c r="W774" s="286"/>
      <c r="X774" s="286"/>
      <c r="Y774" s="286"/>
      <c r="Z774" s="286"/>
      <c r="AA774" s="286"/>
      <c r="AB774" s="286"/>
      <c r="AC774" s="286"/>
      <c r="AD774" s="286"/>
      <c r="AE774" s="286"/>
      <c r="AF774" s="286"/>
      <c r="AG774" s="286"/>
      <c r="AH774" s="286"/>
      <c r="AI774" s="286"/>
      <c r="AJ774" s="286"/>
      <c r="AK774" s="286"/>
      <c r="AL774" s="286"/>
      <c r="AM774" s="286"/>
      <c r="AN774" s="286"/>
      <c r="AO774" s="286"/>
      <c r="AP774" s="286"/>
      <c r="AQ774" s="286"/>
      <c r="AR774" s="1010"/>
      <c r="AS774" s="286"/>
      <c r="AT774" s="286"/>
      <c r="AU774" s="286"/>
      <c r="AV774" s="286"/>
      <c r="AW774" s="286"/>
      <c r="AX774" s="286"/>
      <c r="AY774" s="1010"/>
      <c r="AZ774" s="286"/>
      <c r="BA774" s="286"/>
      <c r="BB774" s="286"/>
      <c r="BC774" s="286"/>
      <c r="BD774" s="286"/>
      <c r="BE774" s="286"/>
      <c r="BF774" s="286"/>
      <c r="BG774" s="286"/>
      <c r="BH774" s="286"/>
      <c r="BI774" s="286"/>
      <c r="BJ774" s="679"/>
      <c r="BK774" s="691"/>
    </row>
    <row r="775" spans="1:63" s="285" customFormat="1" ht="15.75" customHeight="1">
      <c r="A775" s="288"/>
      <c r="B775" s="288"/>
      <c r="C775" s="1396"/>
      <c r="D775" s="286"/>
      <c r="E775" s="286"/>
      <c r="F775" s="286"/>
      <c r="G775" s="286"/>
      <c r="H775" s="286"/>
      <c r="I775" s="286"/>
      <c r="J775" s="1010"/>
      <c r="K775" s="286"/>
      <c r="L775" s="286"/>
      <c r="M775" s="286"/>
      <c r="N775" s="286"/>
      <c r="O775" s="287"/>
      <c r="P775" s="286"/>
      <c r="Q775" s="997"/>
      <c r="R775" s="286"/>
      <c r="S775" s="286"/>
      <c r="T775" s="286"/>
      <c r="U775" s="286"/>
      <c r="V775" s="286"/>
      <c r="W775" s="286"/>
      <c r="X775" s="286"/>
      <c r="Y775" s="286"/>
      <c r="Z775" s="286"/>
      <c r="AA775" s="286"/>
      <c r="AB775" s="286"/>
      <c r="AC775" s="286"/>
      <c r="AD775" s="286"/>
      <c r="AE775" s="286"/>
      <c r="AF775" s="286"/>
      <c r="AG775" s="286"/>
      <c r="AH775" s="286"/>
      <c r="AI775" s="286"/>
      <c r="AJ775" s="286"/>
      <c r="AK775" s="286"/>
      <c r="AL775" s="286"/>
      <c r="AM775" s="286"/>
      <c r="AN775" s="286"/>
      <c r="AO775" s="286"/>
      <c r="AP775" s="286"/>
      <c r="AQ775" s="286"/>
      <c r="AR775" s="1010"/>
      <c r="AS775" s="286"/>
      <c r="AT775" s="286"/>
      <c r="AU775" s="286"/>
      <c r="AV775" s="286"/>
      <c r="AW775" s="286"/>
      <c r="AX775" s="286"/>
      <c r="AY775" s="1010"/>
      <c r="AZ775" s="286"/>
      <c r="BA775" s="286"/>
      <c r="BB775" s="286"/>
      <c r="BC775" s="286"/>
      <c r="BD775" s="286"/>
      <c r="BE775" s="286"/>
      <c r="BF775" s="286"/>
      <c r="BG775" s="286"/>
      <c r="BH775" s="286"/>
      <c r="BI775" s="286"/>
      <c r="BJ775" s="679"/>
      <c r="BK775" s="691"/>
    </row>
    <row r="776" spans="1:63" s="285" customFormat="1">
      <c r="A776" s="288"/>
      <c r="B776" s="288"/>
      <c r="C776" s="1396"/>
      <c r="D776" s="286"/>
      <c r="E776" s="286"/>
      <c r="F776" s="286"/>
      <c r="G776" s="286"/>
      <c r="H776" s="286"/>
      <c r="I776" s="286"/>
      <c r="J776" s="1010"/>
      <c r="K776" s="286"/>
      <c r="L776" s="286"/>
      <c r="M776" s="286"/>
      <c r="N776" s="286"/>
      <c r="O776" s="287"/>
      <c r="P776" s="286"/>
      <c r="Q776" s="997"/>
      <c r="R776" s="286"/>
      <c r="S776" s="286"/>
      <c r="T776" s="286"/>
      <c r="U776" s="286"/>
      <c r="V776" s="286"/>
      <c r="W776" s="286"/>
      <c r="X776" s="286"/>
      <c r="Y776" s="286"/>
      <c r="Z776" s="286"/>
      <c r="AA776" s="286"/>
      <c r="AB776" s="286"/>
      <c r="AC776" s="286"/>
      <c r="AD776" s="286"/>
      <c r="AE776" s="286"/>
      <c r="AF776" s="286"/>
      <c r="AG776" s="286"/>
      <c r="AH776" s="286"/>
      <c r="AI776" s="286"/>
      <c r="AJ776" s="286"/>
      <c r="AK776" s="286"/>
      <c r="AL776" s="286"/>
      <c r="AM776" s="286"/>
      <c r="AN776" s="286"/>
      <c r="AO776" s="286"/>
      <c r="AP776" s="286"/>
      <c r="AQ776" s="286"/>
      <c r="AR776" s="1010"/>
      <c r="AS776" s="286"/>
      <c r="AT776" s="286"/>
      <c r="AU776" s="286"/>
      <c r="AV776" s="286"/>
      <c r="AW776" s="286"/>
      <c r="AX776" s="286"/>
      <c r="AY776" s="1010"/>
      <c r="AZ776" s="286"/>
      <c r="BA776" s="286"/>
      <c r="BB776" s="286"/>
      <c r="BC776" s="286"/>
      <c r="BD776" s="286"/>
      <c r="BE776" s="286"/>
      <c r="BF776" s="286"/>
      <c r="BG776" s="286"/>
      <c r="BH776" s="286"/>
      <c r="BI776" s="286"/>
      <c r="BJ776" s="679"/>
      <c r="BK776" s="691"/>
    </row>
    <row r="777" spans="1:63" s="285" customFormat="1" ht="15.75" customHeight="1">
      <c r="A777" s="288"/>
      <c r="B777" s="288"/>
      <c r="C777" s="1396"/>
      <c r="D777" s="286"/>
      <c r="E777" s="286"/>
      <c r="F777" s="286"/>
      <c r="G777" s="286"/>
      <c r="H777" s="286"/>
      <c r="I777" s="286"/>
      <c r="J777" s="1010"/>
      <c r="K777" s="286"/>
      <c r="L777" s="286"/>
      <c r="M777" s="286"/>
      <c r="N777" s="286"/>
      <c r="O777" s="287"/>
      <c r="P777" s="286"/>
      <c r="Q777" s="997"/>
      <c r="R777" s="286"/>
      <c r="S777" s="286"/>
      <c r="T777" s="286"/>
      <c r="U777" s="286"/>
      <c r="V777" s="286"/>
      <c r="W777" s="286"/>
      <c r="X777" s="286"/>
      <c r="Y777" s="286"/>
      <c r="Z777" s="286"/>
      <c r="AA777" s="286"/>
      <c r="AB777" s="286"/>
      <c r="AC777" s="286"/>
      <c r="AD777" s="286"/>
      <c r="AE777" s="286"/>
      <c r="AF777" s="286"/>
      <c r="AG777" s="286"/>
      <c r="AH777" s="286"/>
      <c r="AI777" s="286"/>
      <c r="AJ777" s="286"/>
      <c r="AK777" s="286"/>
      <c r="AL777" s="286"/>
      <c r="AM777" s="286"/>
      <c r="AN777" s="286"/>
      <c r="AO777" s="286"/>
      <c r="AP777" s="286"/>
      <c r="AQ777" s="286"/>
      <c r="AR777" s="1010"/>
      <c r="AS777" s="286"/>
      <c r="AT777" s="286"/>
      <c r="AU777" s="286"/>
      <c r="AV777" s="286"/>
      <c r="AW777" s="286"/>
      <c r="AX777" s="286"/>
      <c r="AY777" s="1010"/>
      <c r="AZ777" s="286"/>
      <c r="BA777" s="286"/>
      <c r="BB777" s="286"/>
      <c r="BC777" s="286"/>
      <c r="BD777" s="286"/>
      <c r="BE777" s="286"/>
      <c r="BF777" s="286"/>
      <c r="BG777" s="286"/>
      <c r="BH777" s="286"/>
      <c r="BI777" s="286"/>
      <c r="BJ777" s="679"/>
      <c r="BK777" s="691"/>
    </row>
    <row r="778" spans="1:63" s="285" customFormat="1">
      <c r="A778" s="288"/>
      <c r="B778" s="288"/>
      <c r="C778" s="1396"/>
      <c r="D778" s="286"/>
      <c r="E778" s="286"/>
      <c r="F778" s="286"/>
      <c r="G778" s="286"/>
      <c r="H778" s="286"/>
      <c r="I778" s="286"/>
      <c r="J778" s="1010"/>
      <c r="K778" s="286"/>
      <c r="L778" s="286"/>
      <c r="M778" s="286"/>
      <c r="N778" s="286"/>
      <c r="O778" s="287"/>
      <c r="P778" s="286"/>
      <c r="Q778" s="997"/>
      <c r="R778" s="286"/>
      <c r="S778" s="286"/>
      <c r="T778" s="286"/>
      <c r="U778" s="286"/>
      <c r="V778" s="286"/>
      <c r="W778" s="286"/>
      <c r="X778" s="286"/>
      <c r="Y778" s="286"/>
      <c r="Z778" s="286"/>
      <c r="AA778" s="286"/>
      <c r="AB778" s="286"/>
      <c r="AC778" s="286"/>
      <c r="AD778" s="286"/>
      <c r="AE778" s="286"/>
      <c r="AF778" s="286"/>
      <c r="AG778" s="286"/>
      <c r="AH778" s="286"/>
      <c r="AI778" s="286"/>
      <c r="AJ778" s="286"/>
      <c r="AK778" s="286"/>
      <c r="AL778" s="286"/>
      <c r="AM778" s="286"/>
      <c r="AN778" s="286"/>
      <c r="AO778" s="286"/>
      <c r="AP778" s="286"/>
      <c r="AQ778" s="286"/>
      <c r="AR778" s="1010"/>
      <c r="AS778" s="286"/>
      <c r="AT778" s="286"/>
      <c r="AU778" s="286"/>
      <c r="AV778" s="286"/>
      <c r="AW778" s="286"/>
      <c r="AX778" s="286"/>
      <c r="AY778" s="1010"/>
      <c r="AZ778" s="286"/>
      <c r="BA778" s="286"/>
      <c r="BB778" s="286"/>
      <c r="BC778" s="286"/>
      <c r="BD778" s="286"/>
      <c r="BE778" s="286"/>
      <c r="BF778" s="286"/>
      <c r="BG778" s="286"/>
      <c r="BH778" s="286"/>
      <c r="BI778" s="286"/>
      <c r="BJ778" s="679"/>
      <c r="BK778" s="691"/>
    </row>
    <row r="779" spans="1:63" s="285" customFormat="1" ht="15.75" customHeight="1">
      <c r="A779" s="288"/>
      <c r="B779" s="288"/>
      <c r="C779" s="1396"/>
      <c r="D779" s="286"/>
      <c r="E779" s="286"/>
      <c r="F779" s="286"/>
      <c r="G779" s="286"/>
      <c r="H779" s="286"/>
      <c r="I779" s="286"/>
      <c r="J779" s="1010"/>
      <c r="K779" s="286"/>
      <c r="L779" s="286"/>
      <c r="M779" s="286"/>
      <c r="N779" s="286"/>
      <c r="O779" s="287"/>
      <c r="P779" s="286"/>
      <c r="Q779" s="997"/>
      <c r="R779" s="286"/>
      <c r="S779" s="286"/>
      <c r="T779" s="286"/>
      <c r="U779" s="286"/>
      <c r="V779" s="286"/>
      <c r="W779" s="286"/>
      <c r="X779" s="286"/>
      <c r="Y779" s="286"/>
      <c r="Z779" s="286"/>
      <c r="AA779" s="286"/>
      <c r="AB779" s="286"/>
      <c r="AC779" s="286"/>
      <c r="AD779" s="286"/>
      <c r="AE779" s="286"/>
      <c r="AF779" s="286"/>
      <c r="AG779" s="286"/>
      <c r="AH779" s="286"/>
      <c r="AI779" s="286"/>
      <c r="AJ779" s="286"/>
      <c r="AK779" s="286"/>
      <c r="AL779" s="286"/>
      <c r="AM779" s="286"/>
      <c r="AN779" s="286"/>
      <c r="AO779" s="286"/>
      <c r="AP779" s="286"/>
      <c r="AQ779" s="286"/>
      <c r="AR779" s="1010"/>
      <c r="AS779" s="286"/>
      <c r="AT779" s="286"/>
      <c r="AU779" s="286"/>
      <c r="AV779" s="286"/>
      <c r="AW779" s="286"/>
      <c r="AX779" s="286"/>
      <c r="AY779" s="1010"/>
      <c r="AZ779" s="286"/>
      <c r="BA779" s="286"/>
      <c r="BB779" s="286"/>
      <c r="BC779" s="286"/>
      <c r="BD779" s="286"/>
      <c r="BE779" s="286"/>
      <c r="BF779" s="286"/>
      <c r="BG779" s="286"/>
      <c r="BH779" s="286"/>
      <c r="BI779" s="286"/>
      <c r="BJ779" s="679"/>
      <c r="BK779" s="691"/>
    </row>
    <row r="780" spans="1:63" s="285" customFormat="1">
      <c r="A780" s="288"/>
      <c r="B780" s="288"/>
      <c r="C780" s="1396"/>
      <c r="D780" s="286"/>
      <c r="E780" s="286"/>
      <c r="F780" s="286"/>
      <c r="G780" s="286"/>
      <c r="H780" s="286"/>
      <c r="I780" s="286"/>
      <c r="J780" s="1010"/>
      <c r="K780" s="286"/>
      <c r="L780" s="286"/>
      <c r="M780" s="286"/>
      <c r="N780" s="286"/>
      <c r="O780" s="287"/>
      <c r="P780" s="286"/>
      <c r="Q780" s="997"/>
      <c r="R780" s="286"/>
      <c r="S780" s="286"/>
      <c r="T780" s="286"/>
      <c r="U780" s="286"/>
      <c r="V780" s="286"/>
      <c r="W780" s="286"/>
      <c r="X780" s="286"/>
      <c r="Y780" s="286"/>
      <c r="Z780" s="286"/>
      <c r="AA780" s="286"/>
      <c r="AB780" s="286"/>
      <c r="AC780" s="286"/>
      <c r="AD780" s="286"/>
      <c r="AE780" s="286"/>
      <c r="AF780" s="286"/>
      <c r="AG780" s="286"/>
      <c r="AH780" s="286"/>
      <c r="AI780" s="286"/>
      <c r="AJ780" s="286"/>
      <c r="AK780" s="286"/>
      <c r="AL780" s="286"/>
      <c r="AM780" s="286"/>
      <c r="AN780" s="286"/>
      <c r="AO780" s="286"/>
      <c r="AP780" s="286"/>
      <c r="AQ780" s="286"/>
      <c r="AR780" s="1010"/>
      <c r="AS780" s="286"/>
      <c r="AT780" s="286"/>
      <c r="AU780" s="286"/>
      <c r="AV780" s="286"/>
      <c r="AW780" s="286"/>
      <c r="AX780" s="286"/>
      <c r="AY780" s="1010"/>
      <c r="AZ780" s="286"/>
      <c r="BA780" s="286"/>
      <c r="BB780" s="286"/>
      <c r="BC780" s="286"/>
      <c r="BD780" s="286"/>
      <c r="BE780" s="286"/>
      <c r="BF780" s="286"/>
      <c r="BG780" s="286"/>
      <c r="BH780" s="286"/>
      <c r="BI780" s="286"/>
      <c r="BJ780" s="679"/>
      <c r="BK780" s="691"/>
    </row>
    <row r="781" spans="1:63" s="285" customFormat="1" ht="15.75" customHeight="1">
      <c r="A781" s="288"/>
      <c r="B781" s="288"/>
      <c r="C781" s="1396"/>
      <c r="D781" s="286"/>
      <c r="E781" s="286"/>
      <c r="F781" s="286"/>
      <c r="G781" s="286"/>
      <c r="H781" s="286"/>
      <c r="I781" s="286"/>
      <c r="J781" s="1010"/>
      <c r="K781" s="286"/>
      <c r="L781" s="286"/>
      <c r="M781" s="286"/>
      <c r="N781" s="286"/>
      <c r="O781" s="287"/>
      <c r="P781" s="286"/>
      <c r="Q781" s="997"/>
      <c r="R781" s="286"/>
      <c r="S781" s="286"/>
      <c r="T781" s="286"/>
      <c r="U781" s="286"/>
      <c r="V781" s="286"/>
      <c r="W781" s="286"/>
      <c r="X781" s="286"/>
      <c r="Y781" s="286"/>
      <c r="Z781" s="286"/>
      <c r="AA781" s="286"/>
      <c r="AB781" s="286"/>
      <c r="AC781" s="286"/>
      <c r="AD781" s="286"/>
      <c r="AE781" s="286"/>
      <c r="AF781" s="286"/>
      <c r="AG781" s="286"/>
      <c r="AH781" s="286"/>
      <c r="AI781" s="286"/>
      <c r="AJ781" s="286"/>
      <c r="AK781" s="286"/>
      <c r="AL781" s="286"/>
      <c r="AM781" s="286"/>
      <c r="AN781" s="286"/>
      <c r="AO781" s="286"/>
      <c r="AP781" s="286"/>
      <c r="AQ781" s="286"/>
      <c r="AR781" s="1010"/>
      <c r="AS781" s="286"/>
      <c r="AT781" s="286"/>
      <c r="AU781" s="286"/>
      <c r="AV781" s="286"/>
      <c r="AW781" s="286"/>
      <c r="AX781" s="286"/>
      <c r="AY781" s="1010"/>
      <c r="AZ781" s="286"/>
      <c r="BA781" s="286"/>
      <c r="BB781" s="286"/>
      <c r="BC781" s="286"/>
      <c r="BD781" s="286"/>
      <c r="BE781" s="286"/>
      <c r="BF781" s="286"/>
      <c r="BG781" s="286"/>
      <c r="BH781" s="286"/>
      <c r="BI781" s="286"/>
      <c r="BJ781" s="679"/>
      <c r="BK781" s="691"/>
    </row>
    <row r="782" spans="1:63" s="285" customFormat="1">
      <c r="A782" s="288"/>
      <c r="B782" s="288"/>
      <c r="C782" s="1396"/>
      <c r="D782" s="286"/>
      <c r="E782" s="286"/>
      <c r="F782" s="286"/>
      <c r="G782" s="286"/>
      <c r="H782" s="286"/>
      <c r="I782" s="286"/>
      <c r="J782" s="1010"/>
      <c r="K782" s="286"/>
      <c r="L782" s="286"/>
      <c r="M782" s="286"/>
      <c r="N782" s="286"/>
      <c r="O782" s="287"/>
      <c r="P782" s="286"/>
      <c r="Q782" s="997"/>
      <c r="R782" s="286"/>
      <c r="S782" s="286"/>
      <c r="T782" s="286"/>
      <c r="U782" s="286"/>
      <c r="V782" s="286"/>
      <c r="W782" s="286"/>
      <c r="X782" s="286"/>
      <c r="Y782" s="286"/>
      <c r="Z782" s="286"/>
      <c r="AA782" s="286"/>
      <c r="AB782" s="286"/>
      <c r="AC782" s="286"/>
      <c r="AD782" s="286"/>
      <c r="AE782" s="286"/>
      <c r="AF782" s="286"/>
      <c r="AG782" s="286"/>
      <c r="AH782" s="286"/>
      <c r="AI782" s="286"/>
      <c r="AJ782" s="286"/>
      <c r="AK782" s="286"/>
      <c r="AL782" s="286"/>
      <c r="AM782" s="286"/>
      <c r="AN782" s="286"/>
      <c r="AO782" s="286"/>
      <c r="AP782" s="286"/>
      <c r="AQ782" s="286"/>
      <c r="AR782" s="1010"/>
      <c r="AS782" s="286"/>
      <c r="AT782" s="286"/>
      <c r="AU782" s="286"/>
      <c r="AV782" s="286"/>
      <c r="AW782" s="286"/>
      <c r="AX782" s="286"/>
      <c r="AY782" s="1010"/>
      <c r="AZ782" s="286"/>
      <c r="BA782" s="286"/>
      <c r="BB782" s="286"/>
      <c r="BC782" s="286"/>
      <c r="BD782" s="286"/>
      <c r="BE782" s="286"/>
      <c r="BF782" s="286"/>
      <c r="BG782" s="286"/>
      <c r="BH782" s="286"/>
      <c r="BI782" s="286"/>
      <c r="BJ782" s="679"/>
      <c r="BK782" s="691"/>
    </row>
    <row r="783" spans="1:63" s="285" customFormat="1" ht="15.75" customHeight="1">
      <c r="A783" s="288"/>
      <c r="B783" s="288"/>
      <c r="C783" s="1396"/>
      <c r="D783" s="286"/>
      <c r="E783" s="286"/>
      <c r="F783" s="286"/>
      <c r="G783" s="286"/>
      <c r="H783" s="286"/>
      <c r="I783" s="286"/>
      <c r="J783" s="1010"/>
      <c r="K783" s="286"/>
      <c r="L783" s="286"/>
      <c r="M783" s="286"/>
      <c r="N783" s="286"/>
      <c r="O783" s="287"/>
      <c r="P783" s="286"/>
      <c r="Q783" s="997"/>
      <c r="R783" s="286"/>
      <c r="S783" s="286"/>
      <c r="T783" s="286"/>
      <c r="U783" s="286"/>
      <c r="V783" s="286"/>
      <c r="W783" s="286"/>
      <c r="X783" s="286"/>
      <c r="Y783" s="286"/>
      <c r="Z783" s="286"/>
      <c r="AA783" s="286"/>
      <c r="AB783" s="286"/>
      <c r="AC783" s="286"/>
      <c r="AD783" s="286"/>
      <c r="AE783" s="286"/>
      <c r="AF783" s="286"/>
      <c r="AG783" s="286"/>
      <c r="AH783" s="286"/>
      <c r="AI783" s="286"/>
      <c r="AJ783" s="286"/>
      <c r="AK783" s="286"/>
      <c r="AL783" s="286"/>
      <c r="AM783" s="286"/>
      <c r="AN783" s="286"/>
      <c r="AO783" s="286"/>
      <c r="AP783" s="286"/>
      <c r="AQ783" s="286"/>
      <c r="AR783" s="1010"/>
      <c r="AS783" s="286"/>
      <c r="AT783" s="286"/>
      <c r="AU783" s="286"/>
      <c r="AV783" s="286"/>
      <c r="AW783" s="286"/>
      <c r="AX783" s="286"/>
      <c r="AY783" s="1010"/>
      <c r="AZ783" s="286"/>
      <c r="BA783" s="286"/>
      <c r="BB783" s="286"/>
      <c r="BC783" s="286"/>
      <c r="BD783" s="286"/>
      <c r="BE783" s="286"/>
      <c r="BF783" s="286"/>
      <c r="BG783" s="286"/>
      <c r="BH783" s="286"/>
      <c r="BI783" s="286"/>
      <c r="BJ783" s="679"/>
      <c r="BK783" s="691"/>
    </row>
    <row r="784" spans="1:63" s="285" customFormat="1">
      <c r="A784" s="288"/>
      <c r="B784" s="288"/>
      <c r="C784" s="1396"/>
      <c r="D784" s="286"/>
      <c r="E784" s="286"/>
      <c r="F784" s="286"/>
      <c r="G784" s="286"/>
      <c r="H784" s="286"/>
      <c r="I784" s="286"/>
      <c r="J784" s="1010"/>
      <c r="K784" s="286"/>
      <c r="L784" s="286"/>
      <c r="M784" s="286"/>
      <c r="N784" s="286"/>
      <c r="O784" s="287"/>
      <c r="P784" s="286"/>
      <c r="Q784" s="997"/>
      <c r="R784" s="286"/>
      <c r="S784" s="286"/>
      <c r="T784" s="286"/>
      <c r="U784" s="286"/>
      <c r="V784" s="286"/>
      <c r="W784" s="286"/>
      <c r="X784" s="286"/>
      <c r="Y784" s="286"/>
      <c r="Z784" s="286"/>
      <c r="AA784" s="286"/>
      <c r="AB784" s="286"/>
      <c r="AC784" s="286"/>
      <c r="AD784" s="286"/>
      <c r="AE784" s="286"/>
      <c r="AF784" s="286"/>
      <c r="AG784" s="286"/>
      <c r="AH784" s="286"/>
      <c r="AI784" s="286"/>
      <c r="AJ784" s="286"/>
      <c r="AK784" s="286"/>
      <c r="AL784" s="286"/>
      <c r="AM784" s="286"/>
      <c r="AN784" s="286"/>
      <c r="AO784" s="286"/>
      <c r="AP784" s="286"/>
      <c r="AQ784" s="286"/>
      <c r="AR784" s="1010"/>
      <c r="AS784" s="286"/>
      <c r="AT784" s="286"/>
      <c r="AU784" s="286"/>
      <c r="AV784" s="286"/>
      <c r="AW784" s="286"/>
      <c r="AX784" s="286"/>
      <c r="AY784" s="1010"/>
      <c r="AZ784" s="286"/>
      <c r="BA784" s="286"/>
      <c r="BB784" s="286"/>
      <c r="BC784" s="286"/>
      <c r="BD784" s="286"/>
      <c r="BE784" s="286"/>
      <c r="BF784" s="286"/>
      <c r="BG784" s="286"/>
      <c r="BH784" s="286"/>
      <c r="BI784" s="286"/>
      <c r="BJ784" s="679"/>
      <c r="BK784" s="691"/>
    </row>
    <row r="785" spans="1:63" s="285" customFormat="1" ht="15.75" customHeight="1">
      <c r="A785" s="288"/>
      <c r="B785" s="288"/>
      <c r="C785" s="1396"/>
      <c r="D785" s="286"/>
      <c r="E785" s="286"/>
      <c r="F785" s="286"/>
      <c r="G785" s="286"/>
      <c r="H785" s="286"/>
      <c r="I785" s="286"/>
      <c r="J785" s="1010"/>
      <c r="K785" s="286"/>
      <c r="L785" s="286"/>
      <c r="M785" s="286"/>
      <c r="N785" s="286"/>
      <c r="O785" s="287"/>
      <c r="P785" s="286"/>
      <c r="Q785" s="997"/>
      <c r="R785" s="286"/>
      <c r="S785" s="286"/>
      <c r="T785" s="286"/>
      <c r="U785" s="286"/>
      <c r="V785" s="286"/>
      <c r="W785" s="286"/>
      <c r="X785" s="286"/>
      <c r="Y785" s="286"/>
      <c r="Z785" s="286"/>
      <c r="AA785" s="286"/>
      <c r="AB785" s="286"/>
      <c r="AC785" s="286"/>
      <c r="AD785" s="286"/>
      <c r="AE785" s="286"/>
      <c r="AF785" s="286"/>
      <c r="AG785" s="286"/>
      <c r="AH785" s="286"/>
      <c r="AI785" s="286"/>
      <c r="AJ785" s="286"/>
      <c r="AK785" s="286"/>
      <c r="AL785" s="286"/>
      <c r="AM785" s="286"/>
      <c r="AN785" s="286"/>
      <c r="AO785" s="286"/>
      <c r="AP785" s="286"/>
      <c r="AQ785" s="286"/>
      <c r="AR785" s="1010"/>
      <c r="AS785" s="286"/>
      <c r="AT785" s="286"/>
      <c r="AU785" s="286"/>
      <c r="AV785" s="286"/>
      <c r="AW785" s="286"/>
      <c r="AX785" s="286"/>
      <c r="AY785" s="1010"/>
      <c r="AZ785" s="286"/>
      <c r="BA785" s="286"/>
      <c r="BB785" s="286"/>
      <c r="BC785" s="286"/>
      <c r="BD785" s="286"/>
      <c r="BE785" s="286"/>
      <c r="BF785" s="286"/>
      <c r="BG785" s="286"/>
      <c r="BH785" s="286"/>
      <c r="BI785" s="286"/>
      <c r="BJ785" s="679"/>
      <c r="BK785" s="691"/>
    </row>
    <row r="786" spans="1:63" s="285" customFormat="1">
      <c r="A786" s="288"/>
      <c r="B786" s="288"/>
      <c r="C786" s="1396"/>
      <c r="D786" s="286"/>
      <c r="E786" s="286"/>
      <c r="F786" s="286"/>
      <c r="G786" s="286"/>
      <c r="H786" s="286"/>
      <c r="I786" s="286"/>
      <c r="J786" s="1010"/>
      <c r="K786" s="286"/>
      <c r="L786" s="286"/>
      <c r="M786" s="286"/>
      <c r="N786" s="286"/>
      <c r="O786" s="287"/>
      <c r="P786" s="286"/>
      <c r="Q786" s="997"/>
      <c r="R786" s="286"/>
      <c r="S786" s="286"/>
      <c r="T786" s="286"/>
      <c r="U786" s="286"/>
      <c r="V786" s="286"/>
      <c r="W786" s="286"/>
      <c r="X786" s="286"/>
      <c r="Y786" s="286"/>
      <c r="Z786" s="286"/>
      <c r="AA786" s="286"/>
      <c r="AB786" s="286"/>
      <c r="AC786" s="286"/>
      <c r="AD786" s="286"/>
      <c r="AE786" s="286"/>
      <c r="AF786" s="286"/>
      <c r="AG786" s="286"/>
      <c r="AH786" s="286"/>
      <c r="AI786" s="286"/>
      <c r="AJ786" s="286"/>
      <c r="AK786" s="286"/>
      <c r="AL786" s="286"/>
      <c r="AM786" s="286"/>
      <c r="AN786" s="286"/>
      <c r="AO786" s="286"/>
      <c r="AP786" s="286"/>
      <c r="AQ786" s="286"/>
      <c r="AR786" s="1010"/>
      <c r="AS786" s="286"/>
      <c r="AT786" s="286"/>
      <c r="AU786" s="286"/>
      <c r="AV786" s="286"/>
      <c r="AW786" s="286"/>
      <c r="AX786" s="286"/>
      <c r="AY786" s="1010"/>
      <c r="AZ786" s="286"/>
      <c r="BA786" s="286"/>
      <c r="BB786" s="286"/>
      <c r="BC786" s="286"/>
      <c r="BD786" s="286"/>
      <c r="BE786" s="286"/>
      <c r="BF786" s="286"/>
      <c r="BG786" s="286"/>
      <c r="BH786" s="286"/>
      <c r="BI786" s="286"/>
      <c r="BJ786" s="679"/>
      <c r="BK786" s="691"/>
    </row>
    <row r="787" spans="1:63" s="285" customFormat="1" ht="15.75" customHeight="1">
      <c r="A787" s="288"/>
      <c r="B787" s="288"/>
      <c r="C787" s="1396"/>
      <c r="D787" s="286"/>
      <c r="E787" s="286"/>
      <c r="F787" s="286"/>
      <c r="G787" s="286"/>
      <c r="H787" s="286"/>
      <c r="I787" s="286"/>
      <c r="J787" s="1010"/>
      <c r="K787" s="286"/>
      <c r="L787" s="286"/>
      <c r="M787" s="286"/>
      <c r="N787" s="286"/>
      <c r="O787" s="287"/>
      <c r="P787" s="286"/>
      <c r="Q787" s="997"/>
      <c r="R787" s="286"/>
      <c r="S787" s="286"/>
      <c r="T787" s="286"/>
      <c r="U787" s="286"/>
      <c r="V787" s="286"/>
      <c r="W787" s="286"/>
      <c r="X787" s="286"/>
      <c r="Y787" s="286"/>
      <c r="Z787" s="286"/>
      <c r="AA787" s="286"/>
      <c r="AB787" s="286"/>
      <c r="AC787" s="286"/>
      <c r="AD787" s="286"/>
      <c r="AE787" s="286"/>
      <c r="AF787" s="286"/>
      <c r="AG787" s="286"/>
      <c r="AH787" s="286"/>
      <c r="AI787" s="286"/>
      <c r="AJ787" s="286"/>
      <c r="AK787" s="286"/>
      <c r="AL787" s="286"/>
      <c r="AM787" s="286"/>
      <c r="AN787" s="286"/>
      <c r="AO787" s="286"/>
      <c r="AP787" s="286"/>
      <c r="AQ787" s="286"/>
      <c r="AR787" s="1010"/>
      <c r="AS787" s="286"/>
      <c r="AT787" s="286"/>
      <c r="AU787" s="286"/>
      <c r="AV787" s="286"/>
      <c r="AW787" s="286"/>
      <c r="AX787" s="286"/>
      <c r="AY787" s="1010"/>
      <c r="AZ787" s="286"/>
      <c r="BA787" s="286"/>
      <c r="BB787" s="286"/>
      <c r="BC787" s="286"/>
      <c r="BD787" s="286"/>
      <c r="BE787" s="286"/>
      <c r="BF787" s="286"/>
      <c r="BG787" s="286"/>
      <c r="BH787" s="286"/>
      <c r="BI787" s="286"/>
      <c r="BJ787" s="679"/>
      <c r="BK787" s="691"/>
    </row>
    <row r="788" spans="1:63" s="285" customFormat="1">
      <c r="A788" s="288"/>
      <c r="B788" s="288"/>
      <c r="C788" s="1396"/>
      <c r="D788" s="286"/>
      <c r="E788" s="286"/>
      <c r="F788" s="286"/>
      <c r="G788" s="286"/>
      <c r="H788" s="286"/>
      <c r="I788" s="286"/>
      <c r="J788" s="1010"/>
      <c r="K788" s="286"/>
      <c r="L788" s="286"/>
      <c r="M788" s="286"/>
      <c r="N788" s="286"/>
      <c r="O788" s="287"/>
      <c r="P788" s="286"/>
      <c r="Q788" s="997"/>
      <c r="R788" s="286"/>
      <c r="S788" s="286"/>
      <c r="T788" s="286"/>
      <c r="U788" s="286"/>
      <c r="V788" s="286"/>
      <c r="W788" s="286"/>
      <c r="X788" s="286"/>
      <c r="Y788" s="286"/>
      <c r="Z788" s="286"/>
      <c r="AA788" s="286"/>
      <c r="AB788" s="286"/>
      <c r="AC788" s="286"/>
      <c r="AD788" s="286"/>
      <c r="AE788" s="286"/>
      <c r="AF788" s="286"/>
      <c r="AG788" s="286"/>
      <c r="AH788" s="286"/>
      <c r="AI788" s="286"/>
      <c r="AJ788" s="286"/>
      <c r="AK788" s="286"/>
      <c r="AL788" s="286"/>
      <c r="AM788" s="286"/>
      <c r="AN788" s="286"/>
      <c r="AO788" s="286"/>
      <c r="AP788" s="286"/>
      <c r="AQ788" s="286"/>
      <c r="AR788" s="1010"/>
      <c r="AS788" s="286"/>
      <c r="AT788" s="286"/>
      <c r="AU788" s="286"/>
      <c r="AV788" s="286"/>
      <c r="AW788" s="286"/>
      <c r="AX788" s="286"/>
      <c r="AY788" s="1010"/>
      <c r="AZ788" s="286"/>
      <c r="BA788" s="286"/>
      <c r="BB788" s="286"/>
      <c r="BC788" s="286"/>
      <c r="BD788" s="286"/>
      <c r="BE788" s="286"/>
      <c r="BF788" s="286"/>
      <c r="BG788" s="286"/>
      <c r="BH788" s="286"/>
      <c r="BI788" s="286"/>
      <c r="BJ788" s="679"/>
      <c r="BK788" s="691"/>
    </row>
    <row r="789" spans="1:63" s="285" customFormat="1" ht="15.75" customHeight="1">
      <c r="A789" s="288"/>
      <c r="B789" s="288"/>
      <c r="C789" s="1396"/>
      <c r="D789" s="286"/>
      <c r="E789" s="286"/>
      <c r="F789" s="286"/>
      <c r="G789" s="286"/>
      <c r="H789" s="286"/>
      <c r="I789" s="286"/>
      <c r="J789" s="1010"/>
      <c r="K789" s="286"/>
      <c r="L789" s="286"/>
      <c r="M789" s="286"/>
      <c r="N789" s="286"/>
      <c r="O789" s="287"/>
      <c r="P789" s="286"/>
      <c r="Q789" s="997"/>
      <c r="R789" s="286"/>
      <c r="S789" s="286"/>
      <c r="T789" s="286"/>
      <c r="U789" s="286"/>
      <c r="V789" s="286"/>
      <c r="W789" s="286"/>
      <c r="X789" s="286"/>
      <c r="Y789" s="286"/>
      <c r="Z789" s="286"/>
      <c r="AA789" s="286"/>
      <c r="AB789" s="286"/>
      <c r="AC789" s="286"/>
      <c r="AD789" s="286"/>
      <c r="AE789" s="286"/>
      <c r="AF789" s="286"/>
      <c r="AG789" s="286"/>
      <c r="AH789" s="286"/>
      <c r="AI789" s="286"/>
      <c r="AJ789" s="286"/>
      <c r="AK789" s="286"/>
      <c r="AL789" s="286"/>
      <c r="AM789" s="286"/>
      <c r="AN789" s="286"/>
      <c r="AO789" s="286"/>
      <c r="AP789" s="286"/>
      <c r="AQ789" s="286"/>
      <c r="AR789" s="1010"/>
      <c r="AS789" s="286"/>
      <c r="AT789" s="286"/>
      <c r="AU789" s="286"/>
      <c r="AV789" s="286"/>
      <c r="AW789" s="286"/>
      <c r="AX789" s="286"/>
      <c r="AY789" s="1010"/>
      <c r="AZ789" s="286"/>
      <c r="BA789" s="286"/>
      <c r="BB789" s="286"/>
      <c r="BC789" s="286"/>
      <c r="BD789" s="286"/>
      <c r="BE789" s="286"/>
      <c r="BF789" s="286"/>
      <c r="BG789" s="286"/>
      <c r="BH789" s="286"/>
      <c r="BI789" s="286"/>
      <c r="BJ789" s="679"/>
      <c r="BK789" s="691"/>
    </row>
    <row r="790" spans="1:63" s="285" customFormat="1">
      <c r="A790" s="288"/>
      <c r="B790" s="288"/>
      <c r="C790" s="1396"/>
      <c r="D790" s="286"/>
      <c r="E790" s="286"/>
      <c r="F790" s="286"/>
      <c r="G790" s="286"/>
      <c r="H790" s="286"/>
      <c r="I790" s="286"/>
      <c r="J790" s="1010"/>
      <c r="K790" s="286"/>
      <c r="L790" s="286"/>
      <c r="M790" s="286"/>
      <c r="N790" s="286"/>
      <c r="O790" s="287"/>
      <c r="P790" s="286"/>
      <c r="Q790" s="997"/>
      <c r="R790" s="286"/>
      <c r="S790" s="286"/>
      <c r="T790" s="286"/>
      <c r="U790" s="286"/>
      <c r="V790" s="286"/>
      <c r="W790" s="286"/>
      <c r="X790" s="286"/>
      <c r="Y790" s="286"/>
      <c r="Z790" s="286"/>
      <c r="AA790" s="286"/>
      <c r="AB790" s="286"/>
      <c r="AC790" s="286"/>
      <c r="AD790" s="286"/>
      <c r="AE790" s="286"/>
      <c r="AF790" s="286"/>
      <c r="AG790" s="286"/>
      <c r="AH790" s="286"/>
      <c r="AI790" s="286"/>
      <c r="AJ790" s="286"/>
      <c r="AK790" s="286"/>
      <c r="AL790" s="286"/>
      <c r="AM790" s="286"/>
      <c r="AN790" s="286"/>
      <c r="AO790" s="286"/>
      <c r="AP790" s="286"/>
      <c r="AQ790" s="286"/>
      <c r="AR790" s="1010"/>
      <c r="AS790" s="286"/>
      <c r="AT790" s="286"/>
      <c r="AU790" s="286"/>
      <c r="AV790" s="286"/>
      <c r="AW790" s="286"/>
      <c r="AX790" s="286"/>
      <c r="AY790" s="1010"/>
      <c r="AZ790" s="286"/>
      <c r="BA790" s="286"/>
      <c r="BB790" s="286"/>
      <c r="BC790" s="286"/>
      <c r="BD790" s="286"/>
      <c r="BE790" s="286"/>
      <c r="BF790" s="286"/>
      <c r="BG790" s="286"/>
      <c r="BH790" s="286"/>
      <c r="BI790" s="286"/>
      <c r="BJ790" s="679"/>
      <c r="BK790" s="691"/>
    </row>
    <row r="791" spans="1:63" s="285" customFormat="1" ht="15.75" customHeight="1">
      <c r="A791" s="288"/>
      <c r="B791" s="288"/>
      <c r="C791" s="1396"/>
      <c r="D791" s="286"/>
      <c r="E791" s="286"/>
      <c r="F791" s="286"/>
      <c r="G791" s="286"/>
      <c r="H791" s="286"/>
      <c r="I791" s="286"/>
      <c r="J791" s="1010"/>
      <c r="K791" s="286"/>
      <c r="L791" s="286"/>
      <c r="M791" s="286"/>
      <c r="N791" s="286"/>
      <c r="O791" s="287"/>
      <c r="P791" s="286"/>
      <c r="Q791" s="997"/>
      <c r="R791" s="286"/>
      <c r="S791" s="286"/>
      <c r="T791" s="286"/>
      <c r="U791" s="286"/>
      <c r="V791" s="286"/>
      <c r="W791" s="286"/>
      <c r="X791" s="286"/>
      <c r="Y791" s="286"/>
      <c r="Z791" s="286"/>
      <c r="AA791" s="286"/>
      <c r="AB791" s="286"/>
      <c r="AC791" s="286"/>
      <c r="AD791" s="286"/>
      <c r="AE791" s="286"/>
      <c r="AF791" s="286"/>
      <c r="AG791" s="286"/>
      <c r="AH791" s="286"/>
      <c r="AI791" s="286"/>
      <c r="AJ791" s="286"/>
      <c r="AK791" s="286"/>
      <c r="AL791" s="286"/>
      <c r="AM791" s="286"/>
      <c r="AN791" s="286"/>
      <c r="AO791" s="286"/>
      <c r="AP791" s="286"/>
      <c r="AQ791" s="286"/>
      <c r="AR791" s="1010"/>
      <c r="AS791" s="286"/>
      <c r="AT791" s="286"/>
      <c r="AU791" s="286"/>
      <c r="AV791" s="286"/>
      <c r="AW791" s="286"/>
      <c r="AX791" s="286"/>
      <c r="AY791" s="1010"/>
      <c r="AZ791" s="286"/>
      <c r="BA791" s="286"/>
      <c r="BB791" s="286"/>
      <c r="BC791" s="286"/>
      <c r="BD791" s="286"/>
      <c r="BE791" s="286"/>
      <c r="BF791" s="286"/>
      <c r="BG791" s="286"/>
      <c r="BH791" s="286"/>
      <c r="BI791" s="286"/>
      <c r="BJ791" s="679"/>
      <c r="BK791" s="691"/>
    </row>
    <row r="792" spans="1:63" s="285" customFormat="1">
      <c r="A792" s="288"/>
      <c r="B792" s="288"/>
      <c r="C792" s="1396"/>
      <c r="D792" s="286"/>
      <c r="E792" s="286"/>
      <c r="F792" s="286"/>
      <c r="G792" s="286"/>
      <c r="H792" s="286"/>
      <c r="I792" s="286"/>
      <c r="J792" s="1010"/>
      <c r="K792" s="286"/>
      <c r="L792" s="286"/>
      <c r="M792" s="286"/>
      <c r="N792" s="286"/>
      <c r="O792" s="287"/>
      <c r="P792" s="286"/>
      <c r="Q792" s="997"/>
      <c r="R792" s="286"/>
      <c r="S792" s="286"/>
      <c r="T792" s="286"/>
      <c r="U792" s="286"/>
      <c r="V792" s="286"/>
      <c r="W792" s="286"/>
      <c r="X792" s="286"/>
      <c r="Y792" s="286"/>
      <c r="Z792" s="286"/>
      <c r="AA792" s="286"/>
      <c r="AB792" s="286"/>
      <c r="AC792" s="286"/>
      <c r="AD792" s="286"/>
      <c r="AE792" s="286"/>
      <c r="AF792" s="286"/>
      <c r="AG792" s="286"/>
      <c r="AH792" s="286"/>
      <c r="AI792" s="286"/>
      <c r="AJ792" s="286"/>
      <c r="AK792" s="286"/>
      <c r="AL792" s="286"/>
      <c r="AM792" s="286"/>
      <c r="AN792" s="286"/>
      <c r="AO792" s="286"/>
      <c r="AP792" s="286"/>
      <c r="AQ792" s="286"/>
      <c r="AR792" s="1010"/>
      <c r="AS792" s="286"/>
      <c r="AT792" s="286"/>
      <c r="AU792" s="286"/>
      <c r="AV792" s="286"/>
      <c r="AW792" s="286"/>
      <c r="AX792" s="286"/>
      <c r="AY792" s="1010"/>
      <c r="AZ792" s="286"/>
      <c r="BA792" s="286"/>
      <c r="BB792" s="286"/>
      <c r="BC792" s="286"/>
      <c r="BD792" s="286"/>
      <c r="BE792" s="286"/>
      <c r="BF792" s="286"/>
      <c r="BG792" s="286"/>
      <c r="BH792" s="286"/>
      <c r="BI792" s="286"/>
      <c r="BJ792" s="679"/>
      <c r="BK792" s="691"/>
    </row>
    <row r="793" spans="1:63" s="285" customFormat="1" ht="15.75" customHeight="1">
      <c r="A793" s="288"/>
      <c r="B793" s="288"/>
      <c r="C793" s="1396"/>
      <c r="D793" s="286"/>
      <c r="E793" s="286"/>
      <c r="F793" s="286"/>
      <c r="G793" s="286"/>
      <c r="H793" s="286"/>
      <c r="I793" s="286"/>
      <c r="J793" s="1010"/>
      <c r="K793" s="286"/>
      <c r="L793" s="286"/>
      <c r="M793" s="286"/>
      <c r="N793" s="286"/>
      <c r="O793" s="287"/>
      <c r="P793" s="286"/>
      <c r="Q793" s="997"/>
      <c r="R793" s="286"/>
      <c r="S793" s="286"/>
      <c r="T793" s="286"/>
      <c r="U793" s="286"/>
      <c r="V793" s="286"/>
      <c r="W793" s="286"/>
      <c r="X793" s="286"/>
      <c r="Y793" s="286"/>
      <c r="Z793" s="286"/>
      <c r="AA793" s="286"/>
      <c r="AB793" s="286"/>
      <c r="AC793" s="286"/>
      <c r="AD793" s="286"/>
      <c r="AE793" s="286"/>
      <c r="AF793" s="286"/>
      <c r="AG793" s="286"/>
      <c r="AH793" s="286"/>
      <c r="AI793" s="286"/>
      <c r="AJ793" s="286"/>
      <c r="AK793" s="286"/>
      <c r="AL793" s="286"/>
      <c r="AM793" s="286"/>
      <c r="AN793" s="286"/>
      <c r="AO793" s="286"/>
      <c r="AP793" s="286"/>
      <c r="AQ793" s="286"/>
      <c r="AR793" s="1010"/>
      <c r="AS793" s="286"/>
      <c r="AT793" s="286"/>
      <c r="AU793" s="286"/>
      <c r="AV793" s="286"/>
      <c r="AW793" s="286"/>
      <c r="AX793" s="286"/>
      <c r="AY793" s="1010"/>
      <c r="AZ793" s="286"/>
      <c r="BA793" s="286"/>
      <c r="BB793" s="286"/>
      <c r="BC793" s="286"/>
      <c r="BD793" s="286"/>
      <c r="BE793" s="286"/>
      <c r="BF793" s="286"/>
      <c r="BG793" s="286"/>
      <c r="BH793" s="286"/>
      <c r="BI793" s="286"/>
      <c r="BJ793" s="679"/>
      <c r="BK793" s="691"/>
    </row>
    <row r="794" spans="1:63" s="285" customFormat="1">
      <c r="A794" s="288"/>
      <c r="B794" s="288"/>
      <c r="C794" s="1396"/>
      <c r="D794" s="286"/>
      <c r="E794" s="286"/>
      <c r="F794" s="286"/>
      <c r="G794" s="286"/>
      <c r="H794" s="286"/>
      <c r="I794" s="286"/>
      <c r="J794" s="1010"/>
      <c r="K794" s="286"/>
      <c r="L794" s="286"/>
      <c r="M794" s="286"/>
      <c r="N794" s="286"/>
      <c r="O794" s="287"/>
      <c r="P794" s="286"/>
      <c r="Q794" s="997"/>
      <c r="R794" s="286"/>
      <c r="S794" s="286"/>
      <c r="T794" s="286"/>
      <c r="U794" s="286"/>
      <c r="V794" s="286"/>
      <c r="W794" s="286"/>
      <c r="X794" s="286"/>
      <c r="Y794" s="286"/>
      <c r="Z794" s="286"/>
      <c r="AA794" s="286"/>
      <c r="AB794" s="286"/>
      <c r="AC794" s="286"/>
      <c r="AD794" s="286"/>
      <c r="AE794" s="286"/>
      <c r="AF794" s="286"/>
      <c r="AG794" s="286"/>
      <c r="AH794" s="286"/>
      <c r="AI794" s="286"/>
      <c r="AJ794" s="286"/>
      <c r="AK794" s="286"/>
      <c r="AL794" s="286"/>
      <c r="AM794" s="286"/>
      <c r="AN794" s="286"/>
      <c r="AO794" s="286"/>
      <c r="AP794" s="286"/>
      <c r="AQ794" s="286"/>
      <c r="AR794" s="1010"/>
      <c r="AS794" s="286"/>
      <c r="AT794" s="286"/>
      <c r="AU794" s="286"/>
      <c r="AV794" s="286"/>
      <c r="AW794" s="286"/>
      <c r="AX794" s="286"/>
      <c r="AY794" s="1010"/>
      <c r="AZ794" s="286"/>
      <c r="BA794" s="286"/>
      <c r="BB794" s="286"/>
      <c r="BC794" s="286"/>
      <c r="BD794" s="286"/>
      <c r="BE794" s="286"/>
      <c r="BF794" s="286"/>
      <c r="BG794" s="286"/>
      <c r="BH794" s="286"/>
      <c r="BI794" s="286"/>
      <c r="BJ794" s="679"/>
      <c r="BK794" s="691"/>
    </row>
    <row r="795" spans="1:63" s="285" customFormat="1" ht="15.75" customHeight="1">
      <c r="A795" s="288"/>
      <c r="B795" s="288"/>
      <c r="C795" s="1396"/>
      <c r="D795" s="286"/>
      <c r="E795" s="286"/>
      <c r="F795" s="286"/>
      <c r="G795" s="286"/>
      <c r="H795" s="286"/>
      <c r="I795" s="286"/>
      <c r="J795" s="1010"/>
      <c r="K795" s="286"/>
      <c r="L795" s="286"/>
      <c r="M795" s="286"/>
      <c r="N795" s="286"/>
      <c r="O795" s="287"/>
      <c r="P795" s="286"/>
      <c r="Q795" s="997"/>
      <c r="R795" s="286"/>
      <c r="S795" s="286"/>
      <c r="T795" s="286"/>
      <c r="U795" s="286"/>
      <c r="V795" s="286"/>
      <c r="W795" s="286"/>
      <c r="X795" s="286"/>
      <c r="Y795" s="286"/>
      <c r="Z795" s="286"/>
      <c r="AA795" s="286"/>
      <c r="AB795" s="286"/>
      <c r="AC795" s="286"/>
      <c r="AD795" s="286"/>
      <c r="AE795" s="286"/>
      <c r="AF795" s="286"/>
      <c r="AG795" s="286"/>
      <c r="AH795" s="286"/>
      <c r="AI795" s="286"/>
      <c r="AJ795" s="286"/>
      <c r="AK795" s="286"/>
      <c r="AL795" s="286"/>
      <c r="AM795" s="286"/>
      <c r="AN795" s="286"/>
      <c r="AO795" s="286"/>
      <c r="AP795" s="286"/>
      <c r="AQ795" s="286"/>
      <c r="AR795" s="1010"/>
      <c r="AS795" s="286"/>
      <c r="AT795" s="286"/>
      <c r="AU795" s="286"/>
      <c r="AV795" s="286"/>
      <c r="AW795" s="286"/>
      <c r="AX795" s="286"/>
      <c r="AY795" s="1010"/>
      <c r="AZ795" s="286"/>
      <c r="BA795" s="286"/>
      <c r="BB795" s="286"/>
      <c r="BC795" s="286"/>
      <c r="BD795" s="286"/>
      <c r="BE795" s="286"/>
      <c r="BF795" s="286"/>
      <c r="BG795" s="286"/>
      <c r="BH795" s="286"/>
      <c r="BI795" s="286"/>
      <c r="BJ795" s="679"/>
      <c r="BK795" s="691"/>
    </row>
    <row r="796" spans="1:63" s="285" customFormat="1">
      <c r="A796" s="288"/>
      <c r="B796" s="288"/>
      <c r="C796" s="1396"/>
      <c r="D796" s="286"/>
      <c r="E796" s="286"/>
      <c r="F796" s="286"/>
      <c r="G796" s="286"/>
      <c r="H796" s="286"/>
      <c r="I796" s="286"/>
      <c r="J796" s="1010"/>
      <c r="K796" s="286"/>
      <c r="L796" s="286"/>
      <c r="M796" s="286"/>
      <c r="N796" s="286"/>
      <c r="O796" s="287"/>
      <c r="P796" s="286"/>
      <c r="Q796" s="997"/>
      <c r="R796" s="286"/>
      <c r="S796" s="286"/>
      <c r="T796" s="286"/>
      <c r="U796" s="286"/>
      <c r="V796" s="286"/>
      <c r="W796" s="286"/>
      <c r="X796" s="286"/>
      <c r="Y796" s="286"/>
      <c r="Z796" s="286"/>
      <c r="AA796" s="286"/>
      <c r="AB796" s="286"/>
      <c r="AC796" s="286"/>
      <c r="AD796" s="286"/>
      <c r="AE796" s="286"/>
      <c r="AF796" s="286"/>
      <c r="AG796" s="286"/>
      <c r="AH796" s="286"/>
      <c r="AI796" s="286"/>
      <c r="AJ796" s="286"/>
      <c r="AK796" s="286"/>
      <c r="AL796" s="286"/>
      <c r="AM796" s="286"/>
      <c r="AN796" s="286"/>
      <c r="AO796" s="286"/>
      <c r="AP796" s="286"/>
      <c r="AQ796" s="286"/>
      <c r="AR796" s="1010"/>
      <c r="AS796" s="286"/>
      <c r="AT796" s="286"/>
      <c r="AU796" s="286"/>
      <c r="AV796" s="286"/>
      <c r="AW796" s="286"/>
      <c r="AX796" s="286"/>
      <c r="AY796" s="1010"/>
      <c r="AZ796" s="286"/>
      <c r="BA796" s="286"/>
      <c r="BB796" s="286"/>
      <c r="BC796" s="286"/>
      <c r="BD796" s="286"/>
      <c r="BE796" s="286"/>
      <c r="BF796" s="286"/>
      <c r="BG796" s="286"/>
      <c r="BH796" s="286"/>
      <c r="BI796" s="286"/>
      <c r="BJ796" s="679"/>
      <c r="BK796" s="691"/>
    </row>
  </sheetData>
  <mergeCells count="561">
    <mergeCell ref="C188:C189"/>
    <mergeCell ref="BH324:BH325"/>
    <mergeCell ref="BI324:BI325"/>
    <mergeCell ref="BK324:BK325"/>
    <mergeCell ref="BA324:BA325"/>
    <mergeCell ref="BB324:BB325"/>
    <mergeCell ref="BC324:BC325"/>
    <mergeCell ref="BG324:BG325"/>
    <mergeCell ref="AX324:AX325"/>
    <mergeCell ref="AY324:AY325"/>
    <mergeCell ref="AZ324:AZ325"/>
    <mergeCell ref="BJ324:BJ325"/>
    <mergeCell ref="BD324:BD325"/>
    <mergeCell ref="BE324:BE325"/>
    <mergeCell ref="BF324:BF325"/>
    <mergeCell ref="H324:H325"/>
    <mergeCell ref="I324:I325"/>
    <mergeCell ref="J324:J325"/>
    <mergeCell ref="K324:K325"/>
    <mergeCell ref="L324:L325"/>
    <mergeCell ref="O324:O325"/>
    <mergeCell ref="P324:P325"/>
    <mergeCell ref="Q324:Q325"/>
    <mergeCell ref="AW324:AW325"/>
    <mergeCell ref="S324:S325"/>
    <mergeCell ref="T324:T325"/>
    <mergeCell ref="AT324:AT325"/>
    <mergeCell ref="AU324:AU325"/>
    <mergeCell ref="AD324:AD325"/>
    <mergeCell ref="AE324:AE325"/>
    <mergeCell ref="AF324:AF325"/>
    <mergeCell ref="AG324:AG325"/>
    <mergeCell ref="AH324:AH325"/>
    <mergeCell ref="AI324:AI325"/>
    <mergeCell ref="AJ324:AJ325"/>
    <mergeCell ref="AL324:AL325"/>
    <mergeCell ref="X324:X325"/>
    <mergeCell ref="Y324:Y325"/>
    <mergeCell ref="Z324:Z325"/>
    <mergeCell ref="AA324:AA325"/>
    <mergeCell ref="AB324:AB325"/>
    <mergeCell ref="AC324:AC325"/>
    <mergeCell ref="AK324:AK325"/>
    <mergeCell ref="AM324:AM325"/>
    <mergeCell ref="AN324:AN325"/>
    <mergeCell ref="AO324:AO325"/>
    <mergeCell ref="AP324:AP325"/>
    <mergeCell ref="AQ324:AQ325"/>
    <mergeCell ref="AR324:AR325"/>
    <mergeCell ref="AS324:AS325"/>
    <mergeCell ref="AV324:AV325"/>
    <mergeCell ref="A224:A255"/>
    <mergeCell ref="C302:C303"/>
    <mergeCell ref="C304:C305"/>
    <mergeCell ref="C306:C307"/>
    <mergeCell ref="C244:C245"/>
    <mergeCell ref="C246:C247"/>
    <mergeCell ref="C248:C249"/>
    <mergeCell ref="C250:C251"/>
    <mergeCell ref="C254:C255"/>
    <mergeCell ref="C256:C257"/>
    <mergeCell ref="C240:C241"/>
    <mergeCell ref="C258:C259"/>
    <mergeCell ref="C260:C261"/>
    <mergeCell ref="B288:B297"/>
    <mergeCell ref="B256:B265"/>
    <mergeCell ref="R324:R325"/>
    <mergeCell ref="C278:C279"/>
    <mergeCell ref="A288:A317"/>
    <mergeCell ref="B266:B267"/>
    <mergeCell ref="B268:B281"/>
    <mergeCell ref="A256:A287"/>
    <mergeCell ref="B234:B235"/>
    <mergeCell ref="B236:B249"/>
    <mergeCell ref="B298:B299"/>
    <mergeCell ref="C298:C299"/>
    <mergeCell ref="B300:B313"/>
    <mergeCell ref="B314:B317"/>
    <mergeCell ref="C292:C293"/>
    <mergeCell ref="C294:C295"/>
    <mergeCell ref="C282:C283"/>
    <mergeCell ref="C316:C317"/>
    <mergeCell ref="C262:C263"/>
    <mergeCell ref="C266:C267"/>
    <mergeCell ref="C268:C269"/>
    <mergeCell ref="B282:B287"/>
    <mergeCell ref="C236:C237"/>
    <mergeCell ref="C238:C239"/>
    <mergeCell ref="C242:C243"/>
    <mergeCell ref="C264:C265"/>
    <mergeCell ref="C296:C297"/>
    <mergeCell ref="C252:C253"/>
    <mergeCell ref="C290:C291"/>
    <mergeCell ref="C270:C271"/>
    <mergeCell ref="C272:C273"/>
    <mergeCell ref="C276:C277"/>
    <mergeCell ref="C729:C730"/>
    <mergeCell ref="C731:C732"/>
    <mergeCell ref="C733:C734"/>
    <mergeCell ref="C735:C736"/>
    <mergeCell ref="C737:C738"/>
    <mergeCell ref="BE1:BE2"/>
    <mergeCell ref="AZ1:AZ2"/>
    <mergeCell ref="B108:B109"/>
    <mergeCell ref="AF1:AF2"/>
    <mergeCell ref="B110:B121"/>
    <mergeCell ref="C92:C93"/>
    <mergeCell ref="C96:C97"/>
    <mergeCell ref="C98:C99"/>
    <mergeCell ref="B250:B255"/>
    <mergeCell ref="E324:E325"/>
    <mergeCell ref="AU1:AU2"/>
    <mergeCell ref="M324:M325"/>
    <mergeCell ref="N324:N325"/>
    <mergeCell ref="C300:C301"/>
    <mergeCell ref="U324:U325"/>
    <mergeCell ref="V324:V325"/>
    <mergeCell ref="W324:W325"/>
    <mergeCell ref="F324:F325"/>
    <mergeCell ref="G324:G325"/>
    <mergeCell ref="C789:C790"/>
    <mergeCell ref="C791:C792"/>
    <mergeCell ref="C793:C794"/>
    <mergeCell ref="C795:C796"/>
    <mergeCell ref="B92:B97"/>
    <mergeCell ref="A64:A97"/>
    <mergeCell ref="B122:B127"/>
    <mergeCell ref="A98:A127"/>
    <mergeCell ref="C765:C766"/>
    <mergeCell ref="C767:C768"/>
    <mergeCell ref="C739:C740"/>
    <mergeCell ref="C741:C742"/>
    <mergeCell ref="C743:C744"/>
    <mergeCell ref="C745:C746"/>
    <mergeCell ref="C711:C712"/>
    <mergeCell ref="C713:C714"/>
    <mergeCell ref="C715:C716"/>
    <mergeCell ref="C717:C718"/>
    <mergeCell ref="C719:C720"/>
    <mergeCell ref="C721:C722"/>
    <mergeCell ref="C783:C784"/>
    <mergeCell ref="C785:C786"/>
    <mergeCell ref="C787:C788"/>
    <mergeCell ref="C761:C762"/>
    <mergeCell ref="C781:C782"/>
    <mergeCell ref="C747:C748"/>
    <mergeCell ref="C749:C750"/>
    <mergeCell ref="C751:C752"/>
    <mergeCell ref="C753:C754"/>
    <mergeCell ref="C755:C756"/>
    <mergeCell ref="C757:C758"/>
    <mergeCell ref="C759:C760"/>
    <mergeCell ref="C769:C770"/>
    <mergeCell ref="C771:C772"/>
    <mergeCell ref="C773:C774"/>
    <mergeCell ref="C775:C776"/>
    <mergeCell ref="C777:C778"/>
    <mergeCell ref="C779:C780"/>
    <mergeCell ref="C763:C764"/>
    <mergeCell ref="C723:C724"/>
    <mergeCell ref="C725:C726"/>
    <mergeCell ref="C727:C728"/>
    <mergeCell ref="C693:C694"/>
    <mergeCell ref="C695:C696"/>
    <mergeCell ref="C697:C698"/>
    <mergeCell ref="C699:C700"/>
    <mergeCell ref="C701:C702"/>
    <mergeCell ref="C703:C704"/>
    <mergeCell ref="C705:C706"/>
    <mergeCell ref="C707:C708"/>
    <mergeCell ref="C709:C710"/>
    <mergeCell ref="C675:C676"/>
    <mergeCell ref="C677:C678"/>
    <mergeCell ref="C679:C680"/>
    <mergeCell ref="C681:C682"/>
    <mergeCell ref="C683:C684"/>
    <mergeCell ref="C685:C686"/>
    <mergeCell ref="C687:C688"/>
    <mergeCell ref="C689:C690"/>
    <mergeCell ref="C691:C692"/>
    <mergeCell ref="C657:C658"/>
    <mergeCell ref="C659:C660"/>
    <mergeCell ref="C661:C662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21:C622"/>
    <mergeCell ref="C623:C624"/>
    <mergeCell ref="C625:C626"/>
    <mergeCell ref="C627:C628"/>
    <mergeCell ref="C629:C630"/>
    <mergeCell ref="C631:C632"/>
    <mergeCell ref="C633:C634"/>
    <mergeCell ref="C639:C640"/>
    <mergeCell ref="C641:C642"/>
    <mergeCell ref="C643:C644"/>
    <mergeCell ref="C645:C646"/>
    <mergeCell ref="C647:C648"/>
    <mergeCell ref="C649:C650"/>
    <mergeCell ref="C635:C636"/>
    <mergeCell ref="C637:C638"/>
    <mergeCell ref="C603:C604"/>
    <mergeCell ref="C605:C606"/>
    <mergeCell ref="C607:C608"/>
    <mergeCell ref="C609:C610"/>
    <mergeCell ref="C611:C612"/>
    <mergeCell ref="C613:C614"/>
    <mergeCell ref="C615:C616"/>
    <mergeCell ref="C617:C618"/>
    <mergeCell ref="C619:C620"/>
    <mergeCell ref="C585:C586"/>
    <mergeCell ref="C587:C588"/>
    <mergeCell ref="C589:C590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49:C550"/>
    <mergeCell ref="C551:C552"/>
    <mergeCell ref="C553:C554"/>
    <mergeCell ref="C555:C556"/>
    <mergeCell ref="C557:C558"/>
    <mergeCell ref="C559:C560"/>
    <mergeCell ref="C561:C562"/>
    <mergeCell ref="C567:C568"/>
    <mergeCell ref="C569:C570"/>
    <mergeCell ref="C571:C572"/>
    <mergeCell ref="C573:C574"/>
    <mergeCell ref="C575:C576"/>
    <mergeCell ref="C577:C578"/>
    <mergeCell ref="C563:C564"/>
    <mergeCell ref="C565:C566"/>
    <mergeCell ref="C531:C532"/>
    <mergeCell ref="C533:C534"/>
    <mergeCell ref="C535:C536"/>
    <mergeCell ref="C537:C538"/>
    <mergeCell ref="C539:C540"/>
    <mergeCell ref="C541:C542"/>
    <mergeCell ref="C543:C544"/>
    <mergeCell ref="C545:C546"/>
    <mergeCell ref="C547:C548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477:C478"/>
    <mergeCell ref="C479:C480"/>
    <mergeCell ref="C481:C482"/>
    <mergeCell ref="C483:C484"/>
    <mergeCell ref="C485:C486"/>
    <mergeCell ref="C487:C488"/>
    <mergeCell ref="C489:C490"/>
    <mergeCell ref="C495:C496"/>
    <mergeCell ref="C497:C498"/>
    <mergeCell ref="C499:C500"/>
    <mergeCell ref="C501:C502"/>
    <mergeCell ref="C503:C504"/>
    <mergeCell ref="C505:C506"/>
    <mergeCell ref="C491:C492"/>
    <mergeCell ref="C493:C494"/>
    <mergeCell ref="C459:C460"/>
    <mergeCell ref="C461:C462"/>
    <mergeCell ref="C463:C464"/>
    <mergeCell ref="C465:C466"/>
    <mergeCell ref="C467:C468"/>
    <mergeCell ref="C469:C470"/>
    <mergeCell ref="C471:C472"/>
    <mergeCell ref="C473:C474"/>
    <mergeCell ref="C475:C476"/>
    <mergeCell ref="C441:C442"/>
    <mergeCell ref="C443:C444"/>
    <mergeCell ref="C445:C446"/>
    <mergeCell ref="C447:C448"/>
    <mergeCell ref="C449:C450"/>
    <mergeCell ref="C451:C452"/>
    <mergeCell ref="C453:C454"/>
    <mergeCell ref="C455:C456"/>
    <mergeCell ref="C457:C458"/>
    <mergeCell ref="C437:C438"/>
    <mergeCell ref="C439:C440"/>
    <mergeCell ref="C405:C406"/>
    <mergeCell ref="C407:C408"/>
    <mergeCell ref="C409:C410"/>
    <mergeCell ref="C411:C412"/>
    <mergeCell ref="C413:C414"/>
    <mergeCell ref="C415:C416"/>
    <mergeCell ref="C417:C418"/>
    <mergeCell ref="C423:C424"/>
    <mergeCell ref="C425:C426"/>
    <mergeCell ref="C427:C428"/>
    <mergeCell ref="C429:C430"/>
    <mergeCell ref="C431:C432"/>
    <mergeCell ref="C433:C434"/>
    <mergeCell ref="C419:C420"/>
    <mergeCell ref="C421:C422"/>
    <mergeCell ref="C389:C390"/>
    <mergeCell ref="C391:C392"/>
    <mergeCell ref="C393:C394"/>
    <mergeCell ref="C395:C396"/>
    <mergeCell ref="C397:C398"/>
    <mergeCell ref="C399:C400"/>
    <mergeCell ref="C401:C402"/>
    <mergeCell ref="C403:C404"/>
    <mergeCell ref="C435:C436"/>
    <mergeCell ref="C345:C346"/>
    <mergeCell ref="C351:C352"/>
    <mergeCell ref="C353:C354"/>
    <mergeCell ref="C355:C356"/>
    <mergeCell ref="C357:C358"/>
    <mergeCell ref="C359:C360"/>
    <mergeCell ref="C383:C384"/>
    <mergeCell ref="C385:C386"/>
    <mergeCell ref="C387:C388"/>
    <mergeCell ref="C369:C370"/>
    <mergeCell ref="C371:C37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1:C362"/>
    <mergeCell ref="C347:C348"/>
    <mergeCell ref="C349:C350"/>
    <mergeCell ref="C329:C330"/>
    <mergeCell ref="C331:C332"/>
    <mergeCell ref="C333:C334"/>
    <mergeCell ref="C335:C336"/>
    <mergeCell ref="C337:C338"/>
    <mergeCell ref="C339:C340"/>
    <mergeCell ref="C341:C342"/>
    <mergeCell ref="C343:C344"/>
    <mergeCell ref="C214:C215"/>
    <mergeCell ref="C216:C217"/>
    <mergeCell ref="C327:C328"/>
    <mergeCell ref="C308:C309"/>
    <mergeCell ref="C310:C311"/>
    <mergeCell ref="C312:C313"/>
    <mergeCell ref="C314:C315"/>
    <mergeCell ref="C274:C275"/>
    <mergeCell ref="C318:C319"/>
    <mergeCell ref="C280:C281"/>
    <mergeCell ref="C284:C285"/>
    <mergeCell ref="C286:C287"/>
    <mergeCell ref="C288:C289"/>
    <mergeCell ref="C323:C325"/>
    <mergeCell ref="C320:C322"/>
    <mergeCell ref="C194:C195"/>
    <mergeCell ref="C196:C197"/>
    <mergeCell ref="C218:C219"/>
    <mergeCell ref="C222:C223"/>
    <mergeCell ref="C224:C225"/>
    <mergeCell ref="C228:C229"/>
    <mergeCell ref="C234:C235"/>
    <mergeCell ref="C200:C201"/>
    <mergeCell ref="C202:C203"/>
    <mergeCell ref="C220:C221"/>
    <mergeCell ref="C226:C227"/>
    <mergeCell ref="C230:C231"/>
    <mergeCell ref="C192:C193"/>
    <mergeCell ref="C204:C205"/>
    <mergeCell ref="C206:C207"/>
    <mergeCell ref="C210:C211"/>
    <mergeCell ref="C212:C213"/>
    <mergeCell ref="C190:C191"/>
    <mergeCell ref="C208:C209"/>
    <mergeCell ref="A2:A34"/>
    <mergeCell ref="C17:C18"/>
    <mergeCell ref="B29:B34"/>
    <mergeCell ref="B15:B28"/>
    <mergeCell ref="C39:C40"/>
    <mergeCell ref="C3:C4"/>
    <mergeCell ref="C43:C44"/>
    <mergeCell ref="C27:C28"/>
    <mergeCell ref="C23:C24"/>
    <mergeCell ref="C25:C26"/>
    <mergeCell ref="A35:A63"/>
    <mergeCell ref="B35:B44"/>
    <mergeCell ref="B45:B46"/>
    <mergeCell ref="C54:C55"/>
    <mergeCell ref="B47:B59"/>
    <mergeCell ref="C62:C63"/>
    <mergeCell ref="B60:B63"/>
    <mergeCell ref="BA1:BA2"/>
    <mergeCell ref="P1:P2"/>
    <mergeCell ref="Q1:Q2"/>
    <mergeCell ref="R1:R2"/>
    <mergeCell ref="S1:S2"/>
    <mergeCell ref="G1:G2"/>
    <mergeCell ref="AV1:AV2"/>
    <mergeCell ref="AX1:AX2"/>
    <mergeCell ref="T1:T2"/>
    <mergeCell ref="AN1:AN2"/>
    <mergeCell ref="AO1:AO2"/>
    <mergeCell ref="AS1:AS2"/>
    <mergeCell ref="AT1:AT2"/>
    <mergeCell ref="O1:O2"/>
    <mergeCell ref="U1:U2"/>
    <mergeCell ref="H1:H2"/>
    <mergeCell ref="J1:J2"/>
    <mergeCell ref="AJ1:AJ2"/>
    <mergeCell ref="AM1:AM2"/>
    <mergeCell ref="BK1:BK2"/>
    <mergeCell ref="C35:C36"/>
    <mergeCell ref="BF1:BF2"/>
    <mergeCell ref="AQ1:AQ2"/>
    <mergeCell ref="AR1:AR2"/>
    <mergeCell ref="BI1:BI2"/>
    <mergeCell ref="C21:C22"/>
    <mergeCell ref="AW1:AW2"/>
    <mergeCell ref="C15:C16"/>
    <mergeCell ref="BC1:BC2"/>
    <mergeCell ref="AC1:AC2"/>
    <mergeCell ref="AE1:AE2"/>
    <mergeCell ref="AL1:AL2"/>
    <mergeCell ref="BH1:BH2"/>
    <mergeCell ref="AP1:AP2"/>
    <mergeCell ref="AI1:AI2"/>
    <mergeCell ref="C29:C30"/>
    <mergeCell ref="C33:C34"/>
    <mergeCell ref="C31:C32"/>
    <mergeCell ref="BJ1:BJ2"/>
    <mergeCell ref="BD1:BD2"/>
    <mergeCell ref="BG1:BG2"/>
    <mergeCell ref="BB1:BB2"/>
    <mergeCell ref="C19:C20"/>
    <mergeCell ref="C90:C91"/>
    <mergeCell ref="C100:C101"/>
    <mergeCell ref="C104:C105"/>
    <mergeCell ref="AK1:AK2"/>
    <mergeCell ref="K1:K2"/>
    <mergeCell ref="AG1:AG2"/>
    <mergeCell ref="Y1:Y2"/>
    <mergeCell ref="V1:V2"/>
    <mergeCell ref="C84:C85"/>
    <mergeCell ref="C37:C38"/>
    <mergeCell ref="X1:X2"/>
    <mergeCell ref="AA1:AA2"/>
    <mergeCell ref="AD1:AD2"/>
    <mergeCell ref="AH1:AH2"/>
    <mergeCell ref="C88:C89"/>
    <mergeCell ref="C94:C95"/>
    <mergeCell ref="C58:C59"/>
    <mergeCell ref="C9:C10"/>
    <mergeCell ref="F1:F2"/>
    <mergeCell ref="B64:B73"/>
    <mergeCell ref="C144:C145"/>
    <mergeCell ref="E1:E2"/>
    <mergeCell ref="C1:D1"/>
    <mergeCell ref="C110:C111"/>
    <mergeCell ref="C122:C123"/>
    <mergeCell ref="C126:C127"/>
    <mergeCell ref="C128:C129"/>
    <mergeCell ref="C130:C131"/>
    <mergeCell ref="C118:C119"/>
    <mergeCell ref="C120:C121"/>
    <mergeCell ref="C68:C69"/>
    <mergeCell ref="C66:C67"/>
    <mergeCell ref="C76:C77"/>
    <mergeCell ref="C72:C73"/>
    <mergeCell ref="C49:C50"/>
    <mergeCell ref="C56:C57"/>
    <mergeCell ref="C13:C14"/>
    <mergeCell ref="B13:B14"/>
    <mergeCell ref="C5:C6"/>
    <mergeCell ref="C142:C143"/>
    <mergeCell ref="C102:C103"/>
    <mergeCell ref="C138:C139"/>
    <mergeCell ref="C82:C83"/>
    <mergeCell ref="D324:D325"/>
    <mergeCell ref="B200:B201"/>
    <mergeCell ref="B76:B91"/>
    <mergeCell ref="AY1:AY2"/>
    <mergeCell ref="AB1:AB2"/>
    <mergeCell ref="A190:A223"/>
    <mergeCell ref="A128:A157"/>
    <mergeCell ref="B168:B169"/>
    <mergeCell ref="B170:B183"/>
    <mergeCell ref="B184:B189"/>
    <mergeCell ref="A158:A189"/>
    <mergeCell ref="B138:B139"/>
    <mergeCell ref="B140:B153"/>
    <mergeCell ref="B154:B157"/>
    <mergeCell ref="Z1:Z2"/>
    <mergeCell ref="L1:L2"/>
    <mergeCell ref="M1:M2"/>
    <mergeCell ref="N1:N2"/>
    <mergeCell ref="I1:I2"/>
    <mergeCell ref="W1:W2"/>
    <mergeCell ref="B2:B12"/>
    <mergeCell ref="C11:C12"/>
    <mergeCell ref="B202:B217"/>
    <mergeCell ref="B218:B223"/>
    <mergeCell ref="B224:B233"/>
    <mergeCell ref="B190:B199"/>
    <mergeCell ref="B158:B167"/>
    <mergeCell ref="B128:B137"/>
    <mergeCell ref="B98:B107"/>
    <mergeCell ref="C41:C42"/>
    <mergeCell ref="C70:C71"/>
    <mergeCell ref="C106:C107"/>
    <mergeCell ref="C136:C137"/>
    <mergeCell ref="C166:C167"/>
    <mergeCell ref="C198:C199"/>
    <mergeCell ref="C232:C233"/>
    <mergeCell ref="C64:C65"/>
    <mergeCell ref="C78:C79"/>
    <mergeCell ref="C80:C81"/>
    <mergeCell ref="C60:C61"/>
    <mergeCell ref="C47:C48"/>
    <mergeCell ref="C152:C153"/>
    <mergeCell ref="C45:C46"/>
    <mergeCell ref="C146:C147"/>
    <mergeCell ref="C108:C109"/>
    <mergeCell ref="B74:B75"/>
    <mergeCell ref="C74:C75"/>
    <mergeCell ref="C86:C87"/>
    <mergeCell ref="C186:C187"/>
    <mergeCell ref="C124:C125"/>
    <mergeCell ref="C134:C135"/>
    <mergeCell ref="C140:C141"/>
    <mergeCell ref="C112:C113"/>
    <mergeCell ref="C114:C115"/>
    <mergeCell ref="C116:C117"/>
    <mergeCell ref="C148:C149"/>
    <mergeCell ref="C150:C151"/>
    <mergeCell ref="C154:C155"/>
    <mergeCell ref="C156:C157"/>
    <mergeCell ref="C170:C171"/>
    <mergeCell ref="C168:C169"/>
    <mergeCell ref="C164:C165"/>
    <mergeCell ref="C162:C163"/>
    <mergeCell ref="C160:C161"/>
    <mergeCell ref="C158:C159"/>
    <mergeCell ref="C172:C173"/>
    <mergeCell ref="C184:C185"/>
    <mergeCell ref="C182:C183"/>
    <mergeCell ref="C180:C181"/>
    <mergeCell ref="C178:C179"/>
    <mergeCell ref="C176:C17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N809"/>
  <sheetViews>
    <sheetView workbookViewId="0">
      <pane xSplit="11" ySplit="9" topLeftCell="L58" activePane="bottomRight" state="frozen"/>
      <selection pane="topRight" activeCell="J1" sqref="J1"/>
      <selection pane="bottomLeft" activeCell="A10" sqref="A10"/>
      <selection pane="bottomRight" activeCell="M67" sqref="M67"/>
    </sheetView>
  </sheetViews>
  <sheetFormatPr defaultRowHeight="15"/>
  <cols>
    <col min="1" max="2" width="10" style="284" customWidth="1"/>
    <col min="3" max="3" width="25.140625" customWidth="1"/>
    <col min="4" max="4" width="9" customWidth="1"/>
    <col min="5" max="14" width="5.140625" customWidth="1"/>
    <col min="15" max="15" width="5.140625" style="283" customWidth="1"/>
    <col min="16" max="66" width="5.140625" customWidth="1"/>
  </cols>
  <sheetData>
    <row r="1" spans="1:66" s="284" customFormat="1" ht="66" customHeight="1">
      <c r="A1" s="335" t="s">
        <v>336</v>
      </c>
      <c r="B1" s="372" t="s">
        <v>335</v>
      </c>
      <c r="C1" s="1377" t="s">
        <v>334</v>
      </c>
      <c r="D1" s="1377"/>
      <c r="E1" s="1355" t="s">
        <v>117</v>
      </c>
      <c r="F1" s="1355" t="s">
        <v>378</v>
      </c>
      <c r="G1" s="1355" t="s">
        <v>267</v>
      </c>
      <c r="H1" s="1355" t="s">
        <v>266</v>
      </c>
      <c r="I1" s="1355" t="s">
        <v>265</v>
      </c>
      <c r="J1" s="1355" t="s">
        <v>264</v>
      </c>
      <c r="K1" s="1355" t="s">
        <v>263</v>
      </c>
      <c r="L1" s="1355" t="s">
        <v>262</v>
      </c>
      <c r="M1" s="1355" t="s">
        <v>261</v>
      </c>
      <c r="N1" s="1355" t="s">
        <v>260</v>
      </c>
      <c r="O1" s="1392" t="s">
        <v>259</v>
      </c>
      <c r="P1" s="1355" t="s">
        <v>258</v>
      </c>
      <c r="Q1" s="1355" t="s">
        <v>257</v>
      </c>
      <c r="R1" s="1355" t="s">
        <v>256</v>
      </c>
      <c r="S1" s="1355" t="s">
        <v>255</v>
      </c>
      <c r="T1" s="1355" t="s">
        <v>254</v>
      </c>
      <c r="U1" s="1355" t="s">
        <v>253</v>
      </c>
      <c r="V1" s="1355" t="s">
        <v>252</v>
      </c>
      <c r="W1" s="1355" t="s">
        <v>251</v>
      </c>
      <c r="X1" s="1355" t="s">
        <v>250</v>
      </c>
      <c r="Y1" s="1355" t="s">
        <v>249</v>
      </c>
      <c r="Z1" s="1355" t="s">
        <v>248</v>
      </c>
      <c r="AA1" s="1383" t="s">
        <v>247</v>
      </c>
      <c r="AB1" s="1383" t="s">
        <v>246</v>
      </c>
      <c r="AC1" s="1355" t="s">
        <v>245</v>
      </c>
      <c r="AD1" s="1355" t="s">
        <v>244</v>
      </c>
      <c r="AE1" s="1355" t="s">
        <v>243</v>
      </c>
      <c r="AF1" s="1383" t="s">
        <v>242</v>
      </c>
      <c r="AG1" s="1383" t="s">
        <v>241</v>
      </c>
      <c r="AH1" s="1383" t="s">
        <v>240</v>
      </c>
      <c r="AI1" s="1383" t="s">
        <v>239</v>
      </c>
      <c r="AJ1" s="1355" t="s">
        <v>238</v>
      </c>
      <c r="AK1" s="1355" t="s">
        <v>237</v>
      </c>
      <c r="AL1" s="1355" t="s">
        <v>236</v>
      </c>
      <c r="AM1" s="1383" t="s">
        <v>235</v>
      </c>
      <c r="AN1" s="1383" t="s">
        <v>234</v>
      </c>
      <c r="AO1" s="1383" t="s">
        <v>233</v>
      </c>
      <c r="AP1" s="1383" t="s">
        <v>232</v>
      </c>
      <c r="AQ1" s="1355" t="s">
        <v>48</v>
      </c>
      <c r="AR1" s="1355" t="s">
        <v>231</v>
      </c>
      <c r="AS1" s="1355" t="s">
        <v>230</v>
      </c>
      <c r="AT1" s="1355" t="s">
        <v>229</v>
      </c>
      <c r="AU1" s="1355" t="s">
        <v>228</v>
      </c>
      <c r="AV1" s="1355" t="s">
        <v>227</v>
      </c>
      <c r="AW1" s="1355" t="s">
        <v>226</v>
      </c>
      <c r="AX1" s="1383" t="s">
        <v>225</v>
      </c>
      <c r="AY1" s="1355" t="s">
        <v>224</v>
      </c>
      <c r="AZ1" s="1355" t="s">
        <v>223</v>
      </c>
      <c r="BA1" s="1355" t="s">
        <v>222</v>
      </c>
      <c r="BB1" s="1355" t="s">
        <v>221</v>
      </c>
      <c r="BC1" s="1355" t="s">
        <v>220</v>
      </c>
      <c r="BD1" s="1383" t="s">
        <v>219</v>
      </c>
      <c r="BE1" s="1355" t="s">
        <v>218</v>
      </c>
      <c r="BF1" s="1355" t="s">
        <v>217</v>
      </c>
      <c r="BG1" s="1355" t="s">
        <v>216</v>
      </c>
      <c r="BH1" s="1355" t="s">
        <v>215</v>
      </c>
      <c r="BI1" s="1383" t="s">
        <v>214</v>
      </c>
      <c r="BJ1" s="1383" t="s">
        <v>213</v>
      </c>
      <c r="BK1" s="1383" t="s">
        <v>212</v>
      </c>
      <c r="BL1" s="1355" t="s">
        <v>211</v>
      </c>
      <c r="BM1" s="1383" t="s">
        <v>210</v>
      </c>
      <c r="BN1" s="1422" t="s">
        <v>209</v>
      </c>
    </row>
    <row r="2" spans="1:66" ht="15.75" customHeight="1">
      <c r="A2" s="1362">
        <v>1</v>
      </c>
      <c r="B2" s="1349" t="s">
        <v>282</v>
      </c>
      <c r="C2" s="371" t="s">
        <v>333</v>
      </c>
      <c r="D2" s="371" t="s">
        <v>332</v>
      </c>
      <c r="E2" s="1356"/>
      <c r="F2" s="1356"/>
      <c r="G2" s="1356"/>
      <c r="H2" s="1356"/>
      <c r="I2" s="1356"/>
      <c r="J2" s="1356"/>
      <c r="K2" s="1356"/>
      <c r="L2" s="1356"/>
      <c r="M2" s="1356"/>
      <c r="N2" s="1356"/>
      <c r="O2" s="1393"/>
      <c r="P2" s="1356"/>
      <c r="Q2" s="1356"/>
      <c r="R2" s="1356"/>
      <c r="S2" s="1356"/>
      <c r="T2" s="1356"/>
      <c r="U2" s="1356"/>
      <c r="V2" s="1356"/>
      <c r="W2" s="1356"/>
      <c r="X2" s="1356"/>
      <c r="Y2" s="1356"/>
      <c r="Z2" s="1356"/>
      <c r="AA2" s="1384"/>
      <c r="AB2" s="1384"/>
      <c r="AC2" s="1356"/>
      <c r="AD2" s="1356"/>
      <c r="AE2" s="1356"/>
      <c r="AF2" s="1384"/>
      <c r="AG2" s="1384"/>
      <c r="AH2" s="1384"/>
      <c r="AI2" s="1384"/>
      <c r="AJ2" s="1356"/>
      <c r="AK2" s="1356"/>
      <c r="AL2" s="1356"/>
      <c r="AM2" s="1384"/>
      <c r="AN2" s="1384"/>
      <c r="AO2" s="1384"/>
      <c r="AP2" s="1384"/>
      <c r="AQ2" s="1356"/>
      <c r="AR2" s="1356"/>
      <c r="AS2" s="1356"/>
      <c r="AT2" s="1356"/>
      <c r="AU2" s="1356"/>
      <c r="AV2" s="1356"/>
      <c r="AW2" s="1356"/>
      <c r="AX2" s="1384"/>
      <c r="AY2" s="1356"/>
      <c r="AZ2" s="1356"/>
      <c r="BA2" s="1356"/>
      <c r="BB2" s="1356"/>
      <c r="BC2" s="1356"/>
      <c r="BD2" s="1384"/>
      <c r="BE2" s="1356"/>
      <c r="BF2" s="1356"/>
      <c r="BG2" s="1356"/>
      <c r="BH2" s="1356"/>
      <c r="BI2" s="1384"/>
      <c r="BJ2" s="1384"/>
      <c r="BK2" s="1384"/>
      <c r="BL2" s="1356"/>
      <c r="BM2" s="1384"/>
      <c r="BN2" s="1423"/>
    </row>
    <row r="3" spans="1:66" ht="15.75" customHeight="1">
      <c r="A3" s="1362"/>
      <c r="B3" s="1349"/>
      <c r="C3" s="1334" t="s">
        <v>318</v>
      </c>
      <c r="D3" s="308">
        <v>180</v>
      </c>
      <c r="E3" s="307">
        <v>180</v>
      </c>
      <c r="F3" s="307"/>
      <c r="G3" s="307"/>
      <c r="H3" s="307"/>
      <c r="I3" s="307"/>
      <c r="J3" s="307">
        <v>2.7</v>
      </c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>
        <v>18</v>
      </c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>
        <v>4.5</v>
      </c>
      <c r="BH3" s="307"/>
      <c r="BI3" s="307"/>
      <c r="BJ3" s="307"/>
      <c r="BK3" s="307"/>
      <c r="BL3" s="307"/>
      <c r="BM3" s="313"/>
      <c r="BN3" s="306"/>
    </row>
    <row r="4" spans="1:66" ht="15" customHeight="1">
      <c r="A4" s="1362"/>
      <c r="B4" s="1349"/>
      <c r="C4" s="1334"/>
      <c r="D4" s="369">
        <v>200</v>
      </c>
      <c r="E4" s="311">
        <v>200</v>
      </c>
      <c r="F4" s="311"/>
      <c r="G4" s="311"/>
      <c r="H4" s="311"/>
      <c r="I4" s="311"/>
      <c r="J4" s="311">
        <v>3</v>
      </c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>
        <v>20</v>
      </c>
      <c r="AV4" s="311"/>
      <c r="AW4" s="311"/>
      <c r="AX4" s="311"/>
      <c r="AY4" s="311"/>
      <c r="AZ4" s="311"/>
      <c r="BA4" s="311"/>
      <c r="BB4" s="311"/>
      <c r="BC4" s="311"/>
      <c r="BD4" s="311"/>
      <c r="BE4" s="311"/>
      <c r="BF4" s="311"/>
      <c r="BG4" s="311">
        <v>5</v>
      </c>
      <c r="BH4" s="311"/>
      <c r="BI4" s="311"/>
      <c r="BJ4" s="311"/>
      <c r="BK4" s="311"/>
      <c r="BL4" s="311"/>
      <c r="BM4" s="310"/>
      <c r="BN4" s="309"/>
    </row>
    <row r="5" spans="1:66" ht="15.75" customHeight="1">
      <c r="A5" s="1362"/>
      <c r="B5" s="1349"/>
      <c r="C5" s="1378" t="s">
        <v>300</v>
      </c>
      <c r="D5" s="308">
        <v>150</v>
      </c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>
        <v>5.25</v>
      </c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>
        <v>0.75</v>
      </c>
      <c r="BF5" s="307"/>
      <c r="BG5" s="307">
        <v>10.4</v>
      </c>
      <c r="BH5" s="307"/>
      <c r="BI5" s="307"/>
      <c r="BJ5" s="307"/>
      <c r="BK5" s="307"/>
      <c r="BL5" s="307"/>
      <c r="BM5" s="313"/>
      <c r="BN5" s="306"/>
    </row>
    <row r="6" spans="1:66" ht="15.75" customHeight="1">
      <c r="A6" s="1362"/>
      <c r="B6" s="1349"/>
      <c r="C6" s="1378"/>
      <c r="D6" s="374">
        <v>180</v>
      </c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>
        <v>6.3</v>
      </c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4">
        <v>0.9</v>
      </c>
      <c r="BF6" s="314"/>
      <c r="BG6" s="314">
        <v>12.5</v>
      </c>
      <c r="BH6" s="314"/>
      <c r="BI6" s="314"/>
      <c r="BJ6" s="314"/>
      <c r="BK6" s="314"/>
      <c r="BL6" s="314"/>
      <c r="BM6" s="328"/>
      <c r="BN6" s="327"/>
    </row>
    <row r="7" spans="1:66" ht="15.75" customHeight="1">
      <c r="A7" s="1362"/>
      <c r="B7" s="1349"/>
      <c r="C7" s="1334" t="s">
        <v>277</v>
      </c>
      <c r="D7" s="308">
        <v>17</v>
      </c>
      <c r="E7" s="307"/>
      <c r="F7" s="307"/>
      <c r="G7" s="307"/>
      <c r="H7" s="307"/>
      <c r="I7" s="307"/>
      <c r="J7" s="307">
        <v>7</v>
      </c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>
        <v>10</v>
      </c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7"/>
      <c r="BJ7" s="307"/>
      <c r="BK7" s="307"/>
      <c r="BL7" s="307"/>
      <c r="BM7" s="313"/>
      <c r="BN7" s="306"/>
    </row>
    <row r="8" spans="1:66" ht="15.75" customHeight="1">
      <c r="A8" s="1362"/>
      <c r="B8" s="1349"/>
      <c r="C8" s="1334"/>
      <c r="D8" s="369">
        <v>25</v>
      </c>
      <c r="E8" s="311"/>
      <c r="F8" s="311"/>
      <c r="G8" s="311"/>
      <c r="H8" s="311"/>
      <c r="I8" s="311"/>
      <c r="J8" s="311">
        <v>10</v>
      </c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>
        <v>15</v>
      </c>
      <c r="AR8" s="311"/>
      <c r="AS8" s="311"/>
      <c r="AT8" s="311"/>
      <c r="AU8" s="311"/>
      <c r="AV8" s="311"/>
      <c r="AW8" s="311"/>
      <c r="AX8" s="311"/>
      <c r="AY8" s="311"/>
      <c r="AZ8" s="311"/>
      <c r="BA8" s="311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0"/>
      <c r="BN8" s="309"/>
    </row>
    <row r="9" spans="1:66" ht="15.75" customHeight="1">
      <c r="A9" s="1362"/>
      <c r="B9" s="1349"/>
      <c r="C9" s="1334" t="s">
        <v>48</v>
      </c>
      <c r="D9" s="308">
        <v>10</v>
      </c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>
        <v>10</v>
      </c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13"/>
      <c r="BN9" s="306"/>
    </row>
    <row r="10" spans="1:66" ht="15.75" customHeight="1">
      <c r="A10" s="1362"/>
      <c r="B10" s="1349"/>
      <c r="C10" s="1334"/>
      <c r="D10" s="369">
        <v>15</v>
      </c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311"/>
      <c r="AO10" s="311"/>
      <c r="AP10" s="311"/>
      <c r="AQ10" s="311">
        <v>15</v>
      </c>
      <c r="AR10" s="311"/>
      <c r="AS10" s="311"/>
      <c r="AT10" s="311"/>
      <c r="AU10" s="311"/>
      <c r="AV10" s="311"/>
      <c r="AW10" s="311"/>
      <c r="AX10" s="311"/>
      <c r="AY10" s="311"/>
      <c r="AZ10" s="311"/>
      <c r="BA10" s="311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0"/>
      <c r="BN10" s="309"/>
    </row>
    <row r="11" spans="1:66" ht="15.75" customHeight="1">
      <c r="A11" s="1362"/>
      <c r="B11" s="1349" t="s">
        <v>276</v>
      </c>
      <c r="C11" s="1334" t="s">
        <v>275</v>
      </c>
      <c r="D11" s="308">
        <v>100</v>
      </c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>
        <v>100</v>
      </c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13"/>
      <c r="BN11" s="306"/>
    </row>
    <row r="12" spans="1:66" ht="15.75" customHeight="1">
      <c r="A12" s="1362"/>
      <c r="B12" s="1349"/>
      <c r="C12" s="1334"/>
      <c r="D12" s="369">
        <v>100</v>
      </c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>
        <v>100</v>
      </c>
      <c r="AE12" s="311"/>
      <c r="AF12" s="311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1"/>
      <c r="AR12" s="311"/>
      <c r="AS12" s="311"/>
      <c r="AT12" s="311"/>
      <c r="AU12" s="311"/>
      <c r="AV12" s="311"/>
      <c r="AW12" s="311"/>
      <c r="AX12" s="311"/>
      <c r="AY12" s="311"/>
      <c r="AZ12" s="311"/>
      <c r="BA12" s="311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0"/>
      <c r="BN12" s="309"/>
    </row>
    <row r="13" spans="1:66" ht="15.75" customHeight="1">
      <c r="A13" s="1362"/>
      <c r="B13" s="1349" t="s">
        <v>274</v>
      </c>
      <c r="C13" s="1334" t="s">
        <v>248</v>
      </c>
      <c r="D13" s="308">
        <v>50</v>
      </c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>
        <v>50</v>
      </c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13"/>
      <c r="BN13" s="306"/>
    </row>
    <row r="14" spans="1:66" ht="15.75" customHeight="1">
      <c r="A14" s="1362"/>
      <c r="B14" s="1349"/>
      <c r="C14" s="1334"/>
      <c r="D14" s="369">
        <v>60</v>
      </c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>
        <v>60</v>
      </c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11"/>
      <c r="BA14" s="311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0"/>
      <c r="BN14" s="309"/>
    </row>
    <row r="15" spans="1:66" ht="15.75" hidden="1" customHeight="1">
      <c r="A15" s="1362"/>
      <c r="B15" s="1349"/>
      <c r="C15" s="1332" t="s">
        <v>234</v>
      </c>
      <c r="D15" s="377">
        <v>50</v>
      </c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>
        <v>50</v>
      </c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6"/>
      <c r="BN15" s="315"/>
    </row>
    <row r="16" spans="1:66" ht="15.75" hidden="1" customHeight="1">
      <c r="A16" s="1362"/>
      <c r="B16" s="1349"/>
      <c r="C16" s="1333"/>
      <c r="D16" s="377">
        <v>60</v>
      </c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>
        <v>60</v>
      </c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7"/>
      <c r="BH16" s="317"/>
      <c r="BI16" s="317"/>
      <c r="BJ16" s="317"/>
      <c r="BK16" s="317"/>
      <c r="BL16" s="317"/>
      <c r="BM16" s="316"/>
      <c r="BN16" s="315"/>
    </row>
    <row r="17" spans="1:66" ht="16.5" customHeight="1">
      <c r="A17" s="1362"/>
      <c r="B17" s="1349"/>
      <c r="C17" s="1334" t="s">
        <v>331</v>
      </c>
      <c r="D17" s="308">
        <v>200</v>
      </c>
      <c r="E17" s="307"/>
      <c r="F17" s="307"/>
      <c r="G17" s="307"/>
      <c r="H17" s="307">
        <v>8</v>
      </c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>
        <v>56</v>
      </c>
      <c r="T17" s="307"/>
      <c r="U17" s="307">
        <v>8</v>
      </c>
      <c r="V17" s="307">
        <v>8</v>
      </c>
      <c r="W17" s="307"/>
      <c r="X17" s="307">
        <v>4</v>
      </c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>
        <v>2</v>
      </c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>
        <v>2.4</v>
      </c>
      <c r="BI17" s="307"/>
      <c r="BJ17" s="307"/>
      <c r="BK17" s="307"/>
      <c r="BL17" s="307"/>
      <c r="BM17" s="313"/>
      <c r="BN17" s="306"/>
    </row>
    <row r="18" spans="1:66" ht="16.5" customHeight="1">
      <c r="A18" s="1362"/>
      <c r="B18" s="1349"/>
      <c r="C18" s="1334"/>
      <c r="D18" s="369">
        <v>250</v>
      </c>
      <c r="E18" s="311"/>
      <c r="F18" s="311"/>
      <c r="G18" s="311"/>
      <c r="H18" s="311">
        <v>10</v>
      </c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>
        <v>70</v>
      </c>
      <c r="T18" s="311"/>
      <c r="U18" s="311">
        <v>10</v>
      </c>
      <c r="V18" s="311">
        <v>10</v>
      </c>
      <c r="W18" s="311"/>
      <c r="X18" s="311">
        <v>5</v>
      </c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  <c r="AT18" s="311">
        <v>2.5</v>
      </c>
      <c r="AU18" s="311"/>
      <c r="AV18" s="311"/>
      <c r="AW18" s="311"/>
      <c r="AX18" s="311"/>
      <c r="AY18" s="311"/>
      <c r="AZ18" s="311"/>
      <c r="BA18" s="311"/>
      <c r="BB18" s="311"/>
      <c r="BC18" s="311"/>
      <c r="BD18" s="311"/>
      <c r="BE18" s="311"/>
      <c r="BF18" s="311"/>
      <c r="BG18" s="311"/>
      <c r="BH18" s="311">
        <v>3</v>
      </c>
      <c r="BI18" s="311"/>
      <c r="BJ18" s="311"/>
      <c r="BK18" s="311"/>
      <c r="BL18" s="311"/>
      <c r="BM18" s="310"/>
      <c r="BN18" s="309"/>
    </row>
    <row r="19" spans="1:66" ht="15.75" hidden="1" customHeight="1">
      <c r="A19" s="1362"/>
      <c r="B19" s="1349"/>
      <c r="C19" s="1329" t="s">
        <v>330</v>
      </c>
      <c r="D19" s="377">
        <v>200</v>
      </c>
      <c r="E19" s="317"/>
      <c r="F19" s="317"/>
      <c r="G19" s="317"/>
      <c r="H19" s="317">
        <v>8</v>
      </c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>
        <v>50.4</v>
      </c>
      <c r="U19" s="317">
        <v>8</v>
      </c>
      <c r="V19" s="317">
        <v>8</v>
      </c>
      <c r="W19" s="317"/>
      <c r="X19" s="317">
        <v>2</v>
      </c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>
        <v>2</v>
      </c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>
        <v>2.4</v>
      </c>
      <c r="BI19" s="317"/>
      <c r="BJ19" s="317"/>
      <c r="BK19" s="317"/>
      <c r="BL19" s="317"/>
      <c r="BM19" s="316"/>
      <c r="BN19" s="315"/>
    </row>
    <row r="20" spans="1:66" ht="15" hidden="1" customHeight="1">
      <c r="A20" s="1362"/>
      <c r="B20" s="1349"/>
      <c r="C20" s="1329"/>
      <c r="D20" s="377">
        <v>250</v>
      </c>
      <c r="E20" s="317"/>
      <c r="F20" s="317"/>
      <c r="G20" s="317"/>
      <c r="H20" s="317">
        <v>10</v>
      </c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>
        <v>63</v>
      </c>
      <c r="U20" s="317">
        <v>10</v>
      </c>
      <c r="V20" s="317">
        <v>10</v>
      </c>
      <c r="W20" s="317"/>
      <c r="X20" s="317">
        <v>2.5</v>
      </c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>
        <v>2.5</v>
      </c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>
        <v>3</v>
      </c>
      <c r="BI20" s="317"/>
      <c r="BJ20" s="317"/>
      <c r="BK20" s="317"/>
      <c r="BL20" s="317"/>
      <c r="BM20" s="316"/>
      <c r="BN20" s="315"/>
    </row>
    <row r="21" spans="1:66" ht="15.75" hidden="1" customHeight="1">
      <c r="A21" s="1362"/>
      <c r="B21" s="1349"/>
      <c r="C21" s="1329" t="s">
        <v>329</v>
      </c>
      <c r="D21" s="377">
        <v>200</v>
      </c>
      <c r="E21" s="317"/>
      <c r="F21" s="317"/>
      <c r="G21" s="317"/>
      <c r="H21" s="317">
        <v>6.4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>
        <v>24</v>
      </c>
      <c r="S21" s="317">
        <v>40</v>
      </c>
      <c r="T21" s="317"/>
      <c r="U21" s="317">
        <v>8</v>
      </c>
      <c r="V21" s="317">
        <v>8</v>
      </c>
      <c r="W21" s="317"/>
      <c r="X21" s="317">
        <v>2</v>
      </c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>
        <v>2.4</v>
      </c>
      <c r="BI21" s="317"/>
      <c r="BJ21" s="317"/>
      <c r="BK21" s="317"/>
      <c r="BL21" s="317"/>
      <c r="BM21" s="316"/>
      <c r="BN21" s="315"/>
    </row>
    <row r="22" spans="1:66" ht="15" hidden="1" customHeight="1">
      <c r="A22" s="1362"/>
      <c r="B22" s="1349"/>
      <c r="C22" s="1329"/>
      <c r="D22" s="377">
        <v>250</v>
      </c>
      <c r="E22" s="317"/>
      <c r="F22" s="317"/>
      <c r="G22" s="317"/>
      <c r="H22" s="317">
        <v>8</v>
      </c>
      <c r="I22" s="317"/>
      <c r="J22" s="317"/>
      <c r="K22" s="317"/>
      <c r="L22" s="317"/>
      <c r="M22" s="317"/>
      <c r="N22" s="317"/>
      <c r="O22" s="317"/>
      <c r="P22" s="317"/>
      <c r="Q22" s="317"/>
      <c r="R22" s="317">
        <v>30</v>
      </c>
      <c r="S22" s="317">
        <v>50</v>
      </c>
      <c r="T22" s="317"/>
      <c r="U22" s="317">
        <v>10</v>
      </c>
      <c r="V22" s="317">
        <v>10</v>
      </c>
      <c r="W22" s="317"/>
      <c r="X22" s="317">
        <v>2.5</v>
      </c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>
        <v>3</v>
      </c>
      <c r="BI22" s="317"/>
      <c r="BJ22" s="317"/>
      <c r="BK22" s="317"/>
      <c r="BL22" s="317"/>
      <c r="BM22" s="316"/>
      <c r="BN22" s="315"/>
    </row>
    <row r="23" spans="1:66" ht="15.75" hidden="1" customHeight="1">
      <c r="A23" s="1362"/>
      <c r="B23" s="1349"/>
      <c r="C23" s="1329" t="s">
        <v>329</v>
      </c>
      <c r="D23" s="377">
        <v>200</v>
      </c>
      <c r="E23" s="317"/>
      <c r="F23" s="317"/>
      <c r="G23" s="317"/>
      <c r="H23" s="317">
        <v>6.4</v>
      </c>
      <c r="I23" s="317"/>
      <c r="J23" s="317"/>
      <c r="K23" s="317"/>
      <c r="L23" s="317"/>
      <c r="M23" s="317"/>
      <c r="N23" s="317"/>
      <c r="O23" s="317"/>
      <c r="P23" s="317"/>
      <c r="Q23" s="317"/>
      <c r="R23" s="317">
        <v>24</v>
      </c>
      <c r="S23" s="317">
        <v>40</v>
      </c>
      <c r="T23" s="317"/>
      <c r="U23" s="317">
        <v>8</v>
      </c>
      <c r="V23" s="317">
        <v>8</v>
      </c>
      <c r="W23" s="317"/>
      <c r="X23" s="317">
        <v>2</v>
      </c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317"/>
      <c r="BD23" s="317"/>
      <c r="BE23" s="317"/>
      <c r="BF23" s="317"/>
      <c r="BG23" s="317"/>
      <c r="BH23" s="317">
        <v>2.4</v>
      </c>
      <c r="BI23" s="317"/>
      <c r="BJ23" s="317"/>
      <c r="BK23" s="317"/>
      <c r="BL23" s="317"/>
      <c r="BM23" s="316"/>
      <c r="BN23" s="315"/>
    </row>
    <row r="24" spans="1:66" ht="15.75" hidden="1" customHeight="1">
      <c r="A24" s="1362"/>
      <c r="B24" s="1349"/>
      <c r="C24" s="1329"/>
      <c r="D24" s="377">
        <v>250</v>
      </c>
      <c r="E24" s="317"/>
      <c r="F24" s="317"/>
      <c r="G24" s="317"/>
      <c r="H24" s="317">
        <v>8</v>
      </c>
      <c r="I24" s="317"/>
      <c r="J24" s="317"/>
      <c r="K24" s="317"/>
      <c r="L24" s="317"/>
      <c r="M24" s="317"/>
      <c r="N24" s="317"/>
      <c r="O24" s="317"/>
      <c r="P24" s="317"/>
      <c r="Q24" s="317"/>
      <c r="R24" s="317">
        <v>30</v>
      </c>
      <c r="S24" s="317">
        <v>50</v>
      </c>
      <c r="T24" s="317"/>
      <c r="U24" s="317">
        <v>10</v>
      </c>
      <c r="V24" s="317">
        <v>10</v>
      </c>
      <c r="W24" s="317"/>
      <c r="X24" s="317">
        <v>2.5</v>
      </c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>
        <v>3</v>
      </c>
      <c r="BI24" s="317"/>
      <c r="BJ24" s="317"/>
      <c r="BK24" s="317"/>
      <c r="BL24" s="317"/>
      <c r="BM24" s="316"/>
      <c r="BN24" s="315"/>
    </row>
    <row r="25" spans="1:66" ht="17.25" customHeight="1">
      <c r="A25" s="1362"/>
      <c r="B25" s="1349"/>
      <c r="C25" s="1334" t="s">
        <v>62</v>
      </c>
      <c r="D25" s="308">
        <v>100</v>
      </c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>
        <v>62.15</v>
      </c>
      <c r="P25" s="307"/>
      <c r="Q25" s="307"/>
      <c r="R25" s="307"/>
      <c r="S25" s="307"/>
      <c r="T25" s="307"/>
      <c r="U25" s="307">
        <v>10</v>
      </c>
      <c r="V25" s="307">
        <v>17.8</v>
      </c>
      <c r="W25" s="307"/>
      <c r="X25" s="307">
        <v>2.8</v>
      </c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>
        <v>2.58</v>
      </c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>
        <v>2.5</v>
      </c>
      <c r="BI25" s="307"/>
      <c r="BJ25" s="307"/>
      <c r="BK25" s="307"/>
      <c r="BL25" s="307"/>
      <c r="BM25" s="307"/>
      <c r="BN25" s="306"/>
    </row>
    <row r="26" spans="1:66" ht="16.5" customHeight="1">
      <c r="A26" s="1362"/>
      <c r="B26" s="1349"/>
      <c r="C26" s="1334"/>
      <c r="D26" s="369">
        <v>120</v>
      </c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>
        <v>74.569999999999993</v>
      </c>
      <c r="P26" s="311"/>
      <c r="Q26" s="311"/>
      <c r="R26" s="311"/>
      <c r="S26" s="311"/>
      <c r="T26" s="311"/>
      <c r="U26" s="311">
        <v>12</v>
      </c>
      <c r="V26" s="311">
        <v>21.4</v>
      </c>
      <c r="W26" s="311"/>
      <c r="X26" s="311">
        <v>3.4</v>
      </c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>
        <v>3.1</v>
      </c>
      <c r="AM26" s="311"/>
      <c r="AN26" s="311"/>
      <c r="AO26" s="311"/>
      <c r="AP26" s="311"/>
      <c r="AQ26" s="311"/>
      <c r="AR26" s="311"/>
      <c r="AS26" s="311"/>
      <c r="AT26" s="311"/>
      <c r="AU26" s="311"/>
      <c r="AV26" s="311"/>
      <c r="AW26" s="311"/>
      <c r="AX26" s="311"/>
      <c r="AY26" s="311"/>
      <c r="AZ26" s="311"/>
      <c r="BA26" s="311"/>
      <c r="BB26" s="311"/>
      <c r="BC26" s="311"/>
      <c r="BD26" s="311"/>
      <c r="BE26" s="311"/>
      <c r="BF26" s="311"/>
      <c r="BG26" s="311"/>
      <c r="BH26" s="311">
        <v>3</v>
      </c>
      <c r="BI26" s="311"/>
      <c r="BJ26" s="311"/>
      <c r="BK26" s="311"/>
      <c r="BL26" s="311"/>
      <c r="BM26" s="311"/>
      <c r="BN26" s="309"/>
    </row>
    <row r="27" spans="1:66" ht="15.75" customHeight="1">
      <c r="A27" s="1362"/>
      <c r="B27" s="1349"/>
      <c r="C27" s="1335" t="s">
        <v>64</v>
      </c>
      <c r="D27" s="308">
        <v>80</v>
      </c>
      <c r="E27" s="307"/>
      <c r="F27" s="307"/>
      <c r="G27" s="307"/>
      <c r="H27" s="307"/>
      <c r="I27" s="307"/>
      <c r="J27" s="307">
        <v>2.4</v>
      </c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>
        <v>28.8</v>
      </c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13"/>
      <c r="BN27" s="306"/>
    </row>
    <row r="28" spans="1:66" ht="18.75" customHeight="1">
      <c r="A28" s="1362"/>
      <c r="B28" s="1349"/>
      <c r="C28" s="1331"/>
      <c r="D28" s="369">
        <v>100</v>
      </c>
      <c r="E28" s="311"/>
      <c r="F28" s="311"/>
      <c r="G28" s="311"/>
      <c r="H28" s="311"/>
      <c r="I28" s="311"/>
      <c r="J28" s="311">
        <v>3</v>
      </c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1"/>
      <c r="AN28" s="311"/>
      <c r="AO28" s="311"/>
      <c r="AP28" s="311"/>
      <c r="AQ28" s="311"/>
      <c r="AR28" s="311"/>
      <c r="AS28" s="311"/>
      <c r="AT28" s="311"/>
      <c r="AU28" s="311"/>
      <c r="AV28" s="311">
        <v>36</v>
      </c>
      <c r="AW28" s="311"/>
      <c r="AX28" s="311"/>
      <c r="AY28" s="311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  <c r="BM28" s="310"/>
      <c r="BN28" s="309"/>
    </row>
    <row r="29" spans="1:66" ht="15.75" customHeight="1">
      <c r="A29" s="1362"/>
      <c r="B29" s="1349"/>
      <c r="C29" s="1335" t="s">
        <v>272</v>
      </c>
      <c r="D29" s="308">
        <v>150</v>
      </c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>
        <v>30</v>
      </c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>
        <v>10.4</v>
      </c>
      <c r="BH29" s="307"/>
      <c r="BI29" s="307"/>
      <c r="BJ29" s="307"/>
      <c r="BK29" s="307"/>
      <c r="BL29" s="307">
        <v>0.15</v>
      </c>
      <c r="BM29" s="313"/>
      <c r="BN29" s="306"/>
    </row>
    <row r="30" spans="1:66" ht="17.25" customHeight="1">
      <c r="A30" s="1362"/>
      <c r="B30" s="1349"/>
      <c r="C30" s="1331"/>
      <c r="D30" s="369">
        <v>180</v>
      </c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>
        <v>36</v>
      </c>
      <c r="AE30" s="311"/>
      <c r="AF30" s="311"/>
      <c r="AG30" s="311"/>
      <c r="AH30" s="311"/>
      <c r="AI30" s="311"/>
      <c r="AJ30" s="311"/>
      <c r="AK30" s="311"/>
      <c r="AL30" s="311"/>
      <c r="AM30" s="311"/>
      <c r="AN30" s="311"/>
      <c r="AO30" s="311"/>
      <c r="AP30" s="311"/>
      <c r="AQ30" s="311"/>
      <c r="AR30" s="311"/>
      <c r="AS30" s="311"/>
      <c r="AT30" s="311"/>
      <c r="AU30" s="311"/>
      <c r="AV30" s="311"/>
      <c r="AW30" s="311"/>
      <c r="AX30" s="311"/>
      <c r="AY30" s="311"/>
      <c r="AZ30" s="311"/>
      <c r="BA30" s="311"/>
      <c r="BB30" s="311"/>
      <c r="BC30" s="311"/>
      <c r="BD30" s="311"/>
      <c r="BE30" s="311"/>
      <c r="BF30" s="311"/>
      <c r="BG30" s="311">
        <v>12.5</v>
      </c>
      <c r="BH30" s="311"/>
      <c r="BI30" s="311"/>
      <c r="BJ30" s="311"/>
      <c r="BK30" s="311"/>
      <c r="BL30" s="311">
        <v>0.18</v>
      </c>
      <c r="BM30" s="310"/>
      <c r="BN30" s="309"/>
    </row>
    <row r="31" spans="1:66" ht="15" customHeight="1">
      <c r="A31" s="1362"/>
      <c r="B31" s="1349"/>
      <c r="C31" s="1334" t="s">
        <v>48</v>
      </c>
      <c r="D31" s="308">
        <v>15</v>
      </c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>
        <v>15</v>
      </c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13"/>
      <c r="BN31" s="306"/>
    </row>
    <row r="32" spans="1:66">
      <c r="A32" s="1362"/>
      <c r="B32" s="1349"/>
      <c r="C32" s="1334"/>
      <c r="D32" s="369">
        <v>20</v>
      </c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1"/>
      <c r="AN32" s="311"/>
      <c r="AO32" s="311"/>
      <c r="AP32" s="311"/>
      <c r="AQ32" s="311">
        <v>20</v>
      </c>
      <c r="AR32" s="311"/>
      <c r="AS32" s="311"/>
      <c r="AT32" s="311"/>
      <c r="AU32" s="311"/>
      <c r="AV32" s="311"/>
      <c r="AW32" s="311"/>
      <c r="AX32" s="311"/>
      <c r="AY32" s="311"/>
      <c r="AZ32" s="311"/>
      <c r="BA32" s="311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  <c r="BM32" s="310"/>
      <c r="BN32" s="309"/>
    </row>
    <row r="33" spans="1:66">
      <c r="A33" s="1362"/>
      <c r="B33" s="1349"/>
      <c r="C33" s="1334" t="s">
        <v>68</v>
      </c>
      <c r="D33" s="308">
        <v>15</v>
      </c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>
        <v>15</v>
      </c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13"/>
      <c r="BN33" s="306"/>
    </row>
    <row r="34" spans="1:66">
      <c r="A34" s="1362"/>
      <c r="B34" s="1349"/>
      <c r="C34" s="1334"/>
      <c r="D34" s="369">
        <v>20</v>
      </c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  <c r="AF34" s="311"/>
      <c r="AG34" s="311"/>
      <c r="AH34" s="311"/>
      <c r="AI34" s="311"/>
      <c r="AJ34" s="311"/>
      <c r="AK34" s="311"/>
      <c r="AL34" s="311"/>
      <c r="AM34" s="311"/>
      <c r="AN34" s="311"/>
      <c r="AO34" s="311"/>
      <c r="AP34" s="311"/>
      <c r="AQ34" s="311"/>
      <c r="AR34" s="311">
        <v>20</v>
      </c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  <c r="BM34" s="310"/>
      <c r="BN34" s="309"/>
    </row>
    <row r="35" spans="1:66" ht="13.5" customHeight="1">
      <c r="A35" s="1362"/>
      <c r="B35" s="1349" t="s">
        <v>271</v>
      </c>
      <c r="C35" s="1334" t="s">
        <v>328</v>
      </c>
      <c r="D35" s="308">
        <v>120</v>
      </c>
      <c r="E35" s="307">
        <v>53.7</v>
      </c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>
        <v>2.5</v>
      </c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>
        <v>53.7</v>
      </c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>
        <v>1</v>
      </c>
      <c r="BG35" s="307">
        <v>1.9</v>
      </c>
      <c r="BH35" s="307">
        <v>5</v>
      </c>
      <c r="BI35" s="307"/>
      <c r="BJ35" s="307"/>
      <c r="BK35" s="307"/>
      <c r="BL35" s="307"/>
      <c r="BM35" s="313"/>
      <c r="BN35" s="306">
        <v>1.6</v>
      </c>
    </row>
    <row r="36" spans="1:66" ht="13.5" customHeight="1">
      <c r="A36" s="1362"/>
      <c r="B36" s="1349"/>
      <c r="C36" s="1334"/>
      <c r="D36" s="369">
        <v>160</v>
      </c>
      <c r="E36" s="311">
        <v>67.099999999999994</v>
      </c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>
        <v>3.1</v>
      </c>
      <c r="R36" s="311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  <c r="AG36" s="311"/>
      <c r="AH36" s="311"/>
      <c r="AI36" s="311"/>
      <c r="AJ36" s="311"/>
      <c r="AK36" s="311"/>
      <c r="AL36" s="311"/>
      <c r="AM36" s="311"/>
      <c r="AN36" s="311"/>
      <c r="AO36" s="311"/>
      <c r="AP36" s="311"/>
      <c r="AQ36" s="311"/>
      <c r="AR36" s="311"/>
      <c r="AS36" s="311"/>
      <c r="AT36" s="311">
        <v>67.099999999999994</v>
      </c>
      <c r="AU36" s="311"/>
      <c r="AV36" s="311"/>
      <c r="AW36" s="311"/>
      <c r="AX36" s="311"/>
      <c r="AY36" s="311"/>
      <c r="AZ36" s="311"/>
      <c r="BA36" s="311"/>
      <c r="BB36" s="311"/>
      <c r="BC36" s="311"/>
      <c r="BD36" s="311"/>
      <c r="BE36" s="311"/>
      <c r="BF36" s="311">
        <v>1.2</v>
      </c>
      <c r="BG36" s="311">
        <v>2.4</v>
      </c>
      <c r="BH36" s="311">
        <v>6.3</v>
      </c>
      <c r="BI36" s="311"/>
      <c r="BJ36" s="311"/>
      <c r="BK36" s="311"/>
      <c r="BL36" s="311"/>
      <c r="BM36" s="310"/>
      <c r="BN36" s="309">
        <v>2</v>
      </c>
    </row>
    <row r="37" spans="1:66" ht="15.75" customHeight="1">
      <c r="A37" s="1362"/>
      <c r="B37" s="1349"/>
      <c r="C37" s="369" t="s">
        <v>265</v>
      </c>
      <c r="D37" s="308">
        <v>10</v>
      </c>
      <c r="E37" s="307"/>
      <c r="F37" s="307"/>
      <c r="G37" s="307"/>
      <c r="H37" s="307"/>
      <c r="I37" s="307">
        <v>10</v>
      </c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13"/>
      <c r="BN37" s="306"/>
    </row>
    <row r="38" spans="1:66">
      <c r="A38" s="1362"/>
      <c r="B38" s="1349"/>
      <c r="C38" s="369" t="s">
        <v>327</v>
      </c>
      <c r="D38" s="369">
        <v>15</v>
      </c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311">
        <v>15</v>
      </c>
      <c r="AK38" s="311"/>
      <c r="AL38" s="311"/>
      <c r="AM38" s="311"/>
      <c r="AN38" s="311"/>
      <c r="AO38" s="311"/>
      <c r="AP38" s="311"/>
      <c r="AQ38" s="311"/>
      <c r="AR38" s="311"/>
      <c r="AS38" s="311"/>
      <c r="AT38" s="311"/>
      <c r="AU38" s="311"/>
      <c r="AV38" s="311"/>
      <c r="AW38" s="311"/>
      <c r="AX38" s="311"/>
      <c r="AY38" s="311"/>
      <c r="AZ38" s="311"/>
      <c r="BA38" s="311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  <c r="BM38" s="310"/>
      <c r="BN38" s="309"/>
    </row>
    <row r="39" spans="1:66" ht="17.25" customHeight="1">
      <c r="A39" s="1362"/>
      <c r="B39" s="1349"/>
      <c r="C39" s="1334" t="s">
        <v>360</v>
      </c>
      <c r="D39" s="308">
        <v>150</v>
      </c>
      <c r="E39" s="307"/>
      <c r="F39" s="307">
        <v>150</v>
      </c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13"/>
      <c r="BN39" s="306"/>
    </row>
    <row r="40" spans="1:66" ht="15.75" thickBot="1">
      <c r="A40" s="1366"/>
      <c r="B40" s="1394"/>
      <c r="C40" s="1336"/>
      <c r="D40" s="375">
        <v>180</v>
      </c>
      <c r="E40" s="322"/>
      <c r="F40" s="322">
        <v>180</v>
      </c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  <c r="BJ40" s="322"/>
      <c r="BK40" s="322"/>
      <c r="BL40" s="322"/>
      <c r="BM40" s="332"/>
      <c r="BN40" s="321"/>
    </row>
    <row r="41" spans="1:66" ht="15" customHeight="1">
      <c r="A41" s="1361">
        <v>2</v>
      </c>
      <c r="B41" s="1377" t="s">
        <v>282</v>
      </c>
      <c r="C41" s="1426" t="s">
        <v>326</v>
      </c>
      <c r="D41" s="320">
        <v>180</v>
      </c>
      <c r="E41" s="319">
        <v>135</v>
      </c>
      <c r="F41" s="319"/>
      <c r="G41" s="319"/>
      <c r="H41" s="319"/>
      <c r="I41" s="319"/>
      <c r="J41" s="319">
        <v>2.7</v>
      </c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>
        <v>22.5</v>
      </c>
      <c r="AZ41" s="319"/>
      <c r="BA41" s="319"/>
      <c r="BB41" s="319"/>
      <c r="BC41" s="319"/>
      <c r="BD41" s="319"/>
      <c r="BE41" s="319"/>
      <c r="BF41" s="319"/>
      <c r="BG41" s="319">
        <v>2.7</v>
      </c>
      <c r="BH41" s="319"/>
      <c r="BI41" s="319"/>
      <c r="BJ41" s="319"/>
      <c r="BK41" s="319"/>
      <c r="BL41" s="319"/>
      <c r="BM41" s="325"/>
      <c r="BN41" s="318"/>
    </row>
    <row r="42" spans="1:66">
      <c r="A42" s="1362"/>
      <c r="B42" s="1349"/>
      <c r="C42" s="1334"/>
      <c r="D42" s="369">
        <v>200</v>
      </c>
      <c r="E42" s="311">
        <v>150</v>
      </c>
      <c r="F42" s="311"/>
      <c r="G42" s="311"/>
      <c r="H42" s="311"/>
      <c r="I42" s="311"/>
      <c r="J42" s="311">
        <v>3</v>
      </c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/>
      <c r="AO42" s="311"/>
      <c r="AP42" s="311"/>
      <c r="AQ42" s="311"/>
      <c r="AR42" s="311"/>
      <c r="AS42" s="311"/>
      <c r="AT42" s="311"/>
      <c r="AU42" s="311"/>
      <c r="AV42" s="311"/>
      <c r="AW42" s="311"/>
      <c r="AX42" s="311"/>
      <c r="AY42" s="311">
        <v>25</v>
      </c>
      <c r="AZ42" s="311"/>
      <c r="BA42" s="311"/>
      <c r="BB42" s="311"/>
      <c r="BC42" s="311"/>
      <c r="BD42" s="311"/>
      <c r="BE42" s="311"/>
      <c r="BF42" s="311"/>
      <c r="BG42" s="311">
        <v>3</v>
      </c>
      <c r="BH42" s="311"/>
      <c r="BI42" s="311"/>
      <c r="BJ42" s="311"/>
      <c r="BK42" s="311"/>
      <c r="BL42" s="311"/>
      <c r="BM42" s="310"/>
      <c r="BN42" s="309"/>
    </row>
    <row r="43" spans="1:66" ht="15.75" customHeight="1">
      <c r="A43" s="1362"/>
      <c r="B43" s="1349"/>
      <c r="C43" s="1334" t="s">
        <v>294</v>
      </c>
      <c r="D43" s="308">
        <v>150</v>
      </c>
      <c r="E43" s="307">
        <v>106.7</v>
      </c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>
        <v>10.4</v>
      </c>
      <c r="BH43" s="307"/>
      <c r="BI43" s="307"/>
      <c r="BJ43" s="307">
        <v>2</v>
      </c>
      <c r="BK43" s="307"/>
      <c r="BL43" s="307"/>
      <c r="BM43" s="313"/>
      <c r="BN43" s="306"/>
    </row>
    <row r="44" spans="1:66">
      <c r="A44" s="1362"/>
      <c r="B44" s="1349"/>
      <c r="C44" s="1334"/>
      <c r="D44" s="369">
        <v>180</v>
      </c>
      <c r="E44" s="311">
        <v>128</v>
      </c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1"/>
      <c r="AN44" s="311"/>
      <c r="AO44" s="311"/>
      <c r="AP44" s="311"/>
      <c r="AQ44" s="311"/>
      <c r="AR44" s="311"/>
      <c r="AS44" s="311"/>
      <c r="AT44" s="311"/>
      <c r="AU44" s="311"/>
      <c r="AV44" s="311"/>
      <c r="AW44" s="311"/>
      <c r="AX44" s="311"/>
      <c r="AY44" s="311"/>
      <c r="AZ44" s="311"/>
      <c r="BA44" s="311"/>
      <c r="BB44" s="311"/>
      <c r="BC44" s="311"/>
      <c r="BD44" s="311"/>
      <c r="BE44" s="311"/>
      <c r="BF44" s="311"/>
      <c r="BG44" s="311">
        <v>12.5</v>
      </c>
      <c r="BH44" s="311"/>
      <c r="BI44" s="311"/>
      <c r="BJ44" s="311">
        <v>2.4</v>
      </c>
      <c r="BK44" s="311"/>
      <c r="BL44" s="311"/>
      <c r="BM44" s="310"/>
      <c r="BN44" s="309"/>
    </row>
    <row r="45" spans="1:66">
      <c r="A45" s="1362"/>
      <c r="B45" s="1349"/>
      <c r="C45" s="1334" t="s">
        <v>309</v>
      </c>
      <c r="D45" s="330" t="s">
        <v>308</v>
      </c>
      <c r="E45" s="307"/>
      <c r="F45" s="307"/>
      <c r="G45" s="307"/>
      <c r="H45" s="307"/>
      <c r="I45" s="307"/>
      <c r="J45" s="307">
        <v>3</v>
      </c>
      <c r="K45" s="307">
        <v>10</v>
      </c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>
        <v>10</v>
      </c>
      <c r="AR45" s="307"/>
      <c r="AS45" s="307"/>
      <c r="AT45" s="307"/>
      <c r="AU45" s="307"/>
      <c r="AV45" s="307"/>
      <c r="AW45" s="307"/>
      <c r="AX45" s="307"/>
      <c r="AY45" s="307"/>
      <c r="AZ45" s="307"/>
      <c r="BA45" s="307"/>
      <c r="BB45" s="307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13"/>
      <c r="BN45" s="306"/>
    </row>
    <row r="46" spans="1:66">
      <c r="A46" s="1362"/>
      <c r="B46" s="1349"/>
      <c r="C46" s="1334"/>
      <c r="D46" s="329" t="s">
        <v>307</v>
      </c>
      <c r="E46" s="311"/>
      <c r="F46" s="311"/>
      <c r="G46" s="311"/>
      <c r="H46" s="311"/>
      <c r="I46" s="311"/>
      <c r="J46" s="311">
        <v>5</v>
      </c>
      <c r="K46" s="311">
        <v>15</v>
      </c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311"/>
      <c r="AK46" s="311"/>
      <c r="AL46" s="311"/>
      <c r="AM46" s="311"/>
      <c r="AN46" s="311"/>
      <c r="AO46" s="311"/>
      <c r="AP46" s="311"/>
      <c r="AQ46" s="311">
        <v>15</v>
      </c>
      <c r="AR46" s="311"/>
      <c r="AS46" s="311"/>
      <c r="AT46" s="311"/>
      <c r="AU46" s="311"/>
      <c r="AV46" s="311"/>
      <c r="AW46" s="311"/>
      <c r="AX46" s="311"/>
      <c r="AY46" s="311"/>
      <c r="AZ46" s="311"/>
      <c r="BA46" s="311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  <c r="BM46" s="310"/>
      <c r="BN46" s="309"/>
    </row>
    <row r="47" spans="1:66" ht="15.75" customHeight="1">
      <c r="A47" s="1362"/>
      <c r="B47" s="1349"/>
      <c r="C47" s="1334" t="s">
        <v>48</v>
      </c>
      <c r="D47" s="308">
        <v>10</v>
      </c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>
        <v>10</v>
      </c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13"/>
      <c r="BN47" s="306"/>
    </row>
    <row r="48" spans="1:66" ht="15.75" customHeight="1">
      <c r="A48" s="1362"/>
      <c r="B48" s="1349"/>
      <c r="C48" s="1334"/>
      <c r="D48" s="369">
        <v>15</v>
      </c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  <c r="AN48" s="311"/>
      <c r="AO48" s="311"/>
      <c r="AP48" s="311"/>
      <c r="AQ48" s="311">
        <v>15</v>
      </c>
      <c r="AR48" s="311"/>
      <c r="AS48" s="311"/>
      <c r="AT48" s="311"/>
      <c r="AU48" s="311"/>
      <c r="AV48" s="311"/>
      <c r="AW48" s="311"/>
      <c r="AX48" s="311"/>
      <c r="AY48" s="311"/>
      <c r="AZ48" s="311"/>
      <c r="BA48" s="311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  <c r="BM48" s="310"/>
      <c r="BN48" s="309"/>
    </row>
    <row r="49" spans="1:66">
      <c r="A49" s="1362"/>
      <c r="B49" s="1349" t="s">
        <v>276</v>
      </c>
      <c r="C49" s="1335" t="s">
        <v>237</v>
      </c>
      <c r="D49" s="308">
        <v>150</v>
      </c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>
        <v>150</v>
      </c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13"/>
      <c r="BN49" s="306"/>
    </row>
    <row r="50" spans="1:66">
      <c r="A50" s="1362"/>
      <c r="B50" s="1349"/>
      <c r="C50" s="1331"/>
      <c r="D50" s="369">
        <v>150</v>
      </c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>
        <v>150</v>
      </c>
      <c r="AL50" s="311"/>
      <c r="AM50" s="311"/>
      <c r="AN50" s="311"/>
      <c r="AO50" s="311"/>
      <c r="AP50" s="311"/>
      <c r="AQ50" s="311"/>
      <c r="AR50" s="311"/>
      <c r="AS50" s="311"/>
      <c r="AT50" s="311"/>
      <c r="AU50" s="311"/>
      <c r="AV50" s="311"/>
      <c r="AW50" s="311"/>
      <c r="AX50" s="311"/>
      <c r="AY50" s="311"/>
      <c r="AZ50" s="311"/>
      <c r="BA50" s="311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  <c r="BM50" s="310"/>
      <c r="BN50" s="309"/>
    </row>
    <row r="51" spans="1:66">
      <c r="A51" s="1362"/>
      <c r="B51" s="1349" t="s">
        <v>274</v>
      </c>
      <c r="C51" s="1335" t="s">
        <v>292</v>
      </c>
      <c r="D51" s="308">
        <v>50</v>
      </c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>
        <v>42</v>
      </c>
      <c r="T51" s="307"/>
      <c r="U51" s="307"/>
      <c r="V51" s="307">
        <v>5</v>
      </c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>
        <v>1.6</v>
      </c>
      <c r="BI51" s="307"/>
      <c r="BJ51" s="307"/>
      <c r="BK51" s="307"/>
      <c r="BL51" s="307">
        <v>0.05</v>
      </c>
      <c r="BM51" s="313"/>
      <c r="BN51" s="306"/>
    </row>
    <row r="52" spans="1:66">
      <c r="A52" s="1362"/>
      <c r="B52" s="1349"/>
      <c r="C52" s="1331"/>
      <c r="D52" s="369">
        <v>60</v>
      </c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>
        <v>50.4</v>
      </c>
      <c r="T52" s="311"/>
      <c r="U52" s="311"/>
      <c r="V52" s="311">
        <v>6</v>
      </c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/>
      <c r="AJ52" s="311"/>
      <c r="AK52" s="311"/>
      <c r="AL52" s="311"/>
      <c r="AM52" s="311"/>
      <c r="AN52" s="311"/>
      <c r="AO52" s="311"/>
      <c r="AP52" s="311"/>
      <c r="AQ52" s="311"/>
      <c r="AR52" s="311"/>
      <c r="AS52" s="311"/>
      <c r="AT52" s="311"/>
      <c r="AU52" s="311"/>
      <c r="AV52" s="311"/>
      <c r="AW52" s="311"/>
      <c r="AX52" s="311"/>
      <c r="AY52" s="311"/>
      <c r="AZ52" s="311"/>
      <c r="BA52" s="311"/>
      <c r="BB52" s="311"/>
      <c r="BC52" s="311"/>
      <c r="BD52" s="311"/>
      <c r="BE52" s="311"/>
      <c r="BF52" s="311"/>
      <c r="BG52" s="311"/>
      <c r="BH52" s="311">
        <v>1.9</v>
      </c>
      <c r="BI52" s="311"/>
      <c r="BJ52" s="311"/>
      <c r="BK52" s="311"/>
      <c r="BL52" s="311">
        <v>0.06</v>
      </c>
      <c r="BM52" s="310"/>
      <c r="BN52" s="309"/>
    </row>
    <row r="53" spans="1:66" ht="15" hidden="1" customHeight="1">
      <c r="A53" s="1362"/>
      <c r="B53" s="1349"/>
      <c r="C53" s="1424" t="s">
        <v>291</v>
      </c>
      <c r="D53" s="324">
        <v>50</v>
      </c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7"/>
      <c r="BC53" s="317"/>
      <c r="BD53" s="317"/>
      <c r="BE53" s="317"/>
      <c r="BF53" s="317"/>
      <c r="BG53" s="317"/>
      <c r="BH53" s="317"/>
      <c r="BI53" s="317"/>
      <c r="BJ53" s="317"/>
      <c r="BK53" s="317"/>
      <c r="BL53" s="317"/>
      <c r="BM53" s="316"/>
      <c r="BN53" s="315"/>
    </row>
    <row r="54" spans="1:66" ht="15" hidden="1" customHeight="1">
      <c r="A54" s="1362"/>
      <c r="B54" s="1349"/>
      <c r="C54" s="1425"/>
      <c r="D54" s="324">
        <v>60</v>
      </c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7"/>
      <c r="BC54" s="317"/>
      <c r="BD54" s="317"/>
      <c r="BE54" s="317"/>
      <c r="BF54" s="317"/>
      <c r="BG54" s="317"/>
      <c r="BH54" s="317"/>
      <c r="BI54" s="317"/>
      <c r="BJ54" s="317"/>
      <c r="BK54" s="317"/>
      <c r="BL54" s="317"/>
      <c r="BM54" s="316"/>
      <c r="BN54" s="315"/>
    </row>
    <row r="55" spans="1:66">
      <c r="A55" s="1362"/>
      <c r="B55" s="1349"/>
      <c r="C55" s="1335" t="s">
        <v>92</v>
      </c>
      <c r="D55" s="308">
        <v>200</v>
      </c>
      <c r="E55" s="307"/>
      <c r="F55" s="307"/>
      <c r="G55" s="307"/>
      <c r="H55" s="307">
        <v>6.4</v>
      </c>
      <c r="I55" s="307"/>
      <c r="J55" s="307">
        <v>2.4</v>
      </c>
      <c r="K55" s="307"/>
      <c r="L55" s="307"/>
      <c r="M55" s="307"/>
      <c r="N55" s="307"/>
      <c r="O55" s="307"/>
      <c r="P55" s="307"/>
      <c r="Q55" s="307"/>
      <c r="R55" s="307">
        <v>34.5</v>
      </c>
      <c r="S55" s="307"/>
      <c r="T55" s="307"/>
      <c r="U55" s="307">
        <v>8.9</v>
      </c>
      <c r="V55" s="307">
        <v>8</v>
      </c>
      <c r="W55" s="307">
        <v>51.2</v>
      </c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307"/>
      <c r="AJ55" s="307"/>
      <c r="AK55" s="307"/>
      <c r="AL55" s="307">
        <v>1</v>
      </c>
      <c r="AM55" s="307"/>
      <c r="AN55" s="307"/>
      <c r="AO55" s="307"/>
      <c r="AP55" s="307"/>
      <c r="AQ55" s="307"/>
      <c r="AR55" s="307"/>
      <c r="AS55" s="307"/>
      <c r="AT55" s="307"/>
      <c r="AU55" s="307"/>
      <c r="AV55" s="307"/>
      <c r="AW55" s="307"/>
      <c r="AX55" s="307"/>
      <c r="AY55" s="307"/>
      <c r="AZ55" s="307"/>
      <c r="BA55" s="307"/>
      <c r="BB55" s="307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13"/>
      <c r="BN55" s="306"/>
    </row>
    <row r="56" spans="1:66">
      <c r="A56" s="1362"/>
      <c r="B56" s="1349"/>
      <c r="C56" s="1331"/>
      <c r="D56" s="369">
        <v>250</v>
      </c>
      <c r="E56" s="311"/>
      <c r="F56" s="311"/>
      <c r="G56" s="311"/>
      <c r="H56" s="311">
        <v>8</v>
      </c>
      <c r="I56" s="311"/>
      <c r="J56" s="311">
        <v>3</v>
      </c>
      <c r="K56" s="311"/>
      <c r="L56" s="311"/>
      <c r="M56" s="311"/>
      <c r="N56" s="311"/>
      <c r="O56" s="311"/>
      <c r="P56" s="311"/>
      <c r="Q56" s="311"/>
      <c r="R56" s="311">
        <v>43.1</v>
      </c>
      <c r="S56" s="311"/>
      <c r="T56" s="311"/>
      <c r="U56" s="311">
        <v>11.1</v>
      </c>
      <c r="V56" s="311">
        <v>10</v>
      </c>
      <c r="W56" s="311">
        <v>64</v>
      </c>
      <c r="X56" s="311"/>
      <c r="Y56" s="311"/>
      <c r="Z56" s="311"/>
      <c r="AA56" s="311"/>
      <c r="AB56" s="311"/>
      <c r="AC56" s="311"/>
      <c r="AD56" s="311"/>
      <c r="AE56" s="311"/>
      <c r="AF56" s="311"/>
      <c r="AG56" s="311"/>
      <c r="AH56" s="311"/>
      <c r="AI56" s="311"/>
      <c r="AJ56" s="311"/>
      <c r="AK56" s="311"/>
      <c r="AL56" s="311">
        <v>1.3</v>
      </c>
      <c r="AM56" s="311"/>
      <c r="AN56" s="311"/>
      <c r="AO56" s="311"/>
      <c r="AP56" s="311"/>
      <c r="AQ56" s="311"/>
      <c r="AR56" s="311"/>
      <c r="AS56" s="311"/>
      <c r="AT56" s="311"/>
      <c r="AU56" s="311"/>
      <c r="AV56" s="311"/>
      <c r="AW56" s="311"/>
      <c r="AX56" s="311"/>
      <c r="AY56" s="311"/>
      <c r="AZ56" s="311"/>
      <c r="BA56" s="311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  <c r="BM56" s="310"/>
      <c r="BN56" s="309"/>
    </row>
    <row r="57" spans="1:66">
      <c r="A57" s="1362"/>
      <c r="B57" s="1349"/>
      <c r="C57" s="1335" t="s">
        <v>325</v>
      </c>
      <c r="D57" s="308">
        <v>80</v>
      </c>
      <c r="E57" s="307"/>
      <c r="F57" s="307"/>
      <c r="G57" s="307"/>
      <c r="H57" s="307">
        <v>6.7</v>
      </c>
      <c r="I57" s="307">
        <v>21</v>
      </c>
      <c r="J57" s="307"/>
      <c r="K57" s="307"/>
      <c r="L57" s="307"/>
      <c r="M57" s="307"/>
      <c r="N57" s="307">
        <v>60</v>
      </c>
      <c r="O57" s="307"/>
      <c r="P57" s="307"/>
      <c r="Q57" s="307">
        <v>4</v>
      </c>
      <c r="R57" s="307"/>
      <c r="S57" s="307"/>
      <c r="T57" s="307"/>
      <c r="U57" s="307">
        <v>5.6</v>
      </c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AS57" s="307"/>
      <c r="AT57" s="307">
        <v>9</v>
      </c>
      <c r="AU57" s="307"/>
      <c r="AV57" s="307"/>
      <c r="AW57" s="307"/>
      <c r="AX57" s="307"/>
      <c r="AY57" s="307"/>
      <c r="AZ57" s="307"/>
      <c r="BA57" s="307"/>
      <c r="BB57" s="307"/>
      <c r="BC57" s="307"/>
      <c r="BD57" s="307"/>
      <c r="BE57" s="307"/>
      <c r="BF57" s="307"/>
      <c r="BG57" s="307"/>
      <c r="BH57" s="307">
        <v>3</v>
      </c>
      <c r="BI57" s="307"/>
      <c r="BJ57" s="307"/>
      <c r="BK57" s="307"/>
      <c r="BL57" s="307"/>
      <c r="BM57" s="313"/>
      <c r="BN57" s="306"/>
    </row>
    <row r="58" spans="1:66">
      <c r="A58" s="1362"/>
      <c r="B58" s="1349"/>
      <c r="C58" s="1331"/>
      <c r="D58" s="369">
        <v>80</v>
      </c>
      <c r="E58" s="311"/>
      <c r="F58" s="311"/>
      <c r="G58" s="311"/>
      <c r="H58" s="311">
        <v>6.7</v>
      </c>
      <c r="I58" s="311">
        <v>21</v>
      </c>
      <c r="J58" s="311"/>
      <c r="K58" s="311"/>
      <c r="L58" s="311"/>
      <c r="M58" s="311"/>
      <c r="N58" s="311">
        <v>60</v>
      </c>
      <c r="O58" s="311"/>
      <c r="P58" s="311"/>
      <c r="Q58" s="311">
        <v>4</v>
      </c>
      <c r="R58" s="311"/>
      <c r="S58" s="311"/>
      <c r="T58" s="311"/>
      <c r="U58" s="311">
        <v>5.6</v>
      </c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1"/>
      <c r="AM58" s="311"/>
      <c r="AN58" s="311"/>
      <c r="AO58" s="311"/>
      <c r="AP58" s="311"/>
      <c r="AQ58" s="311"/>
      <c r="AR58" s="311"/>
      <c r="AS58" s="311"/>
      <c r="AT58" s="311">
        <v>9</v>
      </c>
      <c r="AU58" s="311"/>
      <c r="AV58" s="311"/>
      <c r="AW58" s="311"/>
      <c r="AX58" s="311"/>
      <c r="AY58" s="311"/>
      <c r="AZ58" s="311"/>
      <c r="BA58" s="311"/>
      <c r="BB58" s="311"/>
      <c r="BC58" s="311"/>
      <c r="BD58" s="311"/>
      <c r="BE58" s="311"/>
      <c r="BF58" s="311"/>
      <c r="BG58" s="311"/>
      <c r="BH58" s="311">
        <v>3</v>
      </c>
      <c r="BI58" s="311"/>
      <c r="BJ58" s="311"/>
      <c r="BK58" s="311"/>
      <c r="BL58" s="311"/>
      <c r="BM58" s="310"/>
      <c r="BN58" s="309"/>
    </row>
    <row r="59" spans="1:66" ht="15" hidden="1" customHeight="1">
      <c r="A59" s="1362"/>
      <c r="B59" s="1349"/>
      <c r="C59" s="1332" t="s">
        <v>324</v>
      </c>
      <c r="D59" s="377">
        <v>80</v>
      </c>
      <c r="E59" s="317">
        <v>21.2</v>
      </c>
      <c r="F59" s="317"/>
      <c r="G59" s="317"/>
      <c r="H59" s="317">
        <v>7</v>
      </c>
      <c r="I59" s="317"/>
      <c r="J59" s="317"/>
      <c r="K59" s="317"/>
      <c r="L59" s="317"/>
      <c r="M59" s="317"/>
      <c r="N59" s="317">
        <v>60</v>
      </c>
      <c r="O59" s="317"/>
      <c r="P59" s="317"/>
      <c r="Q59" s="317">
        <v>3.7</v>
      </c>
      <c r="R59" s="317"/>
      <c r="S59" s="317"/>
      <c r="T59" s="317"/>
      <c r="U59" s="317">
        <v>5.6</v>
      </c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>
        <v>9</v>
      </c>
      <c r="AU59" s="317"/>
      <c r="AV59" s="317"/>
      <c r="AW59" s="317"/>
      <c r="AX59" s="317"/>
      <c r="AY59" s="317"/>
      <c r="AZ59" s="317"/>
      <c r="BA59" s="317"/>
      <c r="BB59" s="317"/>
      <c r="BC59" s="317"/>
      <c r="BD59" s="317"/>
      <c r="BE59" s="317"/>
      <c r="BF59" s="317"/>
      <c r="BG59" s="317"/>
      <c r="BH59" s="317">
        <v>3</v>
      </c>
      <c r="BI59" s="317"/>
      <c r="BJ59" s="317"/>
      <c r="BK59" s="317"/>
      <c r="BL59" s="317"/>
      <c r="BM59" s="316"/>
      <c r="BN59" s="315"/>
    </row>
    <row r="60" spans="1:66" ht="15" hidden="1" customHeight="1">
      <c r="A60" s="1362"/>
      <c r="B60" s="1349"/>
      <c r="C60" s="1333"/>
      <c r="D60" s="377">
        <v>80</v>
      </c>
      <c r="E60" s="317">
        <v>21.2</v>
      </c>
      <c r="F60" s="317"/>
      <c r="G60" s="317"/>
      <c r="H60" s="317">
        <v>7</v>
      </c>
      <c r="I60" s="317"/>
      <c r="J60" s="317"/>
      <c r="K60" s="317"/>
      <c r="L60" s="317"/>
      <c r="M60" s="317"/>
      <c r="N60" s="317">
        <v>60</v>
      </c>
      <c r="O60" s="317"/>
      <c r="P60" s="317"/>
      <c r="Q60" s="317">
        <v>3.7</v>
      </c>
      <c r="R60" s="317"/>
      <c r="S60" s="317"/>
      <c r="T60" s="317"/>
      <c r="U60" s="317">
        <v>5.6</v>
      </c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>
        <v>9</v>
      </c>
      <c r="AU60" s="317"/>
      <c r="AV60" s="317"/>
      <c r="AW60" s="317"/>
      <c r="AX60" s="317"/>
      <c r="AY60" s="317"/>
      <c r="AZ60" s="317"/>
      <c r="BA60" s="317"/>
      <c r="BB60" s="317"/>
      <c r="BC60" s="317"/>
      <c r="BD60" s="317"/>
      <c r="BE60" s="317"/>
      <c r="BF60" s="317"/>
      <c r="BG60" s="317"/>
      <c r="BH60" s="317">
        <v>3</v>
      </c>
      <c r="BI60" s="317"/>
      <c r="BJ60" s="317"/>
      <c r="BK60" s="317"/>
      <c r="BL60" s="317"/>
      <c r="BM60" s="316"/>
      <c r="BN60" s="315"/>
    </row>
    <row r="61" spans="1:66">
      <c r="A61" s="1362"/>
      <c r="B61" s="1349"/>
      <c r="C61" s="1334" t="s">
        <v>287</v>
      </c>
      <c r="D61" s="308">
        <v>100</v>
      </c>
      <c r="E61" s="307">
        <v>16</v>
      </c>
      <c r="F61" s="307"/>
      <c r="G61" s="307"/>
      <c r="H61" s="307"/>
      <c r="I61" s="307"/>
      <c r="J61" s="307">
        <v>3.5</v>
      </c>
      <c r="K61" s="307"/>
      <c r="L61" s="307"/>
      <c r="M61" s="307"/>
      <c r="N61" s="307"/>
      <c r="O61" s="307"/>
      <c r="P61" s="307"/>
      <c r="Q61" s="307"/>
      <c r="R61" s="307">
        <v>84</v>
      </c>
      <c r="S61" s="307"/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7"/>
      <c r="AH61" s="307"/>
      <c r="AI61" s="307"/>
      <c r="AJ61" s="307"/>
      <c r="AK61" s="307"/>
      <c r="AL61" s="307"/>
      <c r="AM61" s="307"/>
      <c r="AN61" s="307"/>
      <c r="AO61" s="307"/>
      <c r="AP61" s="307"/>
      <c r="AQ61" s="307"/>
      <c r="AR61" s="307"/>
      <c r="AS61" s="307"/>
      <c r="AT61" s="307"/>
      <c r="AU61" s="307"/>
      <c r="AV61" s="307"/>
      <c r="AW61" s="307"/>
      <c r="AX61" s="307"/>
      <c r="AY61" s="307"/>
      <c r="AZ61" s="307"/>
      <c r="BA61" s="307"/>
      <c r="BB61" s="307"/>
      <c r="BC61" s="307"/>
      <c r="BD61" s="307"/>
      <c r="BE61" s="307"/>
      <c r="BF61" s="307"/>
      <c r="BG61" s="307"/>
      <c r="BH61" s="307"/>
      <c r="BI61" s="307"/>
      <c r="BJ61" s="307"/>
      <c r="BK61" s="307"/>
      <c r="BL61" s="307"/>
      <c r="BM61" s="307"/>
      <c r="BN61" s="306"/>
    </row>
    <row r="62" spans="1:66" ht="16.5" customHeight="1">
      <c r="A62" s="1362"/>
      <c r="B62" s="1349"/>
      <c r="C62" s="1334"/>
      <c r="D62" s="369">
        <v>120</v>
      </c>
      <c r="E62" s="311">
        <v>19.2</v>
      </c>
      <c r="F62" s="311"/>
      <c r="G62" s="311"/>
      <c r="H62" s="311"/>
      <c r="I62" s="311"/>
      <c r="J62" s="311">
        <v>4.2</v>
      </c>
      <c r="K62" s="311"/>
      <c r="L62" s="311"/>
      <c r="M62" s="311"/>
      <c r="N62" s="311"/>
      <c r="O62" s="311"/>
      <c r="P62" s="311"/>
      <c r="Q62" s="311"/>
      <c r="R62" s="311">
        <v>100.8</v>
      </c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  <c r="BM62" s="311"/>
      <c r="BN62" s="309"/>
    </row>
    <row r="63" spans="1:66">
      <c r="A63" s="1362"/>
      <c r="B63" s="1349"/>
      <c r="C63" s="1335" t="s">
        <v>305</v>
      </c>
      <c r="D63" s="308">
        <v>150</v>
      </c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7">
        <v>12</v>
      </c>
      <c r="AH63" s="307"/>
      <c r="AI63" s="307"/>
      <c r="AJ63" s="307"/>
      <c r="AK63" s="307"/>
      <c r="AL63" s="307"/>
      <c r="AM63" s="307"/>
      <c r="AN63" s="307"/>
      <c r="AO63" s="307"/>
      <c r="AP63" s="307"/>
      <c r="AQ63" s="307"/>
      <c r="AR63" s="307"/>
      <c r="AS63" s="307"/>
      <c r="AT63" s="307"/>
      <c r="AU63" s="307"/>
      <c r="AV63" s="307"/>
      <c r="AW63" s="307"/>
      <c r="AX63" s="307"/>
      <c r="AY63" s="307"/>
      <c r="AZ63" s="307"/>
      <c r="BA63" s="307"/>
      <c r="BB63" s="307"/>
      <c r="BC63" s="307"/>
      <c r="BD63" s="307"/>
      <c r="BE63" s="307"/>
      <c r="BF63" s="307"/>
      <c r="BG63" s="307">
        <v>10.4</v>
      </c>
      <c r="BH63" s="307"/>
      <c r="BI63" s="307"/>
      <c r="BJ63" s="307"/>
      <c r="BK63" s="307"/>
      <c r="BL63" s="307"/>
      <c r="BM63" s="313"/>
      <c r="BN63" s="306"/>
    </row>
    <row r="64" spans="1:66">
      <c r="A64" s="1362"/>
      <c r="B64" s="1349"/>
      <c r="C64" s="1331"/>
      <c r="D64" s="369">
        <v>180</v>
      </c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>
        <v>22.5</v>
      </c>
      <c r="AH64" s="311"/>
      <c r="AI64" s="311"/>
      <c r="AJ64" s="311"/>
      <c r="AK64" s="311"/>
      <c r="AL64" s="311"/>
      <c r="AM64" s="311"/>
      <c r="AN64" s="311"/>
      <c r="AO64" s="311"/>
      <c r="AP64" s="311"/>
      <c r="AQ64" s="311"/>
      <c r="AR64" s="311"/>
      <c r="AS64" s="311"/>
      <c r="AT64" s="311"/>
      <c r="AU64" s="311"/>
      <c r="AV64" s="311"/>
      <c r="AW64" s="311"/>
      <c r="AX64" s="311"/>
      <c r="AY64" s="311"/>
      <c r="AZ64" s="311"/>
      <c r="BA64" s="311"/>
      <c r="BB64" s="311"/>
      <c r="BC64" s="311"/>
      <c r="BD64" s="311"/>
      <c r="BE64" s="311"/>
      <c r="BF64" s="311"/>
      <c r="BG64" s="311">
        <v>12.5</v>
      </c>
      <c r="BH64" s="311"/>
      <c r="BI64" s="311"/>
      <c r="BJ64" s="311"/>
      <c r="BK64" s="311"/>
      <c r="BL64" s="311"/>
      <c r="BM64" s="310"/>
      <c r="BN64" s="309"/>
    </row>
    <row r="65" spans="1:66" ht="15" customHeight="1">
      <c r="A65" s="1362"/>
      <c r="B65" s="1349"/>
      <c r="C65" s="1334" t="s">
        <v>48</v>
      </c>
      <c r="D65" s="308">
        <v>15</v>
      </c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307"/>
      <c r="Z65" s="307"/>
      <c r="AA65" s="307"/>
      <c r="AB65" s="307"/>
      <c r="AC65" s="307"/>
      <c r="AD65" s="307"/>
      <c r="AE65" s="307"/>
      <c r="AF65" s="307"/>
      <c r="AG65" s="307"/>
      <c r="AH65" s="307"/>
      <c r="AI65" s="307"/>
      <c r="AJ65" s="307"/>
      <c r="AK65" s="307"/>
      <c r="AL65" s="307"/>
      <c r="AM65" s="307"/>
      <c r="AN65" s="307"/>
      <c r="AO65" s="307"/>
      <c r="AP65" s="307"/>
      <c r="AQ65" s="307">
        <v>15</v>
      </c>
      <c r="AR65" s="307"/>
      <c r="AS65" s="307"/>
      <c r="AT65" s="307"/>
      <c r="AU65" s="307"/>
      <c r="AV65" s="307"/>
      <c r="AW65" s="307"/>
      <c r="AX65" s="307"/>
      <c r="AY65" s="307"/>
      <c r="AZ65" s="307"/>
      <c r="BA65" s="307"/>
      <c r="BB65" s="307"/>
      <c r="BC65" s="307"/>
      <c r="BD65" s="307"/>
      <c r="BE65" s="307"/>
      <c r="BF65" s="307"/>
      <c r="BG65" s="307"/>
      <c r="BH65" s="307"/>
      <c r="BI65" s="307"/>
      <c r="BJ65" s="307"/>
      <c r="BK65" s="307"/>
      <c r="BL65" s="307"/>
      <c r="BM65" s="313"/>
      <c r="BN65" s="306"/>
    </row>
    <row r="66" spans="1:66">
      <c r="A66" s="1362"/>
      <c r="B66" s="1349"/>
      <c r="C66" s="1334"/>
      <c r="D66" s="369">
        <v>20</v>
      </c>
      <c r="E66" s="311"/>
      <c r="F66" s="311"/>
      <c r="G66" s="311"/>
      <c r="H66" s="311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311"/>
      <c r="AL66" s="311"/>
      <c r="AM66" s="311"/>
      <c r="AN66" s="311"/>
      <c r="AO66" s="311"/>
      <c r="AP66" s="311"/>
      <c r="AQ66" s="311">
        <v>20</v>
      </c>
      <c r="AR66" s="311"/>
      <c r="AS66" s="311"/>
      <c r="AT66" s="311"/>
      <c r="AU66" s="311"/>
      <c r="AV66" s="311"/>
      <c r="AW66" s="311"/>
      <c r="AX66" s="311"/>
      <c r="AY66" s="311"/>
      <c r="AZ66" s="311"/>
      <c r="BA66" s="311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  <c r="BM66" s="310"/>
      <c r="BN66" s="309"/>
    </row>
    <row r="67" spans="1:66">
      <c r="A67" s="1362"/>
      <c r="B67" s="1349"/>
      <c r="C67" s="1334" t="s">
        <v>68</v>
      </c>
      <c r="D67" s="308">
        <v>15</v>
      </c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307"/>
      <c r="AH67" s="307"/>
      <c r="AI67" s="307"/>
      <c r="AJ67" s="307"/>
      <c r="AK67" s="307"/>
      <c r="AL67" s="307"/>
      <c r="AM67" s="307"/>
      <c r="AN67" s="307"/>
      <c r="AO67" s="307"/>
      <c r="AP67" s="307"/>
      <c r="AQ67" s="307"/>
      <c r="AR67" s="307">
        <v>15</v>
      </c>
      <c r="AS67" s="307"/>
      <c r="AT67" s="307"/>
      <c r="AU67" s="307"/>
      <c r="AV67" s="307"/>
      <c r="AW67" s="307"/>
      <c r="AX67" s="307"/>
      <c r="AY67" s="307"/>
      <c r="AZ67" s="307"/>
      <c r="BA67" s="307"/>
      <c r="BB67" s="307"/>
      <c r="BC67" s="307"/>
      <c r="BD67" s="307"/>
      <c r="BE67" s="307"/>
      <c r="BF67" s="307"/>
      <c r="BG67" s="307"/>
      <c r="BH67" s="307"/>
      <c r="BI67" s="307"/>
      <c r="BJ67" s="307"/>
      <c r="BK67" s="307"/>
      <c r="BL67" s="307"/>
      <c r="BM67" s="313"/>
      <c r="BN67" s="306"/>
    </row>
    <row r="68" spans="1:66">
      <c r="A68" s="1362"/>
      <c r="B68" s="1349"/>
      <c r="C68" s="1334"/>
      <c r="D68" s="369">
        <v>20</v>
      </c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1"/>
      <c r="Y68" s="311"/>
      <c r="Z68" s="311"/>
      <c r="AA68" s="311"/>
      <c r="AB68" s="311"/>
      <c r="AC68" s="311"/>
      <c r="AD68" s="311"/>
      <c r="AE68" s="311"/>
      <c r="AF68" s="311"/>
      <c r="AG68" s="311"/>
      <c r="AH68" s="311"/>
      <c r="AI68" s="311"/>
      <c r="AJ68" s="311"/>
      <c r="AK68" s="311"/>
      <c r="AL68" s="311"/>
      <c r="AM68" s="311"/>
      <c r="AN68" s="311"/>
      <c r="AO68" s="311"/>
      <c r="AP68" s="311"/>
      <c r="AQ68" s="311"/>
      <c r="AR68" s="311">
        <v>20</v>
      </c>
      <c r="AS68" s="311"/>
      <c r="AT68" s="311"/>
      <c r="AU68" s="311"/>
      <c r="AV68" s="311"/>
      <c r="AW68" s="311"/>
      <c r="AX68" s="311"/>
      <c r="AY68" s="311"/>
      <c r="AZ68" s="311"/>
      <c r="BA68" s="311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  <c r="BM68" s="310"/>
      <c r="BN68" s="309"/>
    </row>
    <row r="69" spans="1:66">
      <c r="A69" s="1362"/>
      <c r="B69" s="1372" t="s">
        <v>271</v>
      </c>
      <c r="C69" s="1335" t="s">
        <v>101</v>
      </c>
      <c r="D69" s="308">
        <v>60</v>
      </c>
      <c r="E69" s="307">
        <v>20</v>
      </c>
      <c r="F69" s="307"/>
      <c r="G69" s="307"/>
      <c r="H69" s="307"/>
      <c r="I69" s="307"/>
      <c r="J69" s="307">
        <v>2</v>
      </c>
      <c r="K69" s="307"/>
      <c r="L69" s="307"/>
      <c r="M69" s="307"/>
      <c r="N69" s="307"/>
      <c r="O69" s="307"/>
      <c r="P69" s="307"/>
      <c r="Q69" s="307">
        <v>3.8</v>
      </c>
      <c r="R69" s="307"/>
      <c r="S69" s="307"/>
      <c r="T69" s="307"/>
      <c r="U69" s="307"/>
      <c r="V69" s="307"/>
      <c r="W69" s="307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  <c r="AI69" s="307"/>
      <c r="AJ69" s="307"/>
      <c r="AK69" s="307"/>
      <c r="AL69" s="307"/>
      <c r="AM69" s="307"/>
      <c r="AN69" s="307"/>
      <c r="AO69" s="307"/>
      <c r="AP69" s="307"/>
      <c r="AQ69" s="307"/>
      <c r="AR69" s="307"/>
      <c r="AS69" s="307"/>
      <c r="AT69" s="307">
        <v>40</v>
      </c>
      <c r="AU69" s="307"/>
      <c r="AV69" s="307"/>
      <c r="AW69" s="307"/>
      <c r="AX69" s="307"/>
      <c r="AY69" s="307"/>
      <c r="AZ69" s="307"/>
      <c r="BA69" s="307"/>
      <c r="BB69" s="307"/>
      <c r="BC69" s="307"/>
      <c r="BD69" s="307"/>
      <c r="BE69" s="307"/>
      <c r="BF69" s="307"/>
      <c r="BG69" s="307">
        <v>6</v>
      </c>
      <c r="BH69" s="307">
        <v>1</v>
      </c>
      <c r="BI69" s="307"/>
      <c r="BJ69" s="307"/>
      <c r="BK69" s="307"/>
      <c r="BL69" s="307"/>
      <c r="BM69" s="313"/>
      <c r="BN69" s="306">
        <v>2</v>
      </c>
    </row>
    <row r="70" spans="1:66" ht="17.25" customHeight="1">
      <c r="A70" s="1362"/>
      <c r="B70" s="1373"/>
      <c r="C70" s="1331"/>
      <c r="D70" s="369">
        <v>60</v>
      </c>
      <c r="E70" s="311">
        <v>20</v>
      </c>
      <c r="F70" s="311"/>
      <c r="G70" s="311"/>
      <c r="H70" s="311"/>
      <c r="I70" s="311"/>
      <c r="J70" s="311">
        <v>2</v>
      </c>
      <c r="K70" s="311"/>
      <c r="L70" s="311"/>
      <c r="M70" s="311"/>
      <c r="N70" s="311"/>
      <c r="O70" s="311"/>
      <c r="P70" s="311"/>
      <c r="Q70" s="311">
        <v>3.8</v>
      </c>
      <c r="R70" s="311"/>
      <c r="S70" s="311"/>
      <c r="T70" s="311"/>
      <c r="U70" s="311"/>
      <c r="V70" s="311"/>
      <c r="W70" s="311"/>
      <c r="X70" s="311"/>
      <c r="Y70" s="311"/>
      <c r="Z70" s="311"/>
      <c r="AA70" s="311"/>
      <c r="AB70" s="311"/>
      <c r="AC70" s="311"/>
      <c r="AD70" s="311"/>
      <c r="AE70" s="311"/>
      <c r="AF70" s="311"/>
      <c r="AG70" s="311"/>
      <c r="AH70" s="311"/>
      <c r="AI70" s="311"/>
      <c r="AJ70" s="311"/>
      <c r="AK70" s="311"/>
      <c r="AL70" s="311"/>
      <c r="AM70" s="311"/>
      <c r="AN70" s="311"/>
      <c r="AO70" s="311"/>
      <c r="AP70" s="311"/>
      <c r="AQ70" s="311"/>
      <c r="AR70" s="311"/>
      <c r="AS70" s="311"/>
      <c r="AT70" s="311">
        <v>40</v>
      </c>
      <c r="AU70" s="311"/>
      <c r="AV70" s="311"/>
      <c r="AW70" s="311"/>
      <c r="AX70" s="311"/>
      <c r="AY70" s="311"/>
      <c r="AZ70" s="311"/>
      <c r="BA70" s="311"/>
      <c r="BB70" s="311"/>
      <c r="BC70" s="311"/>
      <c r="BD70" s="311"/>
      <c r="BE70" s="311"/>
      <c r="BF70" s="311"/>
      <c r="BG70" s="311">
        <v>6</v>
      </c>
      <c r="BH70" s="311">
        <v>1</v>
      </c>
      <c r="BI70" s="311"/>
      <c r="BJ70" s="311"/>
      <c r="BK70" s="311"/>
      <c r="BL70" s="311"/>
      <c r="BM70" s="310"/>
      <c r="BN70" s="309">
        <v>2</v>
      </c>
    </row>
    <row r="71" spans="1:66" ht="15.75" customHeight="1">
      <c r="A71" s="1362"/>
      <c r="B71" s="1373"/>
      <c r="C71" s="1335" t="s">
        <v>323</v>
      </c>
      <c r="D71" s="308">
        <v>150</v>
      </c>
      <c r="E71" s="307">
        <v>150</v>
      </c>
      <c r="F71" s="307"/>
      <c r="G71" s="307"/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7"/>
      <c r="U71" s="307"/>
      <c r="V71" s="307"/>
      <c r="W71" s="307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  <c r="AI71" s="307"/>
      <c r="AJ71" s="307"/>
      <c r="AK71" s="307"/>
      <c r="AL71" s="307"/>
      <c r="AM71" s="307"/>
      <c r="AN71" s="307"/>
      <c r="AO71" s="307"/>
      <c r="AP71" s="307"/>
      <c r="AQ71" s="307"/>
      <c r="AR71" s="307"/>
      <c r="AS71" s="307"/>
      <c r="AT71" s="307"/>
      <c r="AU71" s="307"/>
      <c r="AV71" s="307"/>
      <c r="AW71" s="307"/>
      <c r="AX71" s="307"/>
      <c r="AY71" s="307"/>
      <c r="AZ71" s="307"/>
      <c r="BA71" s="307"/>
      <c r="BB71" s="307"/>
      <c r="BC71" s="307"/>
      <c r="BD71" s="307"/>
      <c r="BE71" s="307"/>
      <c r="BF71" s="307"/>
      <c r="BG71" s="307"/>
      <c r="BH71" s="307"/>
      <c r="BI71" s="307"/>
      <c r="BJ71" s="307"/>
      <c r="BK71" s="307"/>
      <c r="BL71" s="307"/>
      <c r="BM71" s="313"/>
      <c r="BN71" s="306"/>
    </row>
    <row r="72" spans="1:66" ht="15.75" customHeight="1" thickBot="1">
      <c r="A72" s="1362"/>
      <c r="B72" s="1373"/>
      <c r="C72" s="1331"/>
      <c r="D72" s="369">
        <v>180</v>
      </c>
      <c r="E72" s="311">
        <v>180</v>
      </c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1"/>
      <c r="AC72" s="311"/>
      <c r="AD72" s="311"/>
      <c r="AE72" s="311"/>
      <c r="AF72" s="311"/>
      <c r="AG72" s="311"/>
      <c r="AH72" s="311"/>
      <c r="AI72" s="311"/>
      <c r="AJ72" s="311"/>
      <c r="AK72" s="311"/>
      <c r="AL72" s="311"/>
      <c r="AM72" s="311"/>
      <c r="AN72" s="311"/>
      <c r="AO72" s="311"/>
      <c r="AP72" s="311"/>
      <c r="AQ72" s="311"/>
      <c r="AR72" s="311"/>
      <c r="AS72" s="311"/>
      <c r="AT72" s="311"/>
      <c r="AU72" s="311"/>
      <c r="AV72" s="311"/>
      <c r="AW72" s="311"/>
      <c r="AX72" s="311"/>
      <c r="AY72" s="311"/>
      <c r="AZ72" s="311"/>
      <c r="BA72" s="311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  <c r="BM72" s="310"/>
      <c r="BN72" s="309"/>
    </row>
    <row r="73" spans="1:66" ht="17.25" customHeight="1">
      <c r="A73" s="1361">
        <v>3</v>
      </c>
      <c r="B73" s="1376" t="s">
        <v>282</v>
      </c>
      <c r="C73" s="1427" t="s">
        <v>178</v>
      </c>
      <c r="D73" s="320">
        <v>80</v>
      </c>
      <c r="E73" s="319">
        <v>30</v>
      </c>
      <c r="F73" s="319"/>
      <c r="G73" s="319"/>
      <c r="H73" s="319"/>
      <c r="I73" s="319"/>
      <c r="J73" s="319">
        <v>5</v>
      </c>
      <c r="K73" s="319"/>
      <c r="L73" s="319"/>
      <c r="M73" s="319"/>
      <c r="N73" s="319"/>
      <c r="O73" s="319"/>
      <c r="P73" s="319"/>
      <c r="Q73" s="319">
        <v>49</v>
      </c>
      <c r="R73" s="319"/>
      <c r="S73" s="319"/>
      <c r="T73" s="319"/>
      <c r="U73" s="319"/>
      <c r="V73" s="319"/>
      <c r="W73" s="319"/>
      <c r="X73" s="319"/>
      <c r="Y73" s="319"/>
      <c r="Z73" s="319"/>
      <c r="AA73" s="319"/>
      <c r="AB73" s="319"/>
      <c r="AC73" s="319"/>
      <c r="AD73" s="319"/>
      <c r="AE73" s="319"/>
      <c r="AF73" s="319"/>
      <c r="AG73" s="319"/>
      <c r="AH73" s="319"/>
      <c r="AI73" s="319"/>
      <c r="AJ73" s="319"/>
      <c r="AK73" s="319"/>
      <c r="AL73" s="319"/>
      <c r="AM73" s="319"/>
      <c r="AN73" s="319"/>
      <c r="AO73" s="319"/>
      <c r="AP73" s="319"/>
      <c r="AQ73" s="319"/>
      <c r="AR73" s="319"/>
      <c r="AS73" s="319"/>
      <c r="AT73" s="319"/>
      <c r="AU73" s="319"/>
      <c r="AV73" s="319"/>
      <c r="AW73" s="319"/>
      <c r="AX73" s="319"/>
      <c r="AY73" s="319"/>
      <c r="AZ73" s="319"/>
      <c r="BA73" s="319"/>
      <c r="BB73" s="319"/>
      <c r="BC73" s="319"/>
      <c r="BD73" s="319"/>
      <c r="BE73" s="319"/>
      <c r="BF73" s="319"/>
      <c r="BG73" s="319"/>
      <c r="BH73" s="319"/>
      <c r="BI73" s="319"/>
      <c r="BJ73" s="319"/>
      <c r="BK73" s="319"/>
      <c r="BL73" s="319"/>
      <c r="BM73" s="325"/>
      <c r="BN73" s="318"/>
    </row>
    <row r="74" spans="1:66" ht="16.5" customHeight="1">
      <c r="A74" s="1362"/>
      <c r="B74" s="1373"/>
      <c r="C74" s="1331"/>
      <c r="D74" s="369">
        <v>100</v>
      </c>
      <c r="E74" s="311">
        <v>38.5</v>
      </c>
      <c r="F74" s="311"/>
      <c r="G74" s="311"/>
      <c r="H74" s="311"/>
      <c r="I74" s="311"/>
      <c r="J74" s="311">
        <v>6.2</v>
      </c>
      <c r="K74" s="311"/>
      <c r="L74" s="311"/>
      <c r="M74" s="311"/>
      <c r="N74" s="311"/>
      <c r="O74" s="311"/>
      <c r="P74" s="311"/>
      <c r="Q74" s="311">
        <v>61.5</v>
      </c>
      <c r="R74" s="311"/>
      <c r="S74" s="311"/>
      <c r="T74" s="311"/>
      <c r="U74" s="311"/>
      <c r="V74" s="311"/>
      <c r="W74" s="311"/>
      <c r="X74" s="311"/>
      <c r="Y74" s="311"/>
      <c r="Z74" s="311"/>
      <c r="AA74" s="311"/>
      <c r="AB74" s="311"/>
      <c r="AC74" s="311"/>
      <c r="AD74" s="311"/>
      <c r="AE74" s="311"/>
      <c r="AF74" s="311"/>
      <c r="AG74" s="311"/>
      <c r="AH74" s="311"/>
      <c r="AI74" s="311"/>
      <c r="AJ74" s="311"/>
      <c r="AK74" s="311"/>
      <c r="AL74" s="311"/>
      <c r="AM74" s="311"/>
      <c r="AN74" s="311"/>
      <c r="AO74" s="311"/>
      <c r="AP74" s="311"/>
      <c r="AQ74" s="311"/>
      <c r="AR74" s="311"/>
      <c r="AS74" s="311"/>
      <c r="AT74" s="311"/>
      <c r="AU74" s="311"/>
      <c r="AV74" s="311"/>
      <c r="AW74" s="311"/>
      <c r="AX74" s="311"/>
      <c r="AY74" s="311"/>
      <c r="AZ74" s="311"/>
      <c r="BA74" s="311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  <c r="BM74" s="310"/>
      <c r="BN74" s="309"/>
    </row>
    <row r="75" spans="1:66" ht="16.5" customHeight="1">
      <c r="A75" s="1362"/>
      <c r="B75" s="1373"/>
      <c r="C75" s="1335" t="s">
        <v>297</v>
      </c>
      <c r="D75" s="308">
        <v>50</v>
      </c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>
        <v>11</v>
      </c>
      <c r="T75" s="307"/>
      <c r="U75" s="307">
        <v>5.5</v>
      </c>
      <c r="V75" s="307"/>
      <c r="W75" s="307"/>
      <c r="X75" s="307"/>
      <c r="Y75" s="307"/>
      <c r="Z75" s="307"/>
      <c r="AA75" s="307"/>
      <c r="AB75" s="307">
        <v>53.5</v>
      </c>
      <c r="AC75" s="307"/>
      <c r="AD75" s="307"/>
      <c r="AE75" s="307"/>
      <c r="AF75" s="307"/>
      <c r="AG75" s="307"/>
      <c r="AH75" s="307"/>
      <c r="AI75" s="307"/>
      <c r="AJ75" s="307"/>
      <c r="AK75" s="307"/>
      <c r="AL75" s="307">
        <v>2.2000000000000002</v>
      </c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  <c r="BG75" s="307"/>
      <c r="BH75" s="307">
        <v>2.5</v>
      </c>
      <c r="BI75" s="307"/>
      <c r="BJ75" s="307"/>
      <c r="BK75" s="307"/>
      <c r="BL75" s="307"/>
      <c r="BM75" s="313"/>
      <c r="BN75" s="306"/>
    </row>
    <row r="76" spans="1:66" ht="16.5" customHeight="1">
      <c r="A76" s="1362"/>
      <c r="B76" s="1373"/>
      <c r="C76" s="1331"/>
      <c r="D76" s="369">
        <v>60</v>
      </c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>
        <v>13.2</v>
      </c>
      <c r="T76" s="311"/>
      <c r="U76" s="311">
        <v>6.6</v>
      </c>
      <c r="V76" s="311"/>
      <c r="W76" s="311"/>
      <c r="X76" s="311"/>
      <c r="Y76" s="311"/>
      <c r="Z76" s="311"/>
      <c r="AA76" s="311"/>
      <c r="AB76" s="311">
        <v>64.2</v>
      </c>
      <c r="AC76" s="311"/>
      <c r="AD76" s="311"/>
      <c r="AE76" s="311"/>
      <c r="AF76" s="311"/>
      <c r="AG76" s="311"/>
      <c r="AH76" s="311"/>
      <c r="AI76" s="311"/>
      <c r="AJ76" s="311"/>
      <c r="AK76" s="311"/>
      <c r="AL76" s="311">
        <v>2.64</v>
      </c>
      <c r="AM76" s="311"/>
      <c r="AN76" s="311"/>
      <c r="AO76" s="311"/>
      <c r="AP76" s="311"/>
      <c r="AQ76" s="311"/>
      <c r="AR76" s="311"/>
      <c r="AS76" s="311"/>
      <c r="AT76" s="311"/>
      <c r="AU76" s="311"/>
      <c r="AV76" s="311"/>
      <c r="AW76" s="311"/>
      <c r="AX76" s="311"/>
      <c r="AY76" s="311"/>
      <c r="AZ76" s="311"/>
      <c r="BA76" s="311"/>
      <c r="BB76" s="311"/>
      <c r="BC76" s="311"/>
      <c r="BD76" s="311"/>
      <c r="BE76" s="311"/>
      <c r="BF76" s="311"/>
      <c r="BG76" s="311"/>
      <c r="BH76" s="311">
        <v>3</v>
      </c>
      <c r="BI76" s="311"/>
      <c r="BJ76" s="311"/>
      <c r="BK76" s="311"/>
      <c r="BL76" s="311"/>
      <c r="BM76" s="310"/>
      <c r="BN76" s="309"/>
    </row>
    <row r="77" spans="1:66" ht="16.5" hidden="1" customHeight="1">
      <c r="A77" s="1362"/>
      <c r="B77" s="1373"/>
      <c r="C77" s="1332" t="s">
        <v>296</v>
      </c>
      <c r="D77" s="377">
        <v>50</v>
      </c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>
        <v>50</v>
      </c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7"/>
      <c r="BE77" s="317"/>
      <c r="BF77" s="317"/>
      <c r="BG77" s="317"/>
      <c r="BH77" s="317"/>
      <c r="BI77" s="317"/>
      <c r="BJ77" s="317"/>
      <c r="BK77" s="317"/>
      <c r="BL77" s="317"/>
      <c r="BM77" s="316"/>
      <c r="BN77" s="315"/>
    </row>
    <row r="78" spans="1:66" ht="16.5" hidden="1" customHeight="1">
      <c r="A78" s="1362"/>
      <c r="B78" s="1373"/>
      <c r="C78" s="1333"/>
      <c r="D78" s="377">
        <v>60</v>
      </c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>
        <v>60</v>
      </c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7"/>
      <c r="BE78" s="317"/>
      <c r="BF78" s="317"/>
      <c r="BG78" s="317"/>
      <c r="BH78" s="317"/>
      <c r="BI78" s="317"/>
      <c r="BJ78" s="317"/>
      <c r="BK78" s="317"/>
      <c r="BL78" s="317"/>
      <c r="BM78" s="316"/>
      <c r="BN78" s="315"/>
    </row>
    <row r="79" spans="1:66" ht="16.5" hidden="1" customHeight="1">
      <c r="A79" s="1362"/>
      <c r="B79" s="1373"/>
      <c r="C79" s="1332" t="s">
        <v>295</v>
      </c>
      <c r="D79" s="377">
        <v>50</v>
      </c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>
        <v>8.75</v>
      </c>
      <c r="V79" s="317">
        <v>37.5</v>
      </c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>
        <v>5</v>
      </c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7"/>
      <c r="BE79" s="317"/>
      <c r="BF79" s="317"/>
      <c r="BG79" s="317">
        <v>0.63</v>
      </c>
      <c r="BH79" s="317">
        <v>1.88</v>
      </c>
      <c r="BI79" s="317"/>
      <c r="BJ79" s="317"/>
      <c r="BK79" s="317"/>
      <c r="BL79" s="317"/>
      <c r="BM79" s="316"/>
      <c r="BN79" s="315"/>
    </row>
    <row r="80" spans="1:66" ht="16.5" hidden="1" customHeight="1">
      <c r="A80" s="1362"/>
      <c r="B80" s="1373"/>
      <c r="C80" s="1333"/>
      <c r="D80" s="377">
        <v>60</v>
      </c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>
        <v>10.5</v>
      </c>
      <c r="V80" s="317">
        <v>45</v>
      </c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>
        <v>6</v>
      </c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7"/>
      <c r="BE80" s="317"/>
      <c r="BF80" s="317"/>
      <c r="BG80" s="317">
        <v>0.75</v>
      </c>
      <c r="BH80" s="317">
        <v>2.25</v>
      </c>
      <c r="BI80" s="317"/>
      <c r="BJ80" s="317"/>
      <c r="BK80" s="317"/>
      <c r="BL80" s="317"/>
      <c r="BM80" s="316"/>
      <c r="BN80" s="315"/>
    </row>
    <row r="81" spans="1:66" ht="15" customHeight="1">
      <c r="A81" s="1362"/>
      <c r="B81" s="1373"/>
      <c r="C81" s="1334" t="s">
        <v>48</v>
      </c>
      <c r="D81" s="308">
        <v>15</v>
      </c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>
        <v>15</v>
      </c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  <c r="BG81" s="307"/>
      <c r="BH81" s="307"/>
      <c r="BI81" s="307"/>
      <c r="BJ81" s="307"/>
      <c r="BK81" s="307"/>
      <c r="BL81" s="307"/>
      <c r="BM81" s="313"/>
      <c r="BN81" s="306"/>
    </row>
    <row r="82" spans="1:66" ht="15.75" customHeight="1">
      <c r="A82" s="1362"/>
      <c r="B82" s="1373"/>
      <c r="C82" s="1334"/>
      <c r="D82" s="369">
        <v>20</v>
      </c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>
        <v>20</v>
      </c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  <c r="BM82" s="310"/>
      <c r="BN82" s="309"/>
    </row>
    <row r="83" spans="1:66" ht="15.75" customHeight="1">
      <c r="A83" s="1362"/>
      <c r="B83" s="1373"/>
      <c r="C83" s="1335" t="s">
        <v>278</v>
      </c>
      <c r="D83" s="308">
        <v>150</v>
      </c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>
        <v>0.75</v>
      </c>
      <c r="BF83" s="307"/>
      <c r="BG83" s="307">
        <v>10.4</v>
      </c>
      <c r="BH83" s="307"/>
      <c r="BI83" s="307"/>
      <c r="BJ83" s="307"/>
      <c r="BK83" s="307"/>
      <c r="BL83" s="307"/>
      <c r="BM83" s="313"/>
      <c r="BN83" s="306"/>
    </row>
    <row r="84" spans="1:66" ht="15.75" customHeight="1">
      <c r="A84" s="1362"/>
      <c r="B84" s="1373"/>
      <c r="C84" s="1331"/>
      <c r="D84" s="369">
        <v>180</v>
      </c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  <c r="BE84" s="311">
        <v>0.9</v>
      </c>
      <c r="BF84" s="311"/>
      <c r="BG84" s="311">
        <v>12.5</v>
      </c>
      <c r="BH84" s="311"/>
      <c r="BI84" s="311"/>
      <c r="BJ84" s="311"/>
      <c r="BK84" s="311"/>
      <c r="BL84" s="311"/>
      <c r="BM84" s="310"/>
      <c r="BN84" s="309"/>
    </row>
    <row r="85" spans="1:66" ht="15.75" customHeight="1">
      <c r="A85" s="1362"/>
      <c r="B85" s="1349" t="s">
        <v>276</v>
      </c>
      <c r="C85" s="1334" t="s">
        <v>275</v>
      </c>
      <c r="D85" s="308">
        <v>100</v>
      </c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>
        <v>100</v>
      </c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  <c r="BH85" s="307"/>
      <c r="BI85" s="307"/>
      <c r="BJ85" s="307"/>
      <c r="BK85" s="307"/>
      <c r="BL85" s="307"/>
      <c r="BM85" s="313"/>
      <c r="BN85" s="306"/>
    </row>
    <row r="86" spans="1:66" ht="15.75" customHeight="1">
      <c r="A86" s="1362"/>
      <c r="B86" s="1349"/>
      <c r="C86" s="1334"/>
      <c r="D86" s="369">
        <v>100</v>
      </c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>
        <v>100</v>
      </c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0"/>
      <c r="BN86" s="309"/>
    </row>
    <row r="87" spans="1:66">
      <c r="A87" s="1362"/>
      <c r="B87" s="1349" t="s">
        <v>274</v>
      </c>
      <c r="C87" s="1335" t="s">
        <v>245</v>
      </c>
      <c r="D87" s="308">
        <v>50</v>
      </c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>
        <v>50</v>
      </c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  <c r="BH87" s="307"/>
      <c r="BI87" s="307"/>
      <c r="BJ87" s="307"/>
      <c r="BK87" s="307"/>
      <c r="BL87" s="307"/>
      <c r="BM87" s="313"/>
      <c r="BN87" s="306"/>
    </row>
    <row r="88" spans="1:66">
      <c r="A88" s="1362"/>
      <c r="B88" s="1349"/>
      <c r="C88" s="1331"/>
      <c r="D88" s="369">
        <v>60</v>
      </c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>
        <v>60</v>
      </c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0"/>
      <c r="BN88" s="309"/>
    </row>
    <row r="89" spans="1:66" ht="15" hidden="1" customHeight="1">
      <c r="A89" s="1362"/>
      <c r="B89" s="1349"/>
      <c r="C89" s="1332" t="s">
        <v>235</v>
      </c>
      <c r="D89" s="377">
        <v>50</v>
      </c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>
        <v>50</v>
      </c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  <c r="BE89" s="317"/>
      <c r="BF89" s="317"/>
      <c r="BG89" s="317"/>
      <c r="BH89" s="317"/>
      <c r="BI89" s="317"/>
      <c r="BJ89" s="317"/>
      <c r="BK89" s="317"/>
      <c r="BL89" s="317"/>
      <c r="BM89" s="316"/>
      <c r="BN89" s="315"/>
    </row>
    <row r="90" spans="1:66" ht="15" hidden="1" customHeight="1">
      <c r="A90" s="1362"/>
      <c r="B90" s="1349"/>
      <c r="C90" s="1333"/>
      <c r="D90" s="377">
        <v>60</v>
      </c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>
        <v>60</v>
      </c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  <c r="BE90" s="317"/>
      <c r="BF90" s="317"/>
      <c r="BG90" s="317"/>
      <c r="BH90" s="317"/>
      <c r="BI90" s="317"/>
      <c r="BJ90" s="317"/>
      <c r="BK90" s="317"/>
      <c r="BL90" s="317"/>
      <c r="BM90" s="316"/>
      <c r="BN90" s="315"/>
    </row>
    <row r="91" spans="1:66">
      <c r="A91" s="1362"/>
      <c r="B91" s="1349"/>
      <c r="C91" s="1335" t="s">
        <v>111</v>
      </c>
      <c r="D91" s="308">
        <v>200</v>
      </c>
      <c r="E91" s="307"/>
      <c r="F91" s="307"/>
      <c r="G91" s="307"/>
      <c r="H91" s="307">
        <v>8</v>
      </c>
      <c r="I91" s="307"/>
      <c r="J91" s="307"/>
      <c r="K91" s="307"/>
      <c r="L91" s="307"/>
      <c r="M91" s="307"/>
      <c r="N91" s="307"/>
      <c r="O91" s="307"/>
      <c r="P91" s="307"/>
      <c r="Q91" s="307"/>
      <c r="R91" s="307">
        <v>40</v>
      </c>
      <c r="S91" s="307">
        <v>16</v>
      </c>
      <c r="T91" s="307"/>
      <c r="U91" s="307">
        <v>8</v>
      </c>
      <c r="V91" s="307">
        <v>8</v>
      </c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>
        <v>6</v>
      </c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  <c r="BH91" s="307">
        <v>2.4</v>
      </c>
      <c r="BI91" s="307"/>
      <c r="BJ91" s="307"/>
      <c r="BK91" s="307"/>
      <c r="BL91" s="307"/>
      <c r="BM91" s="313"/>
      <c r="BN91" s="306"/>
    </row>
    <row r="92" spans="1:66">
      <c r="A92" s="1362"/>
      <c r="B92" s="1349"/>
      <c r="C92" s="1331"/>
      <c r="D92" s="369">
        <v>250</v>
      </c>
      <c r="E92" s="311"/>
      <c r="F92" s="311"/>
      <c r="G92" s="311"/>
      <c r="H92" s="311">
        <v>10</v>
      </c>
      <c r="I92" s="311"/>
      <c r="J92" s="331"/>
      <c r="K92" s="311"/>
      <c r="L92" s="311"/>
      <c r="M92" s="311"/>
      <c r="N92" s="311"/>
      <c r="O92" s="311"/>
      <c r="P92" s="311"/>
      <c r="Q92" s="311"/>
      <c r="R92" s="311">
        <v>50</v>
      </c>
      <c r="S92" s="311">
        <v>20</v>
      </c>
      <c r="T92" s="311"/>
      <c r="U92" s="311">
        <v>10</v>
      </c>
      <c r="V92" s="311">
        <v>10</v>
      </c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>
        <v>7.5</v>
      </c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  <c r="BE92" s="311"/>
      <c r="BF92" s="311"/>
      <c r="BG92" s="311"/>
      <c r="BH92" s="311">
        <v>3</v>
      </c>
      <c r="BI92" s="311"/>
      <c r="BJ92" s="311"/>
      <c r="BK92" s="311"/>
      <c r="BL92" s="311"/>
      <c r="BM92" s="310"/>
      <c r="BN92" s="309"/>
    </row>
    <row r="93" spans="1:66">
      <c r="A93" s="1362"/>
      <c r="B93" s="1349"/>
      <c r="C93" s="1335" t="s">
        <v>113</v>
      </c>
      <c r="D93" s="308">
        <v>180</v>
      </c>
      <c r="E93" s="307"/>
      <c r="F93" s="307"/>
      <c r="G93" s="307"/>
      <c r="H93" s="307"/>
      <c r="I93" s="307"/>
      <c r="J93" s="307">
        <v>4.7</v>
      </c>
      <c r="K93" s="307"/>
      <c r="L93" s="307"/>
      <c r="M93" s="307"/>
      <c r="N93" s="307"/>
      <c r="O93" s="307"/>
      <c r="P93" s="307">
        <v>116.6</v>
      </c>
      <c r="Q93" s="307"/>
      <c r="R93" s="307"/>
      <c r="S93" s="307"/>
      <c r="T93" s="307"/>
      <c r="U93" s="307">
        <v>12.7</v>
      </c>
      <c r="V93" s="307">
        <v>7.1</v>
      </c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>
        <v>25.2</v>
      </c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  <c r="BH93" s="307"/>
      <c r="BI93" s="307"/>
      <c r="BJ93" s="307"/>
      <c r="BK93" s="307"/>
      <c r="BL93" s="307"/>
      <c r="BM93" s="313"/>
      <c r="BN93" s="306"/>
    </row>
    <row r="94" spans="1:66">
      <c r="A94" s="1362"/>
      <c r="B94" s="1349"/>
      <c r="C94" s="1331"/>
      <c r="D94" s="369">
        <v>200</v>
      </c>
      <c r="E94" s="311"/>
      <c r="F94" s="311"/>
      <c r="G94" s="311"/>
      <c r="H94" s="311"/>
      <c r="I94" s="311"/>
      <c r="J94" s="311">
        <v>5.2</v>
      </c>
      <c r="K94" s="311"/>
      <c r="L94" s="311"/>
      <c r="M94" s="311"/>
      <c r="N94" s="311"/>
      <c r="O94" s="311"/>
      <c r="P94" s="311">
        <v>129.56</v>
      </c>
      <c r="Q94" s="311"/>
      <c r="R94" s="311"/>
      <c r="S94" s="311"/>
      <c r="T94" s="311"/>
      <c r="U94" s="311">
        <v>14.1</v>
      </c>
      <c r="V94" s="311">
        <v>7.9</v>
      </c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>
        <v>28</v>
      </c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0"/>
      <c r="BN94" s="309"/>
    </row>
    <row r="95" spans="1:66" ht="15" customHeight="1">
      <c r="A95" s="1362"/>
      <c r="B95" s="1349"/>
      <c r="C95" s="1335" t="s">
        <v>237</v>
      </c>
      <c r="D95" s="308">
        <v>150</v>
      </c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>
        <v>150</v>
      </c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  <c r="BH95" s="307"/>
      <c r="BI95" s="307"/>
      <c r="BJ95" s="307"/>
      <c r="BK95" s="307"/>
      <c r="BL95" s="307"/>
      <c r="BM95" s="313"/>
      <c r="BN95" s="306"/>
    </row>
    <row r="96" spans="1:66">
      <c r="A96" s="1362"/>
      <c r="B96" s="1349"/>
      <c r="C96" s="1331"/>
      <c r="D96" s="369">
        <v>150</v>
      </c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>
        <v>150</v>
      </c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  <c r="BE96" s="311"/>
      <c r="BF96" s="311"/>
      <c r="BG96" s="311"/>
      <c r="BH96" s="311"/>
      <c r="BI96" s="311"/>
      <c r="BJ96" s="311"/>
      <c r="BK96" s="311"/>
      <c r="BL96" s="311"/>
      <c r="BM96" s="310"/>
      <c r="BN96" s="309"/>
    </row>
    <row r="97" spans="1:66" ht="15" customHeight="1">
      <c r="A97" s="1362"/>
      <c r="B97" s="1349"/>
      <c r="C97" s="1334" t="s">
        <v>48</v>
      </c>
      <c r="D97" s="308">
        <v>15</v>
      </c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>
        <v>15</v>
      </c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  <c r="BH97" s="307"/>
      <c r="BI97" s="307"/>
      <c r="BJ97" s="307"/>
      <c r="BK97" s="307"/>
      <c r="BL97" s="307"/>
      <c r="BM97" s="313"/>
      <c r="BN97" s="306"/>
    </row>
    <row r="98" spans="1:66">
      <c r="A98" s="1362"/>
      <c r="B98" s="1349"/>
      <c r="C98" s="1334"/>
      <c r="D98" s="369">
        <v>20</v>
      </c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>
        <v>20</v>
      </c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  <c r="BE98" s="311"/>
      <c r="BF98" s="311"/>
      <c r="BG98" s="311"/>
      <c r="BH98" s="311"/>
      <c r="BI98" s="311"/>
      <c r="BJ98" s="311"/>
      <c r="BK98" s="311"/>
      <c r="BL98" s="311"/>
      <c r="BM98" s="310"/>
      <c r="BN98" s="309"/>
    </row>
    <row r="99" spans="1:66">
      <c r="A99" s="1362"/>
      <c r="B99" s="1349"/>
      <c r="C99" s="1334" t="s">
        <v>68</v>
      </c>
      <c r="D99" s="308">
        <v>15</v>
      </c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>
        <v>15</v>
      </c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  <c r="BH99" s="307"/>
      <c r="BI99" s="307"/>
      <c r="BJ99" s="307"/>
      <c r="BK99" s="307"/>
      <c r="BL99" s="307"/>
      <c r="BM99" s="313"/>
      <c r="BN99" s="306"/>
    </row>
    <row r="100" spans="1:66">
      <c r="A100" s="1362"/>
      <c r="B100" s="1349"/>
      <c r="C100" s="1334"/>
      <c r="D100" s="369">
        <v>20</v>
      </c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>
        <v>20</v>
      </c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  <c r="BE100" s="311"/>
      <c r="BF100" s="311"/>
      <c r="BG100" s="311"/>
      <c r="BH100" s="311"/>
      <c r="BI100" s="311"/>
      <c r="BJ100" s="311"/>
      <c r="BK100" s="311"/>
      <c r="BL100" s="311"/>
      <c r="BM100" s="310"/>
      <c r="BN100" s="309"/>
    </row>
    <row r="101" spans="1:66" ht="15.75" customHeight="1">
      <c r="A101" s="1362"/>
      <c r="B101" s="1372" t="s">
        <v>271</v>
      </c>
      <c r="C101" s="1335" t="s">
        <v>115</v>
      </c>
      <c r="D101" s="308">
        <v>150</v>
      </c>
      <c r="E101" s="307"/>
      <c r="F101" s="307"/>
      <c r="G101" s="307"/>
      <c r="H101" s="307"/>
      <c r="I101" s="307"/>
      <c r="J101" s="307">
        <v>7</v>
      </c>
      <c r="K101" s="307">
        <v>4</v>
      </c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>
        <v>43.5</v>
      </c>
      <c r="BD101" s="307"/>
      <c r="BE101" s="307"/>
      <c r="BF101" s="307"/>
      <c r="BG101" s="307"/>
      <c r="BH101" s="307"/>
      <c r="BI101" s="307"/>
      <c r="BJ101" s="307"/>
      <c r="BK101" s="307"/>
      <c r="BL101" s="307"/>
      <c r="BM101" s="313"/>
      <c r="BN101" s="306"/>
    </row>
    <row r="102" spans="1:66">
      <c r="A102" s="1362"/>
      <c r="B102" s="1373"/>
      <c r="C102" s="1331"/>
      <c r="D102" s="369">
        <v>200</v>
      </c>
      <c r="E102" s="311"/>
      <c r="F102" s="311"/>
      <c r="G102" s="311"/>
      <c r="H102" s="311"/>
      <c r="I102" s="311"/>
      <c r="J102" s="311">
        <v>8</v>
      </c>
      <c r="K102" s="311">
        <v>6</v>
      </c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>
        <v>57.6</v>
      </c>
      <c r="BD102" s="311"/>
      <c r="BE102" s="311"/>
      <c r="BF102" s="311"/>
      <c r="BG102" s="311"/>
      <c r="BH102" s="311"/>
      <c r="BI102" s="311"/>
      <c r="BJ102" s="311"/>
      <c r="BK102" s="311"/>
      <c r="BL102" s="311"/>
      <c r="BM102" s="310"/>
      <c r="BN102" s="309"/>
    </row>
    <row r="103" spans="1:66">
      <c r="A103" s="1362"/>
      <c r="B103" s="1373"/>
      <c r="C103" s="1334" t="s">
        <v>293</v>
      </c>
      <c r="D103" s="308">
        <v>40</v>
      </c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>
        <v>40</v>
      </c>
      <c r="BE103" s="307"/>
      <c r="BF103" s="307"/>
      <c r="BG103" s="307"/>
      <c r="BH103" s="307"/>
      <c r="BI103" s="307"/>
      <c r="BJ103" s="307"/>
      <c r="BK103" s="307"/>
      <c r="BL103" s="307"/>
      <c r="BM103" s="307"/>
      <c r="BN103" s="306"/>
    </row>
    <row r="104" spans="1:66">
      <c r="A104" s="1362"/>
      <c r="B104" s="1373"/>
      <c r="C104" s="1334"/>
      <c r="D104" s="369">
        <v>40</v>
      </c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>
        <v>40</v>
      </c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09"/>
    </row>
    <row r="105" spans="1:66" ht="15.75" customHeight="1">
      <c r="A105" s="1362"/>
      <c r="B105" s="1373"/>
      <c r="C105" s="1378" t="s">
        <v>300</v>
      </c>
      <c r="D105" s="308">
        <v>150</v>
      </c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>
        <v>5.25</v>
      </c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>
        <v>0.75</v>
      </c>
      <c r="BF105" s="307"/>
      <c r="BG105" s="307">
        <v>10.4</v>
      </c>
      <c r="BH105" s="307"/>
      <c r="BI105" s="307"/>
      <c r="BJ105" s="307"/>
      <c r="BK105" s="307"/>
      <c r="BL105" s="307"/>
      <c r="BM105" s="313"/>
      <c r="BN105" s="306"/>
    </row>
    <row r="106" spans="1:66" ht="15.75" thickBot="1">
      <c r="A106" s="1362"/>
      <c r="B106" s="1373"/>
      <c r="C106" s="1378"/>
      <c r="D106" s="374">
        <v>180</v>
      </c>
      <c r="E106" s="314"/>
      <c r="F106" s="314"/>
      <c r="G106" s="314"/>
      <c r="H106" s="314"/>
      <c r="I106" s="314"/>
      <c r="J106" s="314"/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4"/>
      <c r="W106" s="314"/>
      <c r="X106" s="314"/>
      <c r="Y106" s="314"/>
      <c r="Z106" s="314"/>
      <c r="AA106" s="314"/>
      <c r="AB106" s="314"/>
      <c r="AC106" s="314"/>
      <c r="AD106" s="314"/>
      <c r="AE106" s="314"/>
      <c r="AF106" s="314">
        <v>6.3</v>
      </c>
      <c r="AG106" s="314"/>
      <c r="AH106" s="314"/>
      <c r="AI106" s="314"/>
      <c r="AJ106" s="314"/>
      <c r="AK106" s="314"/>
      <c r="AL106" s="314"/>
      <c r="AM106" s="314"/>
      <c r="AN106" s="314"/>
      <c r="AO106" s="314"/>
      <c r="AP106" s="314"/>
      <c r="AQ106" s="314"/>
      <c r="AR106" s="314"/>
      <c r="AS106" s="314"/>
      <c r="AT106" s="314"/>
      <c r="AU106" s="314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>
        <v>0.9</v>
      </c>
      <c r="BF106" s="314"/>
      <c r="BG106" s="314">
        <v>12.5</v>
      </c>
      <c r="BH106" s="314"/>
      <c r="BI106" s="314"/>
      <c r="BJ106" s="314"/>
      <c r="BK106" s="314"/>
      <c r="BL106" s="314"/>
      <c r="BM106" s="328"/>
      <c r="BN106" s="327"/>
    </row>
    <row r="107" spans="1:66" ht="15.75" customHeight="1">
      <c r="A107" s="1361">
        <v>4</v>
      </c>
      <c r="B107" s="1377" t="s">
        <v>282</v>
      </c>
      <c r="C107" s="1426" t="s">
        <v>281</v>
      </c>
      <c r="D107" s="320" t="s">
        <v>280</v>
      </c>
      <c r="E107" s="319">
        <v>96</v>
      </c>
      <c r="F107" s="319"/>
      <c r="G107" s="319"/>
      <c r="H107" s="319"/>
      <c r="I107" s="319"/>
      <c r="J107" s="319">
        <v>3</v>
      </c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>
        <v>27</v>
      </c>
      <c r="BB107" s="319"/>
      <c r="BC107" s="319"/>
      <c r="BD107" s="319"/>
      <c r="BE107" s="319"/>
      <c r="BF107" s="319"/>
      <c r="BG107" s="319">
        <v>4.5</v>
      </c>
      <c r="BH107" s="319"/>
      <c r="BI107" s="319"/>
      <c r="BJ107" s="319"/>
      <c r="BK107" s="319"/>
      <c r="BL107" s="319"/>
      <c r="BM107" s="319"/>
      <c r="BN107" s="318"/>
    </row>
    <row r="108" spans="1:66" ht="14.25" customHeight="1">
      <c r="A108" s="1362"/>
      <c r="B108" s="1349"/>
      <c r="C108" s="1334"/>
      <c r="D108" s="369" t="s">
        <v>279</v>
      </c>
      <c r="E108" s="311">
        <v>106.7</v>
      </c>
      <c r="F108" s="311"/>
      <c r="G108" s="311"/>
      <c r="H108" s="311"/>
      <c r="I108" s="311"/>
      <c r="J108" s="311">
        <v>3</v>
      </c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>
        <v>30</v>
      </c>
      <c r="BB108" s="311"/>
      <c r="BC108" s="311"/>
      <c r="BD108" s="311"/>
      <c r="BE108" s="311"/>
      <c r="BF108" s="311"/>
      <c r="BG108" s="311">
        <v>5</v>
      </c>
      <c r="BH108" s="311"/>
      <c r="BI108" s="311"/>
      <c r="BJ108" s="311"/>
      <c r="BK108" s="311"/>
      <c r="BL108" s="311"/>
      <c r="BM108" s="311"/>
      <c r="BN108" s="309"/>
    </row>
    <row r="109" spans="1:66" ht="15.75" hidden="1" customHeight="1">
      <c r="A109" s="1362"/>
      <c r="B109" s="1349"/>
      <c r="C109" s="1329" t="s">
        <v>310</v>
      </c>
      <c r="D109" s="377" t="s">
        <v>280</v>
      </c>
      <c r="E109" s="317">
        <v>91.8</v>
      </c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>
        <v>13.5</v>
      </c>
      <c r="AW109" s="317">
        <v>9.9</v>
      </c>
      <c r="AX109" s="317"/>
      <c r="AY109" s="317"/>
      <c r="AZ109" s="317"/>
      <c r="BA109" s="317"/>
      <c r="BB109" s="317"/>
      <c r="BC109" s="317"/>
      <c r="BD109" s="317"/>
      <c r="BE109" s="317"/>
      <c r="BF109" s="317"/>
      <c r="BG109" s="317">
        <v>4.5</v>
      </c>
      <c r="BH109" s="317"/>
      <c r="BI109" s="317"/>
      <c r="BJ109" s="317"/>
      <c r="BK109" s="317"/>
      <c r="BL109" s="317"/>
      <c r="BM109" s="317"/>
      <c r="BN109" s="315"/>
    </row>
    <row r="110" spans="1:66" ht="15" hidden="1" customHeight="1">
      <c r="A110" s="1362"/>
      <c r="B110" s="1349"/>
      <c r="C110" s="1329"/>
      <c r="D110" s="377" t="s">
        <v>279</v>
      </c>
      <c r="E110" s="317">
        <v>102</v>
      </c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>
        <v>15</v>
      </c>
      <c r="AW110" s="317">
        <v>11</v>
      </c>
      <c r="AX110" s="317"/>
      <c r="AY110" s="317"/>
      <c r="AZ110" s="317"/>
      <c r="BA110" s="317"/>
      <c r="BB110" s="317"/>
      <c r="BC110" s="317"/>
      <c r="BD110" s="317"/>
      <c r="BE110" s="317"/>
      <c r="BF110" s="317"/>
      <c r="BG110" s="317">
        <v>5</v>
      </c>
      <c r="BH110" s="317"/>
      <c r="BI110" s="317"/>
      <c r="BJ110" s="317"/>
      <c r="BK110" s="317"/>
      <c r="BL110" s="317"/>
      <c r="BM110" s="317"/>
      <c r="BN110" s="315"/>
    </row>
    <row r="111" spans="1:66" ht="15.75" customHeight="1">
      <c r="A111" s="1362"/>
      <c r="B111" s="1349"/>
      <c r="C111" s="1334" t="s">
        <v>123</v>
      </c>
      <c r="D111" s="308"/>
      <c r="E111" s="307">
        <v>75</v>
      </c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>
        <v>12.5</v>
      </c>
      <c r="BH111" s="307"/>
      <c r="BI111" s="307">
        <v>1.9</v>
      </c>
      <c r="BJ111" s="307"/>
      <c r="BK111" s="307"/>
      <c r="BL111" s="307"/>
      <c r="BM111" s="307"/>
      <c r="BN111" s="306"/>
    </row>
    <row r="112" spans="1:66">
      <c r="A112" s="1362"/>
      <c r="B112" s="1349"/>
      <c r="C112" s="1334"/>
      <c r="D112" s="369">
        <v>180</v>
      </c>
      <c r="E112" s="311">
        <v>90</v>
      </c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>
        <v>15</v>
      </c>
      <c r="BH112" s="311"/>
      <c r="BI112" s="311">
        <v>2.2999999999999998</v>
      </c>
      <c r="BJ112" s="311"/>
      <c r="BK112" s="311"/>
      <c r="BL112" s="311"/>
      <c r="BM112" s="311"/>
      <c r="BN112" s="309"/>
    </row>
    <row r="113" spans="1:66" ht="15.75" customHeight="1">
      <c r="A113" s="1362"/>
      <c r="B113" s="1349"/>
      <c r="C113" s="1334" t="s">
        <v>48</v>
      </c>
      <c r="D113" s="308">
        <v>10</v>
      </c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>
        <v>10</v>
      </c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  <c r="BH113" s="307"/>
      <c r="BI113" s="307"/>
      <c r="BJ113" s="307"/>
      <c r="BK113" s="307"/>
      <c r="BL113" s="307"/>
      <c r="BM113" s="307"/>
      <c r="BN113" s="306"/>
    </row>
    <row r="114" spans="1:66" ht="15.75" customHeight="1">
      <c r="A114" s="1362"/>
      <c r="B114" s="1349"/>
      <c r="C114" s="1334"/>
      <c r="D114" s="369">
        <v>15</v>
      </c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>
        <v>15</v>
      </c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09"/>
    </row>
    <row r="115" spans="1:66" ht="15.75" hidden="1" customHeight="1">
      <c r="A115" s="1362"/>
      <c r="B115" s="1349"/>
      <c r="C115" s="1335"/>
      <c r="D115" s="308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  <c r="BH115" s="307"/>
      <c r="BI115" s="307"/>
      <c r="BJ115" s="307"/>
      <c r="BK115" s="307"/>
      <c r="BL115" s="307"/>
      <c r="BM115" s="307"/>
      <c r="BN115" s="306"/>
    </row>
    <row r="116" spans="1:66" hidden="1">
      <c r="A116" s="1362"/>
      <c r="B116" s="1349"/>
      <c r="C116" s="1331"/>
      <c r="D116" s="369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09"/>
    </row>
    <row r="117" spans="1:66" ht="15.75" customHeight="1">
      <c r="A117" s="1362"/>
      <c r="B117" s="1349" t="s">
        <v>276</v>
      </c>
      <c r="C117" s="1334" t="s">
        <v>361</v>
      </c>
      <c r="D117" s="308">
        <v>150</v>
      </c>
      <c r="E117" s="307"/>
      <c r="F117" s="307">
        <v>150</v>
      </c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  <c r="BH117" s="307"/>
      <c r="BI117" s="307"/>
      <c r="BJ117" s="307"/>
      <c r="BK117" s="307"/>
      <c r="BL117" s="307"/>
      <c r="BM117" s="307"/>
      <c r="BN117" s="306"/>
    </row>
    <row r="118" spans="1:66">
      <c r="A118" s="1362"/>
      <c r="B118" s="1349"/>
      <c r="C118" s="1334"/>
      <c r="D118" s="369">
        <v>180</v>
      </c>
      <c r="E118" s="311"/>
      <c r="F118" s="311">
        <v>180</v>
      </c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09"/>
    </row>
    <row r="119" spans="1:66" ht="15.75" customHeight="1">
      <c r="A119" s="1362"/>
      <c r="B119" s="1349" t="s">
        <v>274</v>
      </c>
      <c r="C119" s="1334" t="s">
        <v>248</v>
      </c>
      <c r="D119" s="308">
        <v>50</v>
      </c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>
        <v>50</v>
      </c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6"/>
    </row>
    <row r="120" spans="1:66" ht="15.75" customHeight="1">
      <c r="A120" s="1362"/>
      <c r="B120" s="1349"/>
      <c r="C120" s="1334"/>
      <c r="D120" s="369">
        <v>60</v>
      </c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>
        <v>60</v>
      </c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  <c r="BF120" s="311"/>
      <c r="BG120" s="311"/>
      <c r="BH120" s="311"/>
      <c r="BI120" s="311"/>
      <c r="BJ120" s="311"/>
      <c r="BK120" s="311"/>
      <c r="BL120" s="311"/>
      <c r="BM120" s="311"/>
      <c r="BN120" s="309"/>
    </row>
    <row r="121" spans="1:66" ht="15.75" hidden="1" customHeight="1">
      <c r="A121" s="1362"/>
      <c r="B121" s="1349"/>
      <c r="C121" s="1329" t="s">
        <v>234</v>
      </c>
      <c r="D121" s="377">
        <v>50</v>
      </c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>
        <v>50</v>
      </c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  <c r="BD121" s="317"/>
      <c r="BE121" s="317"/>
      <c r="BF121" s="317"/>
      <c r="BG121" s="317"/>
      <c r="BH121" s="317"/>
      <c r="BI121" s="317"/>
      <c r="BJ121" s="317"/>
      <c r="BK121" s="317"/>
      <c r="BL121" s="317"/>
      <c r="BM121" s="317"/>
      <c r="BN121" s="315"/>
    </row>
    <row r="122" spans="1:66" ht="15.75" hidden="1" customHeight="1">
      <c r="A122" s="1362"/>
      <c r="B122" s="1349"/>
      <c r="C122" s="1329"/>
      <c r="D122" s="377">
        <v>60</v>
      </c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>
        <v>60</v>
      </c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  <c r="BD122" s="317"/>
      <c r="BE122" s="317"/>
      <c r="BF122" s="317"/>
      <c r="BG122" s="317"/>
      <c r="BH122" s="317"/>
      <c r="BI122" s="317"/>
      <c r="BJ122" s="317"/>
      <c r="BK122" s="317"/>
      <c r="BL122" s="317"/>
      <c r="BM122" s="317"/>
      <c r="BN122" s="315"/>
    </row>
    <row r="123" spans="1:66" ht="15.75" customHeight="1">
      <c r="A123" s="1362"/>
      <c r="B123" s="1349"/>
      <c r="C123" s="1334" t="s">
        <v>127</v>
      </c>
      <c r="D123" s="308">
        <v>200</v>
      </c>
      <c r="E123" s="307"/>
      <c r="F123" s="307"/>
      <c r="G123" s="307"/>
      <c r="H123" s="307">
        <v>6.4</v>
      </c>
      <c r="I123" s="307"/>
      <c r="J123" s="307"/>
      <c r="K123" s="307"/>
      <c r="L123" s="307"/>
      <c r="M123" s="307"/>
      <c r="N123" s="307"/>
      <c r="O123" s="307"/>
      <c r="P123" s="307"/>
      <c r="Q123" s="307"/>
      <c r="R123" s="307">
        <v>16</v>
      </c>
      <c r="S123" s="307">
        <v>16</v>
      </c>
      <c r="T123" s="307"/>
      <c r="U123" s="307">
        <v>4</v>
      </c>
      <c r="V123" s="307">
        <v>8</v>
      </c>
      <c r="W123" s="307">
        <v>32</v>
      </c>
      <c r="X123" s="307">
        <v>2</v>
      </c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>
        <v>2.64</v>
      </c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>
        <v>2.4</v>
      </c>
      <c r="BI123" s="307"/>
      <c r="BJ123" s="307"/>
      <c r="BK123" s="307"/>
      <c r="BL123" s="307"/>
      <c r="BM123" s="307"/>
      <c r="BN123" s="306"/>
    </row>
    <row r="124" spans="1:66">
      <c r="A124" s="1362"/>
      <c r="B124" s="1349"/>
      <c r="C124" s="1334"/>
      <c r="D124" s="369">
        <v>250</v>
      </c>
      <c r="E124" s="311"/>
      <c r="F124" s="311"/>
      <c r="G124" s="311"/>
      <c r="H124" s="311">
        <v>8</v>
      </c>
      <c r="I124" s="311"/>
      <c r="J124" s="311"/>
      <c r="K124" s="311"/>
      <c r="L124" s="311"/>
      <c r="M124" s="311"/>
      <c r="N124" s="311"/>
      <c r="O124" s="311"/>
      <c r="P124" s="311"/>
      <c r="Q124" s="311"/>
      <c r="R124" s="311">
        <v>20</v>
      </c>
      <c r="S124" s="311">
        <v>20</v>
      </c>
      <c r="T124" s="311"/>
      <c r="U124" s="311">
        <v>5</v>
      </c>
      <c r="V124" s="311">
        <v>10</v>
      </c>
      <c r="W124" s="311">
        <v>40</v>
      </c>
      <c r="X124" s="311">
        <v>2.5</v>
      </c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>
        <v>3.3</v>
      </c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>
        <v>3</v>
      </c>
      <c r="BI124" s="311"/>
      <c r="BJ124" s="311"/>
      <c r="BK124" s="311"/>
      <c r="BL124" s="311"/>
      <c r="BM124" s="311"/>
      <c r="BN124" s="309"/>
    </row>
    <row r="125" spans="1:66" ht="15.75" customHeight="1">
      <c r="A125" s="1362"/>
      <c r="B125" s="1349"/>
      <c r="C125" s="1334" t="s">
        <v>322</v>
      </c>
      <c r="D125" s="308" t="s">
        <v>289</v>
      </c>
      <c r="E125" s="307">
        <v>13.7</v>
      </c>
      <c r="F125" s="307"/>
      <c r="G125" s="307"/>
      <c r="H125" s="307"/>
      <c r="I125" s="307"/>
      <c r="J125" s="307">
        <v>3.6</v>
      </c>
      <c r="K125" s="307"/>
      <c r="L125" s="307">
        <v>51.4</v>
      </c>
      <c r="M125" s="307"/>
      <c r="N125" s="307"/>
      <c r="O125" s="307"/>
      <c r="P125" s="307"/>
      <c r="Q125" s="307"/>
      <c r="R125" s="307"/>
      <c r="S125" s="307"/>
      <c r="T125" s="307"/>
      <c r="U125" s="307">
        <v>2.4</v>
      </c>
      <c r="V125" s="307">
        <v>4.8</v>
      </c>
      <c r="W125" s="307"/>
      <c r="X125" s="307">
        <v>1.5</v>
      </c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>
        <v>4.8</v>
      </c>
      <c r="AM125" s="307"/>
      <c r="AN125" s="307"/>
      <c r="AO125" s="307"/>
      <c r="AP125" s="307"/>
      <c r="AQ125" s="307">
        <v>11.1</v>
      </c>
      <c r="AR125" s="307"/>
      <c r="AS125" s="307">
        <v>6.4</v>
      </c>
      <c r="AT125" s="307">
        <v>3</v>
      </c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>
        <v>0.15</v>
      </c>
      <c r="BG125" s="307">
        <v>1.5</v>
      </c>
      <c r="BH125" s="307"/>
      <c r="BI125" s="307"/>
      <c r="BJ125" s="307"/>
      <c r="BK125" s="307"/>
      <c r="BL125" s="307"/>
      <c r="BM125" s="313"/>
      <c r="BN125" s="306"/>
    </row>
    <row r="126" spans="1:66" ht="15.75" customHeight="1">
      <c r="A126" s="1362"/>
      <c r="B126" s="1349"/>
      <c r="C126" s="1334"/>
      <c r="D126" s="369" t="s">
        <v>288</v>
      </c>
      <c r="E126" s="311">
        <v>16</v>
      </c>
      <c r="F126" s="311"/>
      <c r="G126" s="311"/>
      <c r="H126" s="311"/>
      <c r="I126" s="311"/>
      <c r="J126" s="311">
        <v>4.2</v>
      </c>
      <c r="K126" s="311"/>
      <c r="L126" s="311">
        <v>60</v>
      </c>
      <c r="M126" s="311"/>
      <c r="N126" s="311"/>
      <c r="O126" s="311"/>
      <c r="P126" s="311"/>
      <c r="Q126" s="311"/>
      <c r="R126" s="311"/>
      <c r="S126" s="311"/>
      <c r="T126" s="311"/>
      <c r="U126" s="311">
        <v>2.8</v>
      </c>
      <c r="V126" s="311">
        <v>5.6</v>
      </c>
      <c r="W126" s="311"/>
      <c r="X126" s="311">
        <v>1.75</v>
      </c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>
        <v>5.6</v>
      </c>
      <c r="AM126" s="311"/>
      <c r="AN126" s="311"/>
      <c r="AO126" s="311"/>
      <c r="AP126" s="311"/>
      <c r="AQ126" s="311">
        <v>13</v>
      </c>
      <c r="AR126" s="311"/>
      <c r="AS126" s="311">
        <v>7.5</v>
      </c>
      <c r="AT126" s="311">
        <v>3.5</v>
      </c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  <c r="BE126" s="311"/>
      <c r="BF126" s="311">
        <v>0.17499999999999999</v>
      </c>
      <c r="BG126" s="311">
        <v>1.75</v>
      </c>
      <c r="BH126" s="311"/>
      <c r="BI126" s="311"/>
      <c r="BJ126" s="311"/>
      <c r="BK126" s="311"/>
      <c r="BL126" s="311"/>
      <c r="BM126" s="310"/>
      <c r="BN126" s="309"/>
    </row>
    <row r="127" spans="1:66" ht="15.75" customHeight="1">
      <c r="A127" s="1362"/>
      <c r="B127" s="1349"/>
      <c r="C127" s="1350" t="s">
        <v>357</v>
      </c>
      <c r="D127" s="308">
        <v>100</v>
      </c>
      <c r="E127" s="307"/>
      <c r="F127" s="307"/>
      <c r="G127" s="307"/>
      <c r="H127" s="307"/>
      <c r="I127" s="307"/>
      <c r="J127" s="307">
        <v>4.5</v>
      </c>
      <c r="K127" s="307"/>
      <c r="L127" s="307"/>
      <c r="M127" s="307"/>
      <c r="N127" s="307"/>
      <c r="O127" s="307"/>
      <c r="P127" s="307"/>
      <c r="Q127" s="307"/>
      <c r="R127" s="307">
        <v>32</v>
      </c>
      <c r="S127" s="307">
        <v>24.6</v>
      </c>
      <c r="T127" s="307"/>
      <c r="U127" s="307">
        <v>16.2</v>
      </c>
      <c r="V127" s="307">
        <v>22.8</v>
      </c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>
        <v>1.8</v>
      </c>
      <c r="AM127" s="307"/>
      <c r="AN127" s="307"/>
      <c r="AO127" s="307"/>
      <c r="AP127" s="307"/>
      <c r="AQ127" s="307"/>
      <c r="AR127" s="307"/>
      <c r="AS127" s="307"/>
      <c r="AT127" s="307">
        <v>1.5</v>
      </c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>
        <v>0.54</v>
      </c>
      <c r="BH127" s="307"/>
      <c r="BI127" s="307"/>
      <c r="BJ127" s="307"/>
      <c r="BK127" s="307"/>
      <c r="BL127" s="313"/>
      <c r="BM127" s="306"/>
      <c r="BN127" s="306"/>
    </row>
    <row r="128" spans="1:66" ht="15.75" customHeight="1">
      <c r="A128" s="1362"/>
      <c r="B128" s="1349"/>
      <c r="C128" s="1382"/>
      <c r="D128" s="374">
        <v>120</v>
      </c>
      <c r="E128" s="314"/>
      <c r="F128" s="314"/>
      <c r="G128" s="314"/>
      <c r="H128" s="314"/>
      <c r="I128" s="314"/>
      <c r="J128" s="314">
        <v>5.4</v>
      </c>
      <c r="K128" s="314"/>
      <c r="L128" s="314"/>
      <c r="M128" s="314"/>
      <c r="N128" s="314"/>
      <c r="O128" s="314"/>
      <c r="P128" s="314"/>
      <c r="Q128" s="314"/>
      <c r="R128" s="314">
        <v>38.4</v>
      </c>
      <c r="S128" s="314">
        <v>29.52</v>
      </c>
      <c r="T128" s="314"/>
      <c r="U128" s="314">
        <v>19.440000000000001</v>
      </c>
      <c r="V128" s="314">
        <v>27.36</v>
      </c>
      <c r="W128" s="314"/>
      <c r="X128" s="314"/>
      <c r="Y128" s="314"/>
      <c r="Z128" s="314"/>
      <c r="AA128" s="314"/>
      <c r="AB128" s="314"/>
      <c r="AC128" s="314"/>
      <c r="AD128" s="314"/>
      <c r="AE128" s="314"/>
      <c r="AF128" s="314"/>
      <c r="AG128" s="314"/>
      <c r="AH128" s="314"/>
      <c r="AI128" s="314"/>
      <c r="AJ128" s="314"/>
      <c r="AK128" s="314"/>
      <c r="AL128" s="314">
        <v>2.16</v>
      </c>
      <c r="AM128" s="314"/>
      <c r="AN128" s="314"/>
      <c r="AO128" s="314"/>
      <c r="AP128" s="314"/>
      <c r="AQ128" s="314"/>
      <c r="AR128" s="314"/>
      <c r="AS128" s="314"/>
      <c r="AT128" s="314">
        <v>1.8</v>
      </c>
      <c r="AU128" s="314"/>
      <c r="AV128" s="314"/>
      <c r="AW128" s="314"/>
      <c r="AX128" s="314"/>
      <c r="AY128" s="314"/>
      <c r="AZ128" s="314"/>
      <c r="BA128" s="314"/>
      <c r="BB128" s="314"/>
      <c r="BC128" s="314"/>
      <c r="BD128" s="314"/>
      <c r="BE128" s="314"/>
      <c r="BF128" s="314"/>
      <c r="BG128" s="314">
        <v>0.65</v>
      </c>
      <c r="BH128" s="314"/>
      <c r="BI128" s="314"/>
      <c r="BJ128" s="314"/>
      <c r="BK128" s="314"/>
      <c r="BL128" s="328"/>
      <c r="BM128" s="327"/>
      <c r="BN128" s="327"/>
    </row>
    <row r="129" spans="1:66" ht="15.75" hidden="1" customHeight="1">
      <c r="A129" s="1362"/>
      <c r="B129" s="1349"/>
      <c r="C129" s="1332" t="s">
        <v>358</v>
      </c>
      <c r="D129" s="377">
        <v>100</v>
      </c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>
        <v>36</v>
      </c>
      <c r="T129" s="317"/>
      <c r="U129" s="317">
        <v>11.34</v>
      </c>
      <c r="V129" s="317">
        <v>4</v>
      </c>
      <c r="W129" s="317"/>
      <c r="X129" s="317"/>
      <c r="Y129" s="317"/>
      <c r="Z129" s="317">
        <v>20</v>
      </c>
      <c r="AA129" s="317">
        <v>68</v>
      </c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  <c r="BD129" s="317"/>
      <c r="BE129" s="317"/>
      <c r="BF129" s="317"/>
      <c r="BG129" s="317"/>
      <c r="BH129" s="317"/>
      <c r="BI129" s="317"/>
      <c r="BJ129" s="317"/>
      <c r="BK129" s="317"/>
      <c r="BL129" s="316"/>
      <c r="BM129" s="315"/>
      <c r="BN129" s="315"/>
    </row>
    <row r="130" spans="1:66" ht="15.75" hidden="1" customHeight="1">
      <c r="A130" s="1362"/>
      <c r="B130" s="1349"/>
      <c r="C130" s="1333"/>
      <c r="D130" s="377">
        <v>120</v>
      </c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>
        <v>43.2</v>
      </c>
      <c r="T130" s="317"/>
      <c r="U130" s="317">
        <v>13.6</v>
      </c>
      <c r="V130" s="317">
        <v>4.8</v>
      </c>
      <c r="W130" s="317"/>
      <c r="X130" s="317"/>
      <c r="Y130" s="317"/>
      <c r="Z130" s="317">
        <v>24</v>
      </c>
      <c r="AA130" s="317">
        <v>81.599999999999994</v>
      </c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  <c r="BD130" s="317"/>
      <c r="BE130" s="317"/>
      <c r="BF130" s="317"/>
      <c r="BG130" s="317"/>
      <c r="BH130" s="317"/>
      <c r="BI130" s="317"/>
      <c r="BJ130" s="317"/>
      <c r="BK130" s="317"/>
      <c r="BL130" s="316"/>
      <c r="BM130" s="315"/>
      <c r="BN130" s="315"/>
    </row>
    <row r="131" spans="1:66" ht="15.75" customHeight="1">
      <c r="A131" s="1362"/>
      <c r="B131" s="1349"/>
      <c r="C131" s="1334" t="s">
        <v>286</v>
      </c>
      <c r="D131" s="308">
        <v>150</v>
      </c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>
        <v>15</v>
      </c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>
        <v>10.4</v>
      </c>
      <c r="BH131" s="307"/>
      <c r="BI131" s="307"/>
      <c r="BJ131" s="307"/>
      <c r="BK131" s="307"/>
      <c r="BL131" s="307"/>
      <c r="BM131" s="307"/>
      <c r="BN131" s="306"/>
    </row>
    <row r="132" spans="1:66">
      <c r="A132" s="1362"/>
      <c r="B132" s="1349"/>
      <c r="C132" s="1334"/>
      <c r="D132" s="369">
        <v>180</v>
      </c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>
        <v>18</v>
      </c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  <c r="BF132" s="311"/>
      <c r="BG132" s="311">
        <v>12.5</v>
      </c>
      <c r="BH132" s="311"/>
      <c r="BI132" s="311"/>
      <c r="BJ132" s="311"/>
      <c r="BK132" s="311"/>
      <c r="BL132" s="311"/>
      <c r="BM132" s="311"/>
      <c r="BN132" s="309"/>
    </row>
    <row r="133" spans="1:66" ht="15" customHeight="1">
      <c r="A133" s="1362"/>
      <c r="B133" s="1349"/>
      <c r="C133" s="1334" t="s">
        <v>48</v>
      </c>
      <c r="D133" s="308">
        <v>15</v>
      </c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>
        <v>15</v>
      </c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6"/>
    </row>
    <row r="134" spans="1:66">
      <c r="A134" s="1362"/>
      <c r="B134" s="1349"/>
      <c r="C134" s="1334"/>
      <c r="D134" s="369">
        <v>20</v>
      </c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>
        <v>20</v>
      </c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  <c r="BF134" s="311"/>
      <c r="BG134" s="311"/>
      <c r="BH134" s="311"/>
      <c r="BI134" s="311"/>
      <c r="BJ134" s="311"/>
      <c r="BK134" s="311"/>
      <c r="BL134" s="311"/>
      <c r="BM134" s="311"/>
      <c r="BN134" s="309"/>
    </row>
    <row r="135" spans="1:66">
      <c r="A135" s="1362"/>
      <c r="B135" s="1349"/>
      <c r="C135" s="1334" t="s">
        <v>68</v>
      </c>
      <c r="D135" s="308">
        <v>15</v>
      </c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>
        <v>15</v>
      </c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6"/>
    </row>
    <row r="136" spans="1:66">
      <c r="A136" s="1362"/>
      <c r="B136" s="1349"/>
      <c r="C136" s="1334"/>
      <c r="D136" s="369">
        <v>20</v>
      </c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>
        <v>20</v>
      </c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  <c r="BJ136" s="311"/>
      <c r="BK136" s="311"/>
      <c r="BL136" s="311"/>
      <c r="BM136" s="311"/>
      <c r="BN136" s="309"/>
    </row>
    <row r="137" spans="1:66" ht="15.75" customHeight="1">
      <c r="A137" s="1362"/>
      <c r="B137" s="1349" t="s">
        <v>271</v>
      </c>
      <c r="C137" s="1334" t="s">
        <v>285</v>
      </c>
      <c r="D137" s="308" t="s">
        <v>284</v>
      </c>
      <c r="E137" s="307">
        <v>18</v>
      </c>
      <c r="F137" s="307"/>
      <c r="G137" s="307">
        <v>45</v>
      </c>
      <c r="H137" s="307"/>
      <c r="I137" s="307">
        <v>20</v>
      </c>
      <c r="J137" s="307"/>
      <c r="K137" s="307"/>
      <c r="L137" s="307"/>
      <c r="M137" s="307"/>
      <c r="N137" s="307"/>
      <c r="O137" s="307"/>
      <c r="P137" s="307"/>
      <c r="Q137" s="307">
        <v>7.2</v>
      </c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>
        <v>18</v>
      </c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>
        <v>0.45</v>
      </c>
      <c r="BG137" s="307">
        <v>3.6</v>
      </c>
      <c r="BH137" s="307">
        <v>4.5</v>
      </c>
      <c r="BI137" s="307"/>
      <c r="BJ137" s="307"/>
      <c r="BK137" s="307"/>
      <c r="BL137" s="307"/>
      <c r="BM137" s="307"/>
      <c r="BN137" s="306"/>
    </row>
    <row r="138" spans="1:66">
      <c r="A138" s="1362"/>
      <c r="B138" s="1349"/>
      <c r="C138" s="1334"/>
      <c r="D138" s="369" t="s">
        <v>283</v>
      </c>
      <c r="E138" s="311">
        <v>24</v>
      </c>
      <c r="F138" s="311"/>
      <c r="G138" s="311">
        <v>60</v>
      </c>
      <c r="H138" s="311"/>
      <c r="I138" s="311">
        <v>30</v>
      </c>
      <c r="J138" s="311"/>
      <c r="K138" s="311"/>
      <c r="L138" s="311"/>
      <c r="M138" s="311"/>
      <c r="N138" s="311"/>
      <c r="O138" s="311"/>
      <c r="P138" s="311"/>
      <c r="Q138" s="311">
        <v>9.6</v>
      </c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>
        <v>24</v>
      </c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  <c r="BF138" s="311">
        <v>0.6</v>
      </c>
      <c r="BG138" s="311">
        <v>4.8</v>
      </c>
      <c r="BH138" s="311">
        <v>6</v>
      </c>
      <c r="BI138" s="311"/>
      <c r="BJ138" s="311"/>
      <c r="BK138" s="311"/>
      <c r="BL138" s="311"/>
      <c r="BM138" s="311"/>
      <c r="BN138" s="309"/>
    </row>
    <row r="139" spans="1:66" ht="15.75" customHeight="1">
      <c r="A139" s="1362"/>
      <c r="B139" s="1349"/>
      <c r="C139" s="1335" t="s">
        <v>237</v>
      </c>
      <c r="D139" s="308">
        <v>150</v>
      </c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>
        <v>150</v>
      </c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13"/>
      <c r="BN139" s="306"/>
    </row>
    <row r="140" spans="1:66" ht="15.75" thickBot="1">
      <c r="A140" s="1366"/>
      <c r="B140" s="1394"/>
      <c r="C140" s="1331"/>
      <c r="D140" s="369">
        <v>150</v>
      </c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>
        <v>150</v>
      </c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  <c r="BF140" s="311"/>
      <c r="BG140" s="311"/>
      <c r="BH140" s="311"/>
      <c r="BI140" s="311"/>
      <c r="BJ140" s="311"/>
      <c r="BK140" s="311"/>
      <c r="BL140" s="311"/>
      <c r="BM140" s="310"/>
      <c r="BN140" s="309"/>
    </row>
    <row r="141" spans="1:66" ht="15.75" customHeight="1">
      <c r="A141" s="1361">
        <v>5</v>
      </c>
      <c r="B141" s="1377" t="s">
        <v>282</v>
      </c>
      <c r="C141" s="1427" t="s">
        <v>138</v>
      </c>
      <c r="D141" s="320">
        <v>180</v>
      </c>
      <c r="E141" s="319">
        <v>115.2</v>
      </c>
      <c r="F141" s="319"/>
      <c r="G141" s="319"/>
      <c r="H141" s="319"/>
      <c r="I141" s="319"/>
      <c r="J141" s="319">
        <v>2.88</v>
      </c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  <c r="BB141" s="319"/>
      <c r="BC141" s="319">
        <v>17.28</v>
      </c>
      <c r="BD141" s="319"/>
      <c r="BE141" s="319"/>
      <c r="BF141" s="319"/>
      <c r="BG141" s="319">
        <v>3.6</v>
      </c>
      <c r="BH141" s="319"/>
      <c r="BI141" s="319"/>
      <c r="BJ141" s="319"/>
      <c r="BK141" s="319"/>
      <c r="BL141" s="319"/>
      <c r="BM141" s="325"/>
      <c r="BN141" s="318"/>
    </row>
    <row r="142" spans="1:66">
      <c r="A142" s="1362"/>
      <c r="B142" s="1349"/>
      <c r="C142" s="1331"/>
      <c r="D142" s="369">
        <v>200</v>
      </c>
      <c r="E142" s="311">
        <v>128</v>
      </c>
      <c r="F142" s="311"/>
      <c r="G142" s="311"/>
      <c r="H142" s="311"/>
      <c r="I142" s="311"/>
      <c r="J142" s="311">
        <v>3.2</v>
      </c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>
        <v>19.2</v>
      </c>
      <c r="BD142" s="311"/>
      <c r="BE142" s="311"/>
      <c r="BF142" s="311"/>
      <c r="BG142" s="311">
        <v>4</v>
      </c>
      <c r="BH142" s="311"/>
      <c r="BI142" s="311"/>
      <c r="BJ142" s="311"/>
      <c r="BK142" s="311"/>
      <c r="BL142" s="311"/>
      <c r="BM142" s="310"/>
      <c r="BN142" s="309"/>
    </row>
    <row r="143" spans="1:66" ht="15.75" customHeight="1">
      <c r="A143" s="1362"/>
      <c r="B143" s="1349"/>
      <c r="C143" s="1378" t="s">
        <v>300</v>
      </c>
      <c r="D143" s="308">
        <v>150</v>
      </c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>
        <v>5.25</v>
      </c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>
        <v>0.75</v>
      </c>
      <c r="BF143" s="307"/>
      <c r="BG143" s="307">
        <v>10.4</v>
      </c>
      <c r="BH143" s="307"/>
      <c r="BI143" s="307"/>
      <c r="BJ143" s="307"/>
      <c r="BK143" s="307"/>
      <c r="BL143" s="307"/>
      <c r="BM143" s="313"/>
      <c r="BN143" s="306"/>
    </row>
    <row r="144" spans="1:66" ht="15.75" customHeight="1">
      <c r="A144" s="1362"/>
      <c r="B144" s="1349"/>
      <c r="C144" s="1378"/>
      <c r="D144" s="374">
        <v>180</v>
      </c>
      <c r="E144" s="314"/>
      <c r="F144" s="314"/>
      <c r="G144" s="314"/>
      <c r="H144" s="314"/>
      <c r="I144" s="314"/>
      <c r="J144" s="314"/>
      <c r="K144" s="314"/>
      <c r="L144" s="314"/>
      <c r="M144" s="314"/>
      <c r="N144" s="314"/>
      <c r="O144" s="314"/>
      <c r="P144" s="314"/>
      <c r="Q144" s="314"/>
      <c r="R144" s="314"/>
      <c r="S144" s="314"/>
      <c r="T144" s="314"/>
      <c r="U144" s="314"/>
      <c r="V144" s="314"/>
      <c r="W144" s="314"/>
      <c r="X144" s="314"/>
      <c r="Y144" s="314"/>
      <c r="Z144" s="314"/>
      <c r="AA144" s="314"/>
      <c r="AB144" s="314"/>
      <c r="AC144" s="314"/>
      <c r="AD144" s="314"/>
      <c r="AE144" s="314"/>
      <c r="AF144" s="314">
        <v>6.3</v>
      </c>
      <c r="AG144" s="314"/>
      <c r="AH144" s="314"/>
      <c r="AI144" s="314"/>
      <c r="AJ144" s="314"/>
      <c r="AK144" s="314"/>
      <c r="AL144" s="314"/>
      <c r="AM144" s="314"/>
      <c r="AN144" s="314"/>
      <c r="AO144" s="314"/>
      <c r="AP144" s="314"/>
      <c r="AQ144" s="314"/>
      <c r="AR144" s="314"/>
      <c r="AS144" s="314"/>
      <c r="AT144" s="314"/>
      <c r="AU144" s="314"/>
      <c r="AV144" s="314"/>
      <c r="AW144" s="314"/>
      <c r="AX144" s="314"/>
      <c r="AY144" s="314"/>
      <c r="AZ144" s="314"/>
      <c r="BA144" s="314"/>
      <c r="BB144" s="314"/>
      <c r="BC144" s="314"/>
      <c r="BD144" s="314"/>
      <c r="BE144" s="314">
        <v>0.9</v>
      </c>
      <c r="BF144" s="314"/>
      <c r="BG144" s="314">
        <v>12.5</v>
      </c>
      <c r="BH144" s="314"/>
      <c r="BI144" s="314"/>
      <c r="BJ144" s="314"/>
      <c r="BK144" s="314"/>
      <c r="BL144" s="314"/>
      <c r="BM144" s="328"/>
      <c r="BN144" s="327"/>
    </row>
    <row r="145" spans="1:66" ht="15.75" customHeight="1">
      <c r="A145" s="1362"/>
      <c r="B145" s="1349"/>
      <c r="C145" s="1334" t="s">
        <v>277</v>
      </c>
      <c r="D145" s="308">
        <v>17</v>
      </c>
      <c r="E145" s="307"/>
      <c r="F145" s="307"/>
      <c r="G145" s="307"/>
      <c r="H145" s="307"/>
      <c r="I145" s="307"/>
      <c r="J145" s="307">
        <v>7</v>
      </c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>
        <v>10</v>
      </c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13"/>
      <c r="BN145" s="306"/>
    </row>
    <row r="146" spans="1:66" ht="15.75" customHeight="1">
      <c r="A146" s="1362"/>
      <c r="B146" s="1349"/>
      <c r="C146" s="1334"/>
      <c r="D146" s="369">
        <v>25</v>
      </c>
      <c r="E146" s="311"/>
      <c r="F146" s="311"/>
      <c r="G146" s="311"/>
      <c r="H146" s="311"/>
      <c r="I146" s="311"/>
      <c r="J146" s="311">
        <v>10</v>
      </c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>
        <v>15</v>
      </c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  <c r="BF146" s="311"/>
      <c r="BG146" s="311"/>
      <c r="BH146" s="311"/>
      <c r="BI146" s="311"/>
      <c r="BJ146" s="311"/>
      <c r="BK146" s="311"/>
      <c r="BL146" s="311"/>
      <c r="BM146" s="310"/>
      <c r="BN146" s="309"/>
    </row>
    <row r="147" spans="1:66" ht="15.75" customHeight="1">
      <c r="A147" s="1362"/>
      <c r="B147" s="1349"/>
      <c r="C147" s="1334" t="s">
        <v>48</v>
      </c>
      <c r="D147" s="308">
        <v>10</v>
      </c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>
        <v>10</v>
      </c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13"/>
      <c r="BN147" s="306"/>
    </row>
    <row r="148" spans="1:66" ht="15.75" customHeight="1">
      <c r="A148" s="1362"/>
      <c r="B148" s="1349"/>
      <c r="C148" s="1334"/>
      <c r="D148" s="369">
        <v>15</v>
      </c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>
        <v>15</v>
      </c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  <c r="BL148" s="311"/>
      <c r="BM148" s="310"/>
      <c r="BN148" s="309"/>
    </row>
    <row r="149" spans="1:66" ht="15.75" customHeight="1">
      <c r="A149" s="1362"/>
      <c r="B149" s="1349" t="s">
        <v>276</v>
      </c>
      <c r="C149" s="1334" t="s">
        <v>321</v>
      </c>
      <c r="D149" s="308">
        <v>120</v>
      </c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>
        <v>120</v>
      </c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13"/>
      <c r="BN149" s="306"/>
    </row>
    <row r="150" spans="1:66" ht="15.75" customHeight="1">
      <c r="A150" s="1362"/>
      <c r="B150" s="1349"/>
      <c r="C150" s="1334"/>
      <c r="D150" s="369">
        <v>120</v>
      </c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>
        <v>120</v>
      </c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  <c r="BF150" s="311"/>
      <c r="BG150" s="311"/>
      <c r="BH150" s="311"/>
      <c r="BI150" s="311"/>
      <c r="BJ150" s="311"/>
      <c r="BK150" s="311"/>
      <c r="BL150" s="311"/>
      <c r="BM150" s="310"/>
      <c r="BN150" s="309"/>
    </row>
    <row r="151" spans="1:66">
      <c r="A151" s="1362"/>
      <c r="B151" s="1372" t="s">
        <v>274</v>
      </c>
      <c r="C151" s="1335" t="s">
        <v>245</v>
      </c>
      <c r="D151" s="308">
        <v>50</v>
      </c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>
        <v>50</v>
      </c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13"/>
      <c r="BN151" s="306"/>
    </row>
    <row r="152" spans="1:66">
      <c r="A152" s="1362"/>
      <c r="B152" s="1373"/>
      <c r="C152" s="1331"/>
      <c r="D152" s="369">
        <v>60</v>
      </c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>
        <v>60</v>
      </c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  <c r="BF152" s="311"/>
      <c r="BG152" s="311"/>
      <c r="BH152" s="311"/>
      <c r="BI152" s="311"/>
      <c r="BJ152" s="311"/>
      <c r="BK152" s="311"/>
      <c r="BL152" s="311"/>
      <c r="BM152" s="310"/>
      <c r="BN152" s="309"/>
    </row>
    <row r="153" spans="1:66" ht="15" hidden="1" customHeight="1">
      <c r="A153" s="1362"/>
      <c r="B153" s="1373"/>
      <c r="C153" s="1332" t="s">
        <v>235</v>
      </c>
      <c r="D153" s="377">
        <v>50</v>
      </c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>
        <v>50</v>
      </c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  <c r="BD153" s="317"/>
      <c r="BE153" s="317"/>
      <c r="BF153" s="317"/>
      <c r="BG153" s="317"/>
      <c r="BH153" s="317"/>
      <c r="BI153" s="317"/>
      <c r="BJ153" s="317"/>
      <c r="BK153" s="317"/>
      <c r="BL153" s="317"/>
      <c r="BM153" s="316"/>
      <c r="BN153" s="315"/>
    </row>
    <row r="154" spans="1:66" ht="15" hidden="1" customHeight="1">
      <c r="A154" s="1362"/>
      <c r="B154" s="1373"/>
      <c r="C154" s="1333"/>
      <c r="D154" s="377">
        <v>60</v>
      </c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>
        <v>60</v>
      </c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  <c r="BD154" s="317"/>
      <c r="BE154" s="317"/>
      <c r="BF154" s="317"/>
      <c r="BG154" s="317"/>
      <c r="BH154" s="317"/>
      <c r="BI154" s="317"/>
      <c r="BJ154" s="317"/>
      <c r="BK154" s="317"/>
      <c r="BL154" s="317"/>
      <c r="BM154" s="316"/>
      <c r="BN154" s="315"/>
    </row>
    <row r="155" spans="1:66" ht="15.75" customHeight="1">
      <c r="A155" s="1362"/>
      <c r="B155" s="1373"/>
      <c r="C155" s="1350" t="s">
        <v>142</v>
      </c>
      <c r="D155" s="308">
        <v>200</v>
      </c>
      <c r="E155" s="307"/>
      <c r="F155" s="307"/>
      <c r="G155" s="307"/>
      <c r="H155" s="307">
        <v>8</v>
      </c>
      <c r="I155" s="307"/>
      <c r="J155" s="307"/>
      <c r="K155" s="307"/>
      <c r="L155" s="307"/>
      <c r="M155" s="307"/>
      <c r="N155" s="307"/>
      <c r="O155" s="307"/>
      <c r="P155" s="307"/>
      <c r="Q155" s="307"/>
      <c r="R155" s="307">
        <v>60</v>
      </c>
      <c r="S155" s="307">
        <v>16</v>
      </c>
      <c r="T155" s="307"/>
      <c r="U155" s="307">
        <v>8</v>
      </c>
      <c r="V155" s="307">
        <v>8</v>
      </c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>
        <v>12</v>
      </c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>
        <v>2.4</v>
      </c>
      <c r="BI155" s="307"/>
      <c r="BJ155" s="307"/>
      <c r="BK155" s="307"/>
      <c r="BL155" s="307"/>
      <c r="BM155" s="313"/>
      <c r="BN155" s="306"/>
    </row>
    <row r="156" spans="1:66">
      <c r="A156" s="1362"/>
      <c r="B156" s="1373"/>
      <c r="C156" s="1382"/>
      <c r="D156" s="374">
        <v>250</v>
      </c>
      <c r="E156" s="314"/>
      <c r="F156" s="314"/>
      <c r="G156" s="314"/>
      <c r="H156" s="314">
        <v>10</v>
      </c>
      <c r="I156" s="314"/>
      <c r="J156" s="314"/>
      <c r="K156" s="314"/>
      <c r="L156" s="314"/>
      <c r="M156" s="314"/>
      <c r="N156" s="314"/>
      <c r="O156" s="314"/>
      <c r="P156" s="314"/>
      <c r="Q156" s="314"/>
      <c r="R156" s="314">
        <v>75</v>
      </c>
      <c r="S156" s="314">
        <v>20</v>
      </c>
      <c r="T156" s="314"/>
      <c r="U156" s="314">
        <v>10</v>
      </c>
      <c r="V156" s="314">
        <v>10</v>
      </c>
      <c r="W156" s="314"/>
      <c r="X156" s="314"/>
      <c r="Y156" s="314"/>
      <c r="Z156" s="314"/>
      <c r="AA156" s="314"/>
      <c r="AB156" s="314"/>
      <c r="AC156" s="314"/>
      <c r="AD156" s="314"/>
      <c r="AE156" s="314"/>
      <c r="AF156" s="314"/>
      <c r="AG156" s="314"/>
      <c r="AH156" s="314"/>
      <c r="AI156" s="314"/>
      <c r="AJ156" s="314"/>
      <c r="AK156" s="314"/>
      <c r="AL156" s="314"/>
      <c r="AM156" s="314">
        <v>15</v>
      </c>
      <c r="AN156" s="314"/>
      <c r="AO156" s="314"/>
      <c r="AP156" s="314"/>
      <c r="AQ156" s="314"/>
      <c r="AR156" s="314"/>
      <c r="AS156" s="314"/>
      <c r="AT156" s="314"/>
      <c r="AU156" s="314"/>
      <c r="AV156" s="314"/>
      <c r="AW156" s="314"/>
      <c r="AX156" s="314"/>
      <c r="AY156" s="314"/>
      <c r="AZ156" s="314"/>
      <c r="BA156" s="314"/>
      <c r="BB156" s="314"/>
      <c r="BC156" s="314"/>
      <c r="BD156" s="314"/>
      <c r="BE156" s="314"/>
      <c r="BF156" s="314"/>
      <c r="BG156" s="314"/>
      <c r="BH156" s="314">
        <v>3</v>
      </c>
      <c r="BI156" s="314"/>
      <c r="BJ156" s="314"/>
      <c r="BK156" s="314"/>
      <c r="BL156" s="314"/>
      <c r="BM156" s="328"/>
      <c r="BN156" s="327"/>
    </row>
    <row r="157" spans="1:66" ht="15.75" customHeight="1">
      <c r="A157" s="1362"/>
      <c r="B157" s="1373"/>
      <c r="C157" s="1335" t="s">
        <v>320</v>
      </c>
      <c r="D157" s="308">
        <v>180</v>
      </c>
      <c r="E157" s="307"/>
      <c r="F157" s="307"/>
      <c r="G157" s="307"/>
      <c r="H157" s="307">
        <v>3.1</v>
      </c>
      <c r="I157" s="307"/>
      <c r="J157" s="307">
        <v>3.7</v>
      </c>
      <c r="K157" s="307"/>
      <c r="L157" s="307">
        <v>49.7</v>
      </c>
      <c r="M157" s="307"/>
      <c r="N157" s="307"/>
      <c r="O157" s="307"/>
      <c r="P157" s="307"/>
      <c r="Q157" s="307"/>
      <c r="R157" s="307"/>
      <c r="S157" s="307">
        <v>142.30000000000001</v>
      </c>
      <c r="T157" s="307"/>
      <c r="U157" s="307">
        <v>7.4</v>
      </c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>
        <v>3.1</v>
      </c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>
        <v>12.3</v>
      </c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>
        <v>1.8</v>
      </c>
      <c r="BI157" s="307"/>
      <c r="BJ157" s="307"/>
      <c r="BK157" s="307"/>
      <c r="BL157" s="307"/>
      <c r="BM157" s="313"/>
      <c r="BN157" s="306"/>
    </row>
    <row r="158" spans="1:66" ht="15" customHeight="1">
      <c r="A158" s="1362"/>
      <c r="B158" s="1373"/>
      <c r="C158" s="1331"/>
      <c r="D158" s="369">
        <v>200</v>
      </c>
      <c r="E158" s="311"/>
      <c r="F158" s="311"/>
      <c r="G158" s="311"/>
      <c r="H158" s="311">
        <v>3.4</v>
      </c>
      <c r="I158" s="311"/>
      <c r="J158" s="311">
        <v>4.0999999999999996</v>
      </c>
      <c r="K158" s="311"/>
      <c r="L158" s="311">
        <v>55.2</v>
      </c>
      <c r="M158" s="311"/>
      <c r="N158" s="311"/>
      <c r="O158" s="311"/>
      <c r="P158" s="311"/>
      <c r="Q158" s="311"/>
      <c r="R158" s="311"/>
      <c r="S158" s="311">
        <v>158.1</v>
      </c>
      <c r="T158" s="311"/>
      <c r="U158" s="311">
        <v>8.1999999999999993</v>
      </c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>
        <v>3.4</v>
      </c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>
        <v>13.6</v>
      </c>
      <c r="AW158" s="311"/>
      <c r="AX158" s="311"/>
      <c r="AY158" s="311"/>
      <c r="AZ158" s="311"/>
      <c r="BA158" s="311"/>
      <c r="BB158" s="311"/>
      <c r="BC158" s="311"/>
      <c r="BD158" s="311"/>
      <c r="BE158" s="311"/>
      <c r="BF158" s="311"/>
      <c r="BG158" s="311"/>
      <c r="BH158" s="311">
        <v>2</v>
      </c>
      <c r="BI158" s="311"/>
      <c r="BJ158" s="311"/>
      <c r="BK158" s="311"/>
      <c r="BL158" s="311"/>
      <c r="BM158" s="310"/>
      <c r="BN158" s="309"/>
    </row>
    <row r="159" spans="1:66">
      <c r="A159" s="1362"/>
      <c r="B159" s="1373"/>
      <c r="C159" s="1335" t="s">
        <v>146</v>
      </c>
      <c r="D159" s="308">
        <v>150</v>
      </c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>
        <v>8.25</v>
      </c>
      <c r="BH159" s="307"/>
      <c r="BI159" s="307"/>
      <c r="BJ159" s="307"/>
      <c r="BK159" s="307">
        <v>18.18</v>
      </c>
      <c r="BL159" s="307"/>
      <c r="BM159" s="313"/>
      <c r="BN159" s="306"/>
    </row>
    <row r="160" spans="1:66">
      <c r="A160" s="1362"/>
      <c r="B160" s="1373"/>
      <c r="C160" s="1331"/>
      <c r="D160" s="369">
        <v>180</v>
      </c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>
        <v>9.09</v>
      </c>
      <c r="BH160" s="311"/>
      <c r="BI160" s="311"/>
      <c r="BJ160" s="311"/>
      <c r="BK160" s="311">
        <v>21.8</v>
      </c>
      <c r="BL160" s="311"/>
      <c r="BM160" s="310"/>
      <c r="BN160" s="309"/>
    </row>
    <row r="161" spans="1:66" ht="15" customHeight="1">
      <c r="A161" s="1362"/>
      <c r="B161" s="1373"/>
      <c r="C161" s="1334" t="s">
        <v>48</v>
      </c>
      <c r="D161" s="308">
        <v>15</v>
      </c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>
        <v>15</v>
      </c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13"/>
      <c r="BN161" s="306"/>
    </row>
    <row r="162" spans="1:66">
      <c r="A162" s="1362"/>
      <c r="B162" s="1373"/>
      <c r="C162" s="1334"/>
      <c r="D162" s="369">
        <v>20</v>
      </c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>
        <v>20</v>
      </c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0"/>
      <c r="BN162" s="309"/>
    </row>
    <row r="163" spans="1:66">
      <c r="A163" s="1362"/>
      <c r="B163" s="1373"/>
      <c r="C163" s="1334" t="s">
        <v>68</v>
      </c>
      <c r="D163" s="308">
        <v>15</v>
      </c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>
        <v>15</v>
      </c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13"/>
      <c r="BN163" s="306"/>
    </row>
    <row r="164" spans="1:66">
      <c r="A164" s="1362"/>
      <c r="B164" s="1375"/>
      <c r="C164" s="1334"/>
      <c r="D164" s="369">
        <v>20</v>
      </c>
      <c r="E164" s="311"/>
      <c r="F164" s="311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>
        <v>20</v>
      </c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0"/>
      <c r="BN164" s="309"/>
    </row>
    <row r="165" spans="1:66" ht="22.5" customHeight="1">
      <c r="A165" s="1362"/>
      <c r="B165" s="1372" t="s">
        <v>271</v>
      </c>
      <c r="C165" s="1335" t="s">
        <v>319</v>
      </c>
      <c r="D165" s="308">
        <v>60</v>
      </c>
      <c r="E165" s="307">
        <v>7.4</v>
      </c>
      <c r="F165" s="307"/>
      <c r="G165" s="307"/>
      <c r="H165" s="307"/>
      <c r="I165" s="307"/>
      <c r="J165" s="307">
        <v>3</v>
      </c>
      <c r="K165" s="307"/>
      <c r="L165" s="307"/>
      <c r="M165" s="307"/>
      <c r="N165" s="307"/>
      <c r="O165" s="307"/>
      <c r="P165" s="307"/>
      <c r="Q165" s="307">
        <v>4.3</v>
      </c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>
        <v>23.75</v>
      </c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>
        <v>29.8</v>
      </c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>
        <v>0.3</v>
      </c>
      <c r="BG165" s="307">
        <v>3</v>
      </c>
      <c r="BH165" s="307">
        <v>0.9</v>
      </c>
      <c r="BI165" s="307"/>
      <c r="BJ165" s="307"/>
      <c r="BK165" s="307"/>
      <c r="BL165" s="307"/>
      <c r="BM165" s="313"/>
      <c r="BN165" s="306">
        <v>1</v>
      </c>
    </row>
    <row r="166" spans="1:66" ht="22.5" customHeight="1">
      <c r="A166" s="1362"/>
      <c r="B166" s="1373"/>
      <c r="C166" s="1331"/>
      <c r="D166" s="369">
        <v>60</v>
      </c>
      <c r="E166" s="311">
        <v>7.4</v>
      </c>
      <c r="F166" s="311"/>
      <c r="G166" s="311"/>
      <c r="H166" s="311"/>
      <c r="I166" s="311"/>
      <c r="J166" s="311">
        <v>3</v>
      </c>
      <c r="K166" s="311"/>
      <c r="L166" s="311"/>
      <c r="M166" s="311"/>
      <c r="N166" s="311"/>
      <c r="O166" s="311"/>
      <c r="P166" s="311"/>
      <c r="Q166" s="311">
        <v>4.3</v>
      </c>
      <c r="R166" s="311"/>
      <c r="S166" s="311"/>
      <c r="T166" s="311"/>
      <c r="U166" s="311"/>
      <c r="V166" s="311"/>
      <c r="W166" s="311"/>
      <c r="X166" s="311"/>
      <c r="Y166" s="311"/>
      <c r="Z166" s="311"/>
      <c r="AA166" s="311"/>
      <c r="AB166" s="311"/>
      <c r="AC166" s="311"/>
      <c r="AD166" s="311"/>
      <c r="AE166" s="311"/>
      <c r="AF166" s="311"/>
      <c r="AG166" s="311"/>
      <c r="AH166" s="311"/>
      <c r="AI166" s="311"/>
      <c r="AJ166" s="311">
        <v>23.75</v>
      </c>
      <c r="AK166" s="311"/>
      <c r="AL166" s="311"/>
      <c r="AM166" s="311"/>
      <c r="AN166" s="311"/>
      <c r="AO166" s="311"/>
      <c r="AP166" s="311"/>
      <c r="AQ166" s="311"/>
      <c r="AR166" s="311"/>
      <c r="AS166" s="311"/>
      <c r="AT166" s="311">
        <v>29.8</v>
      </c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  <c r="BF166" s="311">
        <v>0.3</v>
      </c>
      <c r="BG166" s="311">
        <v>3</v>
      </c>
      <c r="BH166" s="311">
        <v>0.9</v>
      </c>
      <c r="BI166" s="311"/>
      <c r="BJ166" s="311"/>
      <c r="BK166" s="311"/>
      <c r="BL166" s="311"/>
      <c r="BM166" s="310"/>
      <c r="BN166" s="309">
        <v>1</v>
      </c>
    </row>
    <row r="167" spans="1:66" ht="15.75" customHeight="1">
      <c r="A167" s="1362"/>
      <c r="B167" s="1373"/>
      <c r="C167" s="1334" t="s">
        <v>362</v>
      </c>
      <c r="D167" s="308">
        <v>150</v>
      </c>
      <c r="E167" s="307"/>
      <c r="F167" s="307">
        <v>150</v>
      </c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6"/>
    </row>
    <row r="168" spans="1:66" ht="15.75" thickBot="1">
      <c r="A168" s="1366"/>
      <c r="B168" s="1370"/>
      <c r="C168" s="1336"/>
      <c r="D168" s="375">
        <v>180</v>
      </c>
      <c r="E168" s="322"/>
      <c r="F168" s="322">
        <v>180</v>
      </c>
      <c r="G168" s="322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  <c r="AC168" s="322"/>
      <c r="AD168" s="322"/>
      <c r="AE168" s="322"/>
      <c r="AF168" s="322"/>
      <c r="AG168" s="322"/>
      <c r="AH168" s="322"/>
      <c r="AI168" s="322"/>
      <c r="AJ168" s="322"/>
      <c r="AK168" s="322"/>
      <c r="AL168" s="322"/>
      <c r="AM168" s="322"/>
      <c r="AN168" s="322"/>
      <c r="AO168" s="322"/>
      <c r="AP168" s="322"/>
      <c r="AQ168" s="322"/>
      <c r="AR168" s="322"/>
      <c r="AS168" s="322"/>
      <c r="AT168" s="322"/>
      <c r="AU168" s="322"/>
      <c r="AV168" s="322"/>
      <c r="AW168" s="322"/>
      <c r="AX168" s="322"/>
      <c r="AY168" s="322"/>
      <c r="AZ168" s="322"/>
      <c r="BA168" s="322"/>
      <c r="BB168" s="322"/>
      <c r="BC168" s="322"/>
      <c r="BD168" s="322"/>
      <c r="BE168" s="322"/>
      <c r="BF168" s="322"/>
      <c r="BG168" s="322"/>
      <c r="BH168" s="322"/>
      <c r="BI168" s="322"/>
      <c r="BJ168" s="322"/>
      <c r="BK168" s="322"/>
      <c r="BL168" s="322"/>
      <c r="BM168" s="322"/>
      <c r="BN168" s="321"/>
    </row>
    <row r="169" spans="1:66" ht="15.75" customHeight="1">
      <c r="A169" s="1357">
        <v>6</v>
      </c>
      <c r="B169" s="1349" t="s">
        <v>282</v>
      </c>
      <c r="C169" s="1334" t="s">
        <v>318</v>
      </c>
      <c r="D169" s="308">
        <v>180</v>
      </c>
      <c r="E169" s="307">
        <v>180</v>
      </c>
      <c r="F169" s="307"/>
      <c r="G169" s="307"/>
      <c r="H169" s="307"/>
      <c r="I169" s="307"/>
      <c r="J169" s="307">
        <v>2.7</v>
      </c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>
        <v>18</v>
      </c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>
        <v>4.5</v>
      </c>
      <c r="BH169" s="307"/>
      <c r="BI169" s="307"/>
      <c r="BJ169" s="307"/>
      <c r="BK169" s="307"/>
      <c r="BL169" s="307"/>
      <c r="BM169" s="313"/>
      <c r="BN169" s="306"/>
    </row>
    <row r="170" spans="1:66" ht="15" customHeight="1">
      <c r="A170" s="1358"/>
      <c r="B170" s="1349"/>
      <c r="C170" s="1334"/>
      <c r="D170" s="369">
        <v>200</v>
      </c>
      <c r="E170" s="311">
        <v>200</v>
      </c>
      <c r="F170" s="311"/>
      <c r="G170" s="311"/>
      <c r="H170" s="311"/>
      <c r="I170" s="311"/>
      <c r="J170" s="311">
        <v>3</v>
      </c>
      <c r="K170" s="311"/>
      <c r="L170" s="311"/>
      <c r="M170" s="311"/>
      <c r="N170" s="311"/>
      <c r="O170" s="311"/>
      <c r="P170" s="311"/>
      <c r="Q170" s="311"/>
      <c r="R170" s="311"/>
      <c r="S170" s="311"/>
      <c r="T170" s="311"/>
      <c r="U170" s="311"/>
      <c r="V170" s="311"/>
      <c r="W170" s="311"/>
      <c r="X170" s="311"/>
      <c r="Y170" s="311"/>
      <c r="Z170" s="311"/>
      <c r="AA170" s="311"/>
      <c r="AB170" s="311"/>
      <c r="AC170" s="311"/>
      <c r="AD170" s="311"/>
      <c r="AE170" s="311"/>
      <c r="AF170" s="311"/>
      <c r="AG170" s="311"/>
      <c r="AH170" s="311"/>
      <c r="AI170" s="311"/>
      <c r="AJ170" s="311"/>
      <c r="AK170" s="311"/>
      <c r="AL170" s="311"/>
      <c r="AM170" s="311"/>
      <c r="AN170" s="311"/>
      <c r="AO170" s="311"/>
      <c r="AP170" s="311"/>
      <c r="AQ170" s="311"/>
      <c r="AR170" s="311"/>
      <c r="AS170" s="311"/>
      <c r="AT170" s="311"/>
      <c r="AU170" s="311">
        <v>20</v>
      </c>
      <c r="AV170" s="311"/>
      <c r="AW170" s="311"/>
      <c r="AX170" s="311"/>
      <c r="AY170" s="311"/>
      <c r="AZ170" s="311"/>
      <c r="BA170" s="311"/>
      <c r="BB170" s="311"/>
      <c r="BC170" s="311"/>
      <c r="BD170" s="311"/>
      <c r="BE170" s="311"/>
      <c r="BF170" s="311"/>
      <c r="BG170" s="311">
        <v>5</v>
      </c>
      <c r="BH170" s="311"/>
      <c r="BI170" s="311"/>
      <c r="BJ170" s="311"/>
      <c r="BK170" s="311"/>
      <c r="BL170" s="311"/>
      <c r="BM170" s="310"/>
      <c r="BN170" s="309"/>
    </row>
    <row r="171" spans="1:66" ht="15.75" customHeight="1">
      <c r="A171" s="1358"/>
      <c r="B171" s="1349"/>
      <c r="C171" s="1334" t="s">
        <v>294</v>
      </c>
      <c r="D171" s="308">
        <v>150</v>
      </c>
      <c r="E171" s="307">
        <v>106.7</v>
      </c>
      <c r="F171" s="307"/>
      <c r="G171" s="307"/>
      <c r="H171" s="307"/>
      <c r="I171" s="307"/>
      <c r="J171" s="307"/>
      <c r="K171" s="307"/>
      <c r="L171" s="307"/>
      <c r="M171" s="307"/>
      <c r="N171" s="307"/>
      <c r="O171" s="307"/>
      <c r="P171" s="307"/>
      <c r="Q171" s="307"/>
      <c r="R171" s="307"/>
      <c r="S171" s="307"/>
      <c r="T171" s="307"/>
      <c r="U171" s="307"/>
      <c r="V171" s="307"/>
      <c r="W171" s="307"/>
      <c r="X171" s="307"/>
      <c r="Y171" s="307"/>
      <c r="Z171" s="307"/>
      <c r="AA171" s="307"/>
      <c r="AB171" s="307"/>
      <c r="AC171" s="307"/>
      <c r="AD171" s="307"/>
      <c r="AE171" s="307"/>
      <c r="AF171" s="307"/>
      <c r="AG171" s="307"/>
      <c r="AH171" s="307"/>
      <c r="AI171" s="307"/>
      <c r="AJ171" s="307"/>
      <c r="AK171" s="307"/>
      <c r="AL171" s="307"/>
      <c r="AM171" s="307"/>
      <c r="AN171" s="307"/>
      <c r="AO171" s="307"/>
      <c r="AP171" s="307"/>
      <c r="AQ171" s="307"/>
      <c r="AR171" s="307"/>
      <c r="AS171" s="307"/>
      <c r="AT171" s="307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>
        <v>10.4</v>
      </c>
      <c r="BH171" s="307"/>
      <c r="BI171" s="307"/>
      <c r="BJ171" s="307">
        <v>2</v>
      </c>
      <c r="BK171" s="307"/>
      <c r="BL171" s="307"/>
      <c r="BM171" s="313"/>
      <c r="BN171" s="306"/>
    </row>
    <row r="172" spans="1:66" ht="15" customHeight="1">
      <c r="A172" s="1358"/>
      <c r="B172" s="1349"/>
      <c r="C172" s="1334"/>
      <c r="D172" s="369">
        <v>180</v>
      </c>
      <c r="E172" s="311">
        <v>128</v>
      </c>
      <c r="F172" s="311"/>
      <c r="G172" s="311"/>
      <c r="H172" s="311"/>
      <c r="I172" s="311"/>
      <c r="J172" s="311"/>
      <c r="K172" s="311"/>
      <c r="L172" s="311"/>
      <c r="M172" s="311"/>
      <c r="N172" s="311"/>
      <c r="O172" s="311"/>
      <c r="P172" s="311"/>
      <c r="Q172" s="311"/>
      <c r="R172" s="311"/>
      <c r="S172" s="311"/>
      <c r="T172" s="311"/>
      <c r="U172" s="311"/>
      <c r="V172" s="311"/>
      <c r="W172" s="311"/>
      <c r="X172" s="311"/>
      <c r="Y172" s="311"/>
      <c r="Z172" s="311"/>
      <c r="AA172" s="311"/>
      <c r="AB172" s="311"/>
      <c r="AC172" s="311"/>
      <c r="AD172" s="311"/>
      <c r="AE172" s="311"/>
      <c r="AF172" s="311"/>
      <c r="AG172" s="311"/>
      <c r="AH172" s="311"/>
      <c r="AI172" s="311"/>
      <c r="AJ172" s="311"/>
      <c r="AK172" s="311"/>
      <c r="AL172" s="311"/>
      <c r="AM172" s="311"/>
      <c r="AN172" s="311"/>
      <c r="AO172" s="311"/>
      <c r="AP172" s="311"/>
      <c r="AQ172" s="311"/>
      <c r="AR172" s="311"/>
      <c r="AS172" s="311"/>
      <c r="AT172" s="311"/>
      <c r="AU172" s="311"/>
      <c r="AV172" s="311"/>
      <c r="AW172" s="311"/>
      <c r="AX172" s="311"/>
      <c r="AY172" s="311"/>
      <c r="AZ172" s="311"/>
      <c r="BA172" s="311"/>
      <c r="BB172" s="311"/>
      <c r="BC172" s="311"/>
      <c r="BD172" s="311"/>
      <c r="BE172" s="311"/>
      <c r="BF172" s="311"/>
      <c r="BG172" s="311">
        <v>12.5</v>
      </c>
      <c r="BH172" s="311"/>
      <c r="BI172" s="311"/>
      <c r="BJ172" s="311">
        <v>2.4</v>
      </c>
      <c r="BK172" s="311"/>
      <c r="BL172" s="311"/>
      <c r="BM172" s="310"/>
      <c r="BN172" s="309"/>
    </row>
    <row r="173" spans="1:66" ht="15.75" customHeight="1">
      <c r="A173" s="1358"/>
      <c r="B173" s="1349"/>
      <c r="C173" s="1334" t="s">
        <v>277</v>
      </c>
      <c r="D173" s="308">
        <v>17</v>
      </c>
      <c r="E173" s="307"/>
      <c r="F173" s="307"/>
      <c r="G173" s="307"/>
      <c r="H173" s="307"/>
      <c r="I173" s="307"/>
      <c r="J173" s="307">
        <v>7</v>
      </c>
      <c r="K173" s="307"/>
      <c r="L173" s="307"/>
      <c r="M173" s="307"/>
      <c r="N173" s="307"/>
      <c r="O173" s="307"/>
      <c r="P173" s="307"/>
      <c r="Q173" s="307"/>
      <c r="R173" s="307"/>
      <c r="S173" s="307"/>
      <c r="T173" s="307"/>
      <c r="U173" s="307"/>
      <c r="V173" s="307"/>
      <c r="W173" s="307"/>
      <c r="X173" s="307"/>
      <c r="Y173" s="307"/>
      <c r="Z173" s="307"/>
      <c r="AA173" s="307"/>
      <c r="AB173" s="307"/>
      <c r="AC173" s="307"/>
      <c r="AD173" s="307"/>
      <c r="AE173" s="307"/>
      <c r="AF173" s="307"/>
      <c r="AG173" s="307"/>
      <c r="AH173" s="307"/>
      <c r="AI173" s="307"/>
      <c r="AJ173" s="307"/>
      <c r="AK173" s="307"/>
      <c r="AL173" s="307"/>
      <c r="AM173" s="307"/>
      <c r="AN173" s="307"/>
      <c r="AO173" s="307"/>
      <c r="AP173" s="307"/>
      <c r="AQ173" s="307">
        <v>10</v>
      </c>
      <c r="AR173" s="307"/>
      <c r="AS173" s="307"/>
      <c r="AT173" s="307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13"/>
      <c r="BN173" s="306"/>
    </row>
    <row r="174" spans="1:66" ht="15.75" customHeight="1">
      <c r="A174" s="1358"/>
      <c r="B174" s="1349"/>
      <c r="C174" s="1334"/>
      <c r="D174" s="369">
        <v>25</v>
      </c>
      <c r="E174" s="311"/>
      <c r="F174" s="311"/>
      <c r="G174" s="311"/>
      <c r="H174" s="311"/>
      <c r="I174" s="311"/>
      <c r="J174" s="311">
        <v>10</v>
      </c>
      <c r="K174" s="311"/>
      <c r="L174" s="311"/>
      <c r="M174" s="311"/>
      <c r="N174" s="311"/>
      <c r="O174" s="311"/>
      <c r="P174" s="311"/>
      <c r="Q174" s="311"/>
      <c r="R174" s="311"/>
      <c r="S174" s="311"/>
      <c r="T174" s="311"/>
      <c r="U174" s="311"/>
      <c r="V174" s="311"/>
      <c r="W174" s="311"/>
      <c r="X174" s="311"/>
      <c r="Y174" s="311"/>
      <c r="Z174" s="311"/>
      <c r="AA174" s="311"/>
      <c r="AB174" s="311"/>
      <c r="AC174" s="311"/>
      <c r="AD174" s="311"/>
      <c r="AE174" s="311"/>
      <c r="AF174" s="311"/>
      <c r="AG174" s="311"/>
      <c r="AH174" s="311"/>
      <c r="AI174" s="311"/>
      <c r="AJ174" s="311"/>
      <c r="AK174" s="311"/>
      <c r="AL174" s="311"/>
      <c r="AM174" s="311"/>
      <c r="AN174" s="311"/>
      <c r="AO174" s="311"/>
      <c r="AP174" s="311"/>
      <c r="AQ174" s="311">
        <v>15</v>
      </c>
      <c r="AR174" s="311"/>
      <c r="AS174" s="311"/>
      <c r="AT174" s="311"/>
      <c r="AU174" s="311"/>
      <c r="AV174" s="311"/>
      <c r="AW174" s="311"/>
      <c r="AX174" s="311"/>
      <c r="AY174" s="311"/>
      <c r="AZ174" s="311"/>
      <c r="BA174" s="311"/>
      <c r="BB174" s="311"/>
      <c r="BC174" s="311"/>
      <c r="BD174" s="311"/>
      <c r="BE174" s="311"/>
      <c r="BF174" s="311"/>
      <c r="BG174" s="311"/>
      <c r="BH174" s="311"/>
      <c r="BI174" s="311"/>
      <c r="BJ174" s="311"/>
      <c r="BK174" s="311"/>
      <c r="BL174" s="311"/>
      <c r="BM174" s="310"/>
      <c r="BN174" s="309"/>
    </row>
    <row r="175" spans="1:66" ht="15.75" customHeight="1">
      <c r="A175" s="1358"/>
      <c r="B175" s="1349"/>
      <c r="C175" s="1334" t="s">
        <v>48</v>
      </c>
      <c r="D175" s="308">
        <v>10</v>
      </c>
      <c r="E175" s="307"/>
      <c r="F175" s="307"/>
      <c r="G175" s="307"/>
      <c r="H175" s="307"/>
      <c r="I175" s="307"/>
      <c r="J175" s="307"/>
      <c r="K175" s="307"/>
      <c r="L175" s="307"/>
      <c r="M175" s="307"/>
      <c r="N175" s="307"/>
      <c r="O175" s="307"/>
      <c r="P175" s="307"/>
      <c r="Q175" s="307"/>
      <c r="R175" s="307"/>
      <c r="S175" s="307"/>
      <c r="T175" s="307"/>
      <c r="U175" s="307"/>
      <c r="V175" s="307"/>
      <c r="W175" s="307"/>
      <c r="X175" s="307"/>
      <c r="Y175" s="307"/>
      <c r="Z175" s="307"/>
      <c r="AA175" s="307"/>
      <c r="AB175" s="307"/>
      <c r="AC175" s="307"/>
      <c r="AD175" s="307"/>
      <c r="AE175" s="307"/>
      <c r="AF175" s="307"/>
      <c r="AG175" s="307"/>
      <c r="AH175" s="307"/>
      <c r="AI175" s="307"/>
      <c r="AJ175" s="307"/>
      <c r="AK175" s="307"/>
      <c r="AL175" s="307"/>
      <c r="AM175" s="307"/>
      <c r="AN175" s="307"/>
      <c r="AO175" s="307"/>
      <c r="AP175" s="307"/>
      <c r="AQ175" s="307">
        <v>10</v>
      </c>
      <c r="AR175" s="307"/>
      <c r="AS175" s="307"/>
      <c r="AT175" s="307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13"/>
      <c r="BN175" s="306"/>
    </row>
    <row r="176" spans="1:66" ht="15.75" customHeight="1">
      <c r="A176" s="1358"/>
      <c r="B176" s="1349"/>
      <c r="C176" s="1334"/>
      <c r="D176" s="369">
        <v>15</v>
      </c>
      <c r="E176" s="311"/>
      <c r="F176" s="311"/>
      <c r="G176" s="311"/>
      <c r="H176" s="311"/>
      <c r="I176" s="311"/>
      <c r="J176" s="311"/>
      <c r="K176" s="311"/>
      <c r="L176" s="311"/>
      <c r="M176" s="311"/>
      <c r="N176" s="311"/>
      <c r="O176" s="311"/>
      <c r="P176" s="311"/>
      <c r="Q176" s="311"/>
      <c r="R176" s="311"/>
      <c r="S176" s="311"/>
      <c r="T176" s="311"/>
      <c r="U176" s="311"/>
      <c r="V176" s="311"/>
      <c r="W176" s="311"/>
      <c r="X176" s="311"/>
      <c r="Y176" s="311"/>
      <c r="Z176" s="311"/>
      <c r="AA176" s="311"/>
      <c r="AB176" s="311"/>
      <c r="AC176" s="311"/>
      <c r="AD176" s="311"/>
      <c r="AE176" s="311"/>
      <c r="AF176" s="311"/>
      <c r="AG176" s="311"/>
      <c r="AH176" s="311"/>
      <c r="AI176" s="311"/>
      <c r="AJ176" s="311"/>
      <c r="AK176" s="311"/>
      <c r="AL176" s="311"/>
      <c r="AM176" s="311"/>
      <c r="AN176" s="311"/>
      <c r="AO176" s="311"/>
      <c r="AP176" s="311"/>
      <c r="AQ176" s="311">
        <v>15</v>
      </c>
      <c r="AR176" s="311"/>
      <c r="AS176" s="311"/>
      <c r="AT176" s="311"/>
      <c r="AU176" s="311"/>
      <c r="AV176" s="311"/>
      <c r="AW176" s="311"/>
      <c r="AX176" s="311"/>
      <c r="AY176" s="311"/>
      <c r="AZ176" s="311"/>
      <c r="BA176" s="311"/>
      <c r="BB176" s="311"/>
      <c r="BC176" s="311"/>
      <c r="BD176" s="311"/>
      <c r="BE176" s="311"/>
      <c r="BF176" s="311"/>
      <c r="BG176" s="311"/>
      <c r="BH176" s="311"/>
      <c r="BI176" s="311"/>
      <c r="BJ176" s="311"/>
      <c r="BK176" s="311"/>
      <c r="BL176" s="311"/>
      <c r="BM176" s="310"/>
      <c r="BN176" s="309"/>
    </row>
    <row r="177" spans="1:66" ht="15.75" customHeight="1">
      <c r="A177" s="1358"/>
      <c r="B177" s="1349" t="s">
        <v>276</v>
      </c>
      <c r="C177" s="1334" t="s">
        <v>275</v>
      </c>
      <c r="D177" s="308">
        <v>100</v>
      </c>
      <c r="E177" s="307"/>
      <c r="F177" s="307"/>
      <c r="G177" s="307"/>
      <c r="H177" s="307"/>
      <c r="I177" s="307"/>
      <c r="J177" s="307"/>
      <c r="K177" s="307"/>
      <c r="L177" s="307"/>
      <c r="M177" s="307"/>
      <c r="N177" s="307"/>
      <c r="O177" s="307"/>
      <c r="P177" s="307"/>
      <c r="Q177" s="307"/>
      <c r="R177" s="307"/>
      <c r="S177" s="307"/>
      <c r="T177" s="307"/>
      <c r="U177" s="307"/>
      <c r="V177" s="307"/>
      <c r="W177" s="307"/>
      <c r="X177" s="307"/>
      <c r="Y177" s="307"/>
      <c r="Z177" s="307"/>
      <c r="AA177" s="307"/>
      <c r="AB177" s="307"/>
      <c r="AC177" s="307"/>
      <c r="AD177" s="307">
        <v>100</v>
      </c>
      <c r="AE177" s="307"/>
      <c r="AF177" s="307"/>
      <c r="AG177" s="307"/>
      <c r="AH177" s="307"/>
      <c r="AI177" s="307"/>
      <c r="AJ177" s="307"/>
      <c r="AK177" s="307"/>
      <c r="AL177" s="307"/>
      <c r="AM177" s="307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13"/>
      <c r="BN177" s="306"/>
    </row>
    <row r="178" spans="1:66" ht="15.75" customHeight="1">
      <c r="A178" s="1358"/>
      <c r="B178" s="1349"/>
      <c r="C178" s="1334"/>
      <c r="D178" s="369">
        <v>100</v>
      </c>
      <c r="E178" s="311"/>
      <c r="F178" s="311"/>
      <c r="G178" s="311"/>
      <c r="H178" s="311"/>
      <c r="I178" s="311"/>
      <c r="J178" s="311"/>
      <c r="K178" s="311"/>
      <c r="L178" s="311"/>
      <c r="M178" s="311"/>
      <c r="N178" s="311"/>
      <c r="O178" s="311"/>
      <c r="P178" s="311"/>
      <c r="Q178" s="311"/>
      <c r="R178" s="311"/>
      <c r="S178" s="311"/>
      <c r="T178" s="311"/>
      <c r="U178" s="311"/>
      <c r="V178" s="311"/>
      <c r="W178" s="311"/>
      <c r="X178" s="311"/>
      <c r="Y178" s="311"/>
      <c r="Z178" s="311"/>
      <c r="AA178" s="311"/>
      <c r="AB178" s="311"/>
      <c r="AC178" s="311"/>
      <c r="AD178" s="311">
        <v>100</v>
      </c>
      <c r="AE178" s="311"/>
      <c r="AF178" s="311"/>
      <c r="AG178" s="311"/>
      <c r="AH178" s="311"/>
      <c r="AI178" s="311"/>
      <c r="AJ178" s="311"/>
      <c r="AK178" s="311"/>
      <c r="AL178" s="311"/>
      <c r="AM178" s="311"/>
      <c r="AN178" s="311"/>
      <c r="AO178" s="311"/>
      <c r="AP178" s="311"/>
      <c r="AQ178" s="311"/>
      <c r="AR178" s="311"/>
      <c r="AS178" s="311"/>
      <c r="AT178" s="311"/>
      <c r="AU178" s="311"/>
      <c r="AV178" s="311"/>
      <c r="AW178" s="311"/>
      <c r="AX178" s="311"/>
      <c r="AY178" s="311"/>
      <c r="AZ178" s="311"/>
      <c r="BA178" s="311"/>
      <c r="BB178" s="311"/>
      <c r="BC178" s="311"/>
      <c r="BD178" s="311"/>
      <c r="BE178" s="311"/>
      <c r="BF178" s="311"/>
      <c r="BG178" s="311"/>
      <c r="BH178" s="311"/>
      <c r="BI178" s="311"/>
      <c r="BJ178" s="311"/>
      <c r="BK178" s="311"/>
      <c r="BL178" s="311"/>
      <c r="BM178" s="310"/>
      <c r="BN178" s="309"/>
    </row>
    <row r="179" spans="1:66" ht="15.75" customHeight="1">
      <c r="A179" s="1358"/>
      <c r="B179" s="1372" t="s">
        <v>274</v>
      </c>
      <c r="C179" s="1334" t="s">
        <v>248</v>
      </c>
      <c r="D179" s="308">
        <v>50</v>
      </c>
      <c r="E179" s="307"/>
      <c r="F179" s="307"/>
      <c r="G179" s="307"/>
      <c r="H179" s="307"/>
      <c r="I179" s="307"/>
      <c r="J179" s="307"/>
      <c r="K179" s="307"/>
      <c r="L179" s="307"/>
      <c r="M179" s="307"/>
      <c r="N179" s="307"/>
      <c r="O179" s="307"/>
      <c r="P179" s="307"/>
      <c r="Q179" s="307"/>
      <c r="R179" s="307"/>
      <c r="S179" s="307"/>
      <c r="T179" s="307"/>
      <c r="U179" s="307"/>
      <c r="V179" s="307"/>
      <c r="W179" s="307"/>
      <c r="X179" s="307"/>
      <c r="Y179" s="307"/>
      <c r="Z179" s="307">
        <v>50</v>
      </c>
      <c r="AA179" s="307"/>
      <c r="AB179" s="307"/>
      <c r="AC179" s="307"/>
      <c r="AD179" s="307"/>
      <c r="AE179" s="307"/>
      <c r="AF179" s="307"/>
      <c r="AG179" s="307"/>
      <c r="AH179" s="307"/>
      <c r="AI179" s="307"/>
      <c r="AJ179" s="307"/>
      <c r="AK179" s="307"/>
      <c r="AL179" s="307"/>
      <c r="AM179" s="307"/>
      <c r="AN179" s="307"/>
      <c r="AO179" s="307"/>
      <c r="AP179" s="307"/>
      <c r="AQ179" s="307"/>
      <c r="AR179" s="307"/>
      <c r="AS179" s="307"/>
      <c r="AT179" s="307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13"/>
      <c r="BN179" s="306"/>
    </row>
    <row r="180" spans="1:66" ht="15.75" customHeight="1">
      <c r="A180" s="1358"/>
      <c r="B180" s="1373"/>
      <c r="C180" s="1334"/>
      <c r="D180" s="369">
        <v>60</v>
      </c>
      <c r="E180" s="311"/>
      <c r="F180" s="311"/>
      <c r="G180" s="311"/>
      <c r="H180" s="311"/>
      <c r="I180" s="311"/>
      <c r="J180" s="311"/>
      <c r="K180" s="311"/>
      <c r="L180" s="311"/>
      <c r="M180" s="311"/>
      <c r="N180" s="311"/>
      <c r="O180" s="311"/>
      <c r="P180" s="311"/>
      <c r="Q180" s="311"/>
      <c r="R180" s="311"/>
      <c r="S180" s="311"/>
      <c r="T180" s="311"/>
      <c r="U180" s="311"/>
      <c r="V180" s="311"/>
      <c r="W180" s="311"/>
      <c r="X180" s="311"/>
      <c r="Y180" s="311"/>
      <c r="Z180" s="311">
        <v>60</v>
      </c>
      <c r="AA180" s="311"/>
      <c r="AB180" s="311"/>
      <c r="AC180" s="311"/>
      <c r="AD180" s="311"/>
      <c r="AE180" s="311"/>
      <c r="AF180" s="311"/>
      <c r="AG180" s="311"/>
      <c r="AH180" s="311"/>
      <c r="AI180" s="311"/>
      <c r="AJ180" s="311"/>
      <c r="AK180" s="311"/>
      <c r="AL180" s="311"/>
      <c r="AM180" s="311"/>
      <c r="AN180" s="311"/>
      <c r="AO180" s="311"/>
      <c r="AP180" s="311"/>
      <c r="AQ180" s="311"/>
      <c r="AR180" s="311"/>
      <c r="AS180" s="311"/>
      <c r="AT180" s="311"/>
      <c r="AU180" s="311"/>
      <c r="AV180" s="311"/>
      <c r="AW180" s="311"/>
      <c r="AX180" s="311"/>
      <c r="AY180" s="311"/>
      <c r="AZ180" s="311"/>
      <c r="BA180" s="311"/>
      <c r="BB180" s="311"/>
      <c r="BC180" s="311"/>
      <c r="BD180" s="311"/>
      <c r="BE180" s="311"/>
      <c r="BF180" s="311"/>
      <c r="BG180" s="311"/>
      <c r="BH180" s="311"/>
      <c r="BI180" s="311"/>
      <c r="BJ180" s="311"/>
      <c r="BK180" s="311"/>
      <c r="BL180" s="311"/>
      <c r="BM180" s="310"/>
      <c r="BN180" s="309"/>
    </row>
    <row r="181" spans="1:66" ht="15.75" hidden="1" customHeight="1">
      <c r="A181" s="1358"/>
      <c r="B181" s="1373"/>
      <c r="C181" s="1332" t="s">
        <v>234</v>
      </c>
      <c r="D181" s="377">
        <v>50</v>
      </c>
      <c r="E181" s="317"/>
      <c r="F181" s="317"/>
      <c r="G181" s="317"/>
      <c r="H181" s="317"/>
      <c r="I181" s="317"/>
      <c r="J181" s="317"/>
      <c r="K181" s="317"/>
      <c r="L181" s="317"/>
      <c r="M181" s="317"/>
      <c r="N181" s="317"/>
      <c r="O181" s="317"/>
      <c r="P181" s="317"/>
      <c r="Q181" s="317"/>
      <c r="R181" s="317"/>
      <c r="S181" s="317"/>
      <c r="T181" s="317"/>
      <c r="U181" s="317"/>
      <c r="V181" s="317"/>
      <c r="W181" s="317"/>
      <c r="X181" s="317"/>
      <c r="Y181" s="317"/>
      <c r="Z181" s="317"/>
      <c r="AA181" s="317"/>
      <c r="AB181" s="317"/>
      <c r="AC181" s="317"/>
      <c r="AD181" s="317"/>
      <c r="AE181" s="317"/>
      <c r="AF181" s="317"/>
      <c r="AG181" s="317"/>
      <c r="AH181" s="317"/>
      <c r="AI181" s="317"/>
      <c r="AJ181" s="317"/>
      <c r="AK181" s="317"/>
      <c r="AL181" s="317"/>
      <c r="AM181" s="317"/>
      <c r="AN181" s="317">
        <v>50</v>
      </c>
      <c r="AO181" s="317"/>
      <c r="AP181" s="317"/>
      <c r="AQ181" s="317"/>
      <c r="AR181" s="317"/>
      <c r="AS181" s="317"/>
      <c r="AT181" s="317"/>
      <c r="AU181" s="317"/>
      <c r="AV181" s="317"/>
      <c r="AW181" s="317"/>
      <c r="AX181" s="317"/>
      <c r="AY181" s="317"/>
      <c r="AZ181" s="317"/>
      <c r="BA181" s="317"/>
      <c r="BB181" s="317"/>
      <c r="BC181" s="317"/>
      <c r="BD181" s="317"/>
      <c r="BE181" s="317"/>
      <c r="BF181" s="317"/>
      <c r="BG181" s="317"/>
      <c r="BH181" s="317"/>
      <c r="BI181" s="317"/>
      <c r="BJ181" s="317"/>
      <c r="BK181" s="317"/>
      <c r="BL181" s="317"/>
      <c r="BM181" s="316"/>
      <c r="BN181" s="315"/>
    </row>
    <row r="182" spans="1:66" ht="15.75" hidden="1" customHeight="1">
      <c r="A182" s="1358"/>
      <c r="B182" s="1373"/>
      <c r="C182" s="1333"/>
      <c r="D182" s="377">
        <v>60</v>
      </c>
      <c r="E182" s="317"/>
      <c r="F182" s="317"/>
      <c r="G182" s="317"/>
      <c r="H182" s="317"/>
      <c r="I182" s="317"/>
      <c r="J182" s="317"/>
      <c r="K182" s="317"/>
      <c r="L182" s="317"/>
      <c r="M182" s="317"/>
      <c r="N182" s="317"/>
      <c r="O182" s="317"/>
      <c r="P182" s="317"/>
      <c r="Q182" s="317"/>
      <c r="R182" s="317"/>
      <c r="S182" s="317"/>
      <c r="T182" s="317"/>
      <c r="U182" s="317"/>
      <c r="V182" s="317"/>
      <c r="W182" s="317"/>
      <c r="X182" s="317"/>
      <c r="Y182" s="317"/>
      <c r="Z182" s="317"/>
      <c r="AA182" s="317"/>
      <c r="AB182" s="317"/>
      <c r="AC182" s="317"/>
      <c r="AD182" s="317"/>
      <c r="AE182" s="317"/>
      <c r="AF182" s="317"/>
      <c r="AG182" s="317"/>
      <c r="AH182" s="317"/>
      <c r="AI182" s="317"/>
      <c r="AJ182" s="317"/>
      <c r="AK182" s="317"/>
      <c r="AL182" s="317"/>
      <c r="AM182" s="317"/>
      <c r="AN182" s="317">
        <v>60</v>
      </c>
      <c r="AO182" s="317"/>
      <c r="AP182" s="317"/>
      <c r="AQ182" s="317"/>
      <c r="AR182" s="317"/>
      <c r="AS182" s="317"/>
      <c r="AT182" s="317"/>
      <c r="AU182" s="317"/>
      <c r="AV182" s="317"/>
      <c r="AW182" s="317"/>
      <c r="AX182" s="317"/>
      <c r="AY182" s="317"/>
      <c r="AZ182" s="317"/>
      <c r="BA182" s="317"/>
      <c r="BB182" s="317"/>
      <c r="BC182" s="317"/>
      <c r="BD182" s="317"/>
      <c r="BE182" s="317"/>
      <c r="BF182" s="317"/>
      <c r="BG182" s="317"/>
      <c r="BH182" s="317"/>
      <c r="BI182" s="317"/>
      <c r="BJ182" s="317"/>
      <c r="BK182" s="317"/>
      <c r="BL182" s="317"/>
      <c r="BM182" s="316"/>
      <c r="BN182" s="315"/>
    </row>
    <row r="183" spans="1:66" ht="16.5" customHeight="1">
      <c r="A183" s="1358"/>
      <c r="B183" s="1373"/>
      <c r="C183" s="1334" t="s">
        <v>153</v>
      </c>
      <c r="D183" s="308">
        <v>200</v>
      </c>
      <c r="E183" s="307"/>
      <c r="F183" s="307"/>
      <c r="G183" s="307"/>
      <c r="H183" s="307"/>
      <c r="I183" s="307"/>
      <c r="J183" s="307">
        <v>4</v>
      </c>
      <c r="K183" s="307"/>
      <c r="L183" s="307"/>
      <c r="M183" s="307"/>
      <c r="N183" s="307"/>
      <c r="O183" s="307">
        <v>44.5</v>
      </c>
      <c r="P183" s="307"/>
      <c r="Q183" s="307"/>
      <c r="R183" s="307">
        <v>40</v>
      </c>
      <c r="S183" s="307"/>
      <c r="T183" s="307"/>
      <c r="U183" s="307">
        <v>8</v>
      </c>
      <c r="V183" s="307">
        <v>8</v>
      </c>
      <c r="W183" s="307"/>
      <c r="X183" s="307"/>
      <c r="Y183" s="307"/>
      <c r="Z183" s="307"/>
      <c r="AA183" s="307"/>
      <c r="AB183" s="307"/>
      <c r="AC183" s="307"/>
      <c r="AD183" s="307"/>
      <c r="AE183" s="307"/>
      <c r="AF183" s="307"/>
      <c r="AG183" s="307"/>
      <c r="AH183" s="307"/>
      <c r="AI183" s="307"/>
      <c r="AJ183" s="307"/>
      <c r="AK183" s="307"/>
      <c r="AL183" s="307"/>
      <c r="AM183" s="307"/>
      <c r="AN183" s="307"/>
      <c r="AO183" s="307"/>
      <c r="AP183" s="307"/>
      <c r="AQ183" s="307"/>
      <c r="AR183" s="307"/>
      <c r="AS183" s="307"/>
      <c r="AT183" s="307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13"/>
      <c r="BN183" s="306"/>
    </row>
    <row r="184" spans="1:66" ht="16.5" customHeight="1">
      <c r="A184" s="1358"/>
      <c r="B184" s="1373"/>
      <c r="C184" s="1334"/>
      <c r="D184" s="369">
        <v>250</v>
      </c>
      <c r="E184" s="311"/>
      <c r="F184" s="311"/>
      <c r="G184" s="311"/>
      <c r="H184" s="311"/>
      <c r="I184" s="311"/>
      <c r="J184" s="311">
        <v>5</v>
      </c>
      <c r="K184" s="311"/>
      <c r="L184" s="311"/>
      <c r="M184" s="311"/>
      <c r="N184" s="311"/>
      <c r="O184" s="311">
        <v>55.6</v>
      </c>
      <c r="P184" s="311"/>
      <c r="Q184" s="311"/>
      <c r="R184" s="311">
        <v>50</v>
      </c>
      <c r="S184" s="311"/>
      <c r="T184" s="311"/>
      <c r="U184" s="311">
        <v>10</v>
      </c>
      <c r="V184" s="311">
        <v>10</v>
      </c>
      <c r="W184" s="311"/>
      <c r="X184" s="311"/>
      <c r="Y184" s="311"/>
      <c r="Z184" s="311"/>
      <c r="AA184" s="311"/>
      <c r="AB184" s="311"/>
      <c r="AC184" s="311"/>
      <c r="AD184" s="311"/>
      <c r="AE184" s="311"/>
      <c r="AF184" s="311"/>
      <c r="AG184" s="311"/>
      <c r="AH184" s="311"/>
      <c r="AI184" s="311"/>
      <c r="AJ184" s="311"/>
      <c r="AK184" s="311"/>
      <c r="AL184" s="311"/>
      <c r="AM184" s="311"/>
      <c r="AN184" s="311"/>
      <c r="AO184" s="311"/>
      <c r="AP184" s="311"/>
      <c r="AQ184" s="311"/>
      <c r="AR184" s="311"/>
      <c r="AS184" s="311"/>
      <c r="AT184" s="311"/>
      <c r="AU184" s="311"/>
      <c r="AV184" s="311"/>
      <c r="AW184" s="311"/>
      <c r="AX184" s="311"/>
      <c r="AY184" s="311"/>
      <c r="AZ184" s="311"/>
      <c r="BA184" s="311"/>
      <c r="BB184" s="311"/>
      <c r="BC184" s="311"/>
      <c r="BD184" s="311"/>
      <c r="BE184" s="311"/>
      <c r="BF184" s="311"/>
      <c r="BG184" s="311"/>
      <c r="BH184" s="311"/>
      <c r="BI184" s="311"/>
      <c r="BJ184" s="311"/>
      <c r="BK184" s="311"/>
      <c r="BL184" s="311"/>
      <c r="BM184" s="310"/>
      <c r="BN184" s="309"/>
    </row>
    <row r="185" spans="1:66" ht="17.25" customHeight="1">
      <c r="A185" s="1358"/>
      <c r="B185" s="1373"/>
      <c r="C185" s="1428" t="s">
        <v>317</v>
      </c>
      <c r="D185" s="308" t="s">
        <v>316</v>
      </c>
      <c r="E185" s="307">
        <v>12.5</v>
      </c>
      <c r="F185" s="307"/>
      <c r="G185" s="307"/>
      <c r="H185" s="307"/>
      <c r="I185" s="307"/>
      <c r="J185" s="307">
        <v>1.25</v>
      </c>
      <c r="K185" s="307"/>
      <c r="L185" s="307"/>
      <c r="M185" s="307"/>
      <c r="N185" s="307"/>
      <c r="O185" s="307"/>
      <c r="P185" s="307">
        <v>30.2</v>
      </c>
      <c r="Q185" s="307"/>
      <c r="R185" s="307"/>
      <c r="S185" s="307"/>
      <c r="T185" s="307"/>
      <c r="U185" s="307">
        <v>5.8</v>
      </c>
      <c r="V185" s="307"/>
      <c r="W185" s="307"/>
      <c r="X185" s="307"/>
      <c r="Y185" s="307"/>
      <c r="Z185" s="307"/>
      <c r="AA185" s="307"/>
      <c r="AB185" s="307"/>
      <c r="AC185" s="307"/>
      <c r="AD185" s="307"/>
      <c r="AE185" s="307"/>
      <c r="AF185" s="307"/>
      <c r="AG185" s="307"/>
      <c r="AH185" s="307"/>
      <c r="AI185" s="307"/>
      <c r="AJ185" s="307"/>
      <c r="AK185" s="307"/>
      <c r="AL185" s="307">
        <v>1.5</v>
      </c>
      <c r="AM185" s="307"/>
      <c r="AN185" s="307"/>
      <c r="AO185" s="307"/>
      <c r="AP185" s="307"/>
      <c r="AQ185" s="307">
        <v>9</v>
      </c>
      <c r="AR185" s="307"/>
      <c r="AS185" s="307"/>
      <c r="AT185" s="307">
        <v>1.25</v>
      </c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>
        <v>0.45</v>
      </c>
      <c r="BH185" s="307"/>
      <c r="BI185" s="307"/>
      <c r="BJ185" s="307"/>
      <c r="BK185" s="307"/>
      <c r="BL185" s="313"/>
      <c r="BM185" s="313"/>
      <c r="BN185" s="306"/>
    </row>
    <row r="186" spans="1:66" ht="16.5" customHeight="1">
      <c r="A186" s="1358"/>
      <c r="B186" s="1373"/>
      <c r="C186" s="1429"/>
      <c r="D186" s="374" t="s">
        <v>315</v>
      </c>
      <c r="E186" s="314">
        <v>15</v>
      </c>
      <c r="F186" s="314"/>
      <c r="G186" s="314"/>
      <c r="H186" s="314"/>
      <c r="I186" s="314"/>
      <c r="J186" s="314">
        <v>1.5</v>
      </c>
      <c r="K186" s="314"/>
      <c r="L186" s="314"/>
      <c r="M186" s="314"/>
      <c r="N186" s="314"/>
      <c r="O186" s="314"/>
      <c r="P186" s="314">
        <v>36.200000000000003</v>
      </c>
      <c r="Q186" s="314"/>
      <c r="R186" s="314"/>
      <c r="S186" s="314"/>
      <c r="T186" s="314"/>
      <c r="U186" s="314">
        <v>7</v>
      </c>
      <c r="V186" s="314"/>
      <c r="W186" s="314"/>
      <c r="X186" s="314"/>
      <c r="Y186" s="314"/>
      <c r="Z186" s="314"/>
      <c r="AA186" s="314"/>
      <c r="AB186" s="314"/>
      <c r="AC186" s="314"/>
      <c r="AD186" s="314"/>
      <c r="AE186" s="314"/>
      <c r="AF186" s="314"/>
      <c r="AG186" s="314"/>
      <c r="AH186" s="314"/>
      <c r="AI186" s="314"/>
      <c r="AJ186" s="314"/>
      <c r="AK186" s="314"/>
      <c r="AL186" s="314">
        <v>1.8</v>
      </c>
      <c r="AM186" s="314"/>
      <c r="AN186" s="314"/>
      <c r="AO186" s="314"/>
      <c r="AP186" s="314"/>
      <c r="AQ186" s="314">
        <v>11</v>
      </c>
      <c r="AR186" s="314"/>
      <c r="AS186" s="314"/>
      <c r="AT186" s="314">
        <v>1.5</v>
      </c>
      <c r="AU186" s="314"/>
      <c r="AV186" s="314"/>
      <c r="AW186" s="314"/>
      <c r="AX186" s="314"/>
      <c r="AY186" s="314"/>
      <c r="AZ186" s="314"/>
      <c r="BA186" s="314"/>
      <c r="BB186" s="314"/>
      <c r="BC186" s="314"/>
      <c r="BD186" s="314"/>
      <c r="BE186" s="314"/>
      <c r="BF186" s="314"/>
      <c r="BG186" s="314">
        <v>0.54</v>
      </c>
      <c r="BH186" s="314"/>
      <c r="BI186" s="314"/>
      <c r="BJ186" s="314"/>
      <c r="BK186" s="314"/>
      <c r="BL186" s="328"/>
      <c r="BM186" s="328"/>
      <c r="BN186" s="309"/>
    </row>
    <row r="187" spans="1:66" ht="15.75" customHeight="1">
      <c r="A187" s="1358"/>
      <c r="B187" s="1373"/>
      <c r="C187" s="1334" t="s">
        <v>287</v>
      </c>
      <c r="D187" s="308">
        <v>100</v>
      </c>
      <c r="E187" s="307">
        <v>16</v>
      </c>
      <c r="F187" s="307"/>
      <c r="G187" s="307"/>
      <c r="H187" s="307"/>
      <c r="I187" s="307"/>
      <c r="J187" s="307">
        <v>3.5</v>
      </c>
      <c r="K187" s="307"/>
      <c r="L187" s="307"/>
      <c r="M187" s="307"/>
      <c r="N187" s="307"/>
      <c r="O187" s="307"/>
      <c r="P187" s="307"/>
      <c r="Q187" s="307"/>
      <c r="R187" s="307">
        <v>84</v>
      </c>
      <c r="S187" s="307"/>
      <c r="T187" s="307"/>
      <c r="U187" s="307"/>
      <c r="V187" s="307"/>
      <c r="W187" s="307"/>
      <c r="X187" s="307"/>
      <c r="Y187" s="307"/>
      <c r="Z187" s="307"/>
      <c r="AA187" s="307"/>
      <c r="AB187" s="307"/>
      <c r="AC187" s="307"/>
      <c r="AD187" s="307"/>
      <c r="AE187" s="307"/>
      <c r="AF187" s="307"/>
      <c r="AG187" s="307"/>
      <c r="AH187" s="307"/>
      <c r="AI187" s="307"/>
      <c r="AJ187" s="307"/>
      <c r="AK187" s="307"/>
      <c r="AL187" s="307"/>
      <c r="AM187" s="307"/>
      <c r="AN187" s="307"/>
      <c r="AO187" s="307"/>
      <c r="AP187" s="307"/>
      <c r="AQ187" s="307"/>
      <c r="AR187" s="307"/>
      <c r="AS187" s="307"/>
      <c r="AT187" s="307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6"/>
    </row>
    <row r="188" spans="1:66" ht="15" customHeight="1">
      <c r="A188" s="1358"/>
      <c r="B188" s="1373"/>
      <c r="C188" s="1334"/>
      <c r="D188" s="369">
        <v>120</v>
      </c>
      <c r="E188" s="311">
        <v>19.2</v>
      </c>
      <c r="F188" s="311"/>
      <c r="G188" s="311"/>
      <c r="H188" s="311"/>
      <c r="I188" s="311"/>
      <c r="J188" s="311">
        <v>4.2</v>
      </c>
      <c r="K188" s="311"/>
      <c r="L188" s="311"/>
      <c r="M188" s="311"/>
      <c r="N188" s="311"/>
      <c r="O188" s="311"/>
      <c r="P188" s="311"/>
      <c r="Q188" s="311"/>
      <c r="R188" s="311">
        <v>100.8</v>
      </c>
      <c r="S188" s="311"/>
      <c r="T188" s="311"/>
      <c r="U188" s="311"/>
      <c r="V188" s="311"/>
      <c r="W188" s="311"/>
      <c r="X188" s="311"/>
      <c r="Y188" s="311"/>
      <c r="Z188" s="311"/>
      <c r="AA188" s="311"/>
      <c r="AB188" s="311"/>
      <c r="AC188" s="311"/>
      <c r="AD188" s="311"/>
      <c r="AE188" s="311"/>
      <c r="AF188" s="311"/>
      <c r="AG188" s="311"/>
      <c r="AH188" s="311"/>
      <c r="AI188" s="311"/>
      <c r="AJ188" s="311"/>
      <c r="AK188" s="311"/>
      <c r="AL188" s="311"/>
      <c r="AM188" s="311"/>
      <c r="AN188" s="311"/>
      <c r="AO188" s="311"/>
      <c r="AP188" s="311"/>
      <c r="AQ188" s="311"/>
      <c r="AR188" s="311"/>
      <c r="AS188" s="311"/>
      <c r="AT188" s="311"/>
      <c r="AU188" s="311"/>
      <c r="AV188" s="311"/>
      <c r="AW188" s="311"/>
      <c r="AX188" s="311"/>
      <c r="AY188" s="311"/>
      <c r="AZ188" s="311"/>
      <c r="BA188" s="311"/>
      <c r="BB188" s="311"/>
      <c r="BC188" s="311"/>
      <c r="BD188" s="311"/>
      <c r="BE188" s="311"/>
      <c r="BF188" s="311"/>
      <c r="BG188" s="311"/>
      <c r="BH188" s="311"/>
      <c r="BI188" s="311"/>
      <c r="BJ188" s="311"/>
      <c r="BK188" s="311"/>
      <c r="BL188" s="311"/>
      <c r="BM188" s="311"/>
      <c r="BN188" s="309"/>
    </row>
    <row r="189" spans="1:66" ht="15" customHeight="1">
      <c r="A189" s="1358"/>
      <c r="B189" s="1373"/>
      <c r="C189" s="1335" t="s">
        <v>272</v>
      </c>
      <c r="D189" s="308">
        <v>150</v>
      </c>
      <c r="E189" s="307"/>
      <c r="F189" s="307"/>
      <c r="G189" s="307"/>
      <c r="H189" s="307"/>
      <c r="I189" s="307"/>
      <c r="J189" s="307"/>
      <c r="K189" s="307"/>
      <c r="L189" s="307"/>
      <c r="M189" s="307"/>
      <c r="N189" s="307"/>
      <c r="O189" s="307"/>
      <c r="P189" s="307"/>
      <c r="Q189" s="307"/>
      <c r="R189" s="307"/>
      <c r="S189" s="307"/>
      <c r="T189" s="307"/>
      <c r="U189" s="307"/>
      <c r="V189" s="307"/>
      <c r="W189" s="307"/>
      <c r="X189" s="307"/>
      <c r="Y189" s="307"/>
      <c r="Z189" s="307"/>
      <c r="AA189" s="307"/>
      <c r="AB189" s="307"/>
      <c r="AC189" s="307"/>
      <c r="AD189" s="307">
        <v>30</v>
      </c>
      <c r="AE189" s="307"/>
      <c r="AF189" s="307"/>
      <c r="AG189" s="307"/>
      <c r="AH189" s="307"/>
      <c r="AI189" s="307"/>
      <c r="AJ189" s="307"/>
      <c r="AK189" s="307"/>
      <c r="AL189" s="307"/>
      <c r="AM189" s="307"/>
      <c r="AN189" s="307"/>
      <c r="AO189" s="307"/>
      <c r="AP189" s="307"/>
      <c r="AQ189" s="307"/>
      <c r="AR189" s="307"/>
      <c r="AS189" s="307"/>
      <c r="AT189" s="307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>
        <v>10.4</v>
      </c>
      <c r="BH189" s="307"/>
      <c r="BI189" s="307"/>
      <c r="BJ189" s="307"/>
      <c r="BK189" s="307"/>
      <c r="BL189" s="307">
        <v>0.15</v>
      </c>
      <c r="BM189" s="313"/>
      <c r="BN189" s="306"/>
    </row>
    <row r="190" spans="1:66" ht="15" customHeight="1">
      <c r="A190" s="1358"/>
      <c r="B190" s="1373"/>
      <c r="C190" s="1331"/>
      <c r="D190" s="369">
        <v>180</v>
      </c>
      <c r="E190" s="311"/>
      <c r="F190" s="311"/>
      <c r="G190" s="311"/>
      <c r="H190" s="311"/>
      <c r="I190" s="311"/>
      <c r="J190" s="311"/>
      <c r="K190" s="311"/>
      <c r="L190" s="311"/>
      <c r="M190" s="311"/>
      <c r="N190" s="311"/>
      <c r="O190" s="311"/>
      <c r="P190" s="311"/>
      <c r="Q190" s="311"/>
      <c r="R190" s="311"/>
      <c r="S190" s="311"/>
      <c r="T190" s="311"/>
      <c r="U190" s="311"/>
      <c r="V190" s="311"/>
      <c r="W190" s="311"/>
      <c r="X190" s="311"/>
      <c r="Y190" s="311"/>
      <c r="Z190" s="311"/>
      <c r="AA190" s="311"/>
      <c r="AB190" s="311"/>
      <c r="AC190" s="311"/>
      <c r="AD190" s="311">
        <v>36</v>
      </c>
      <c r="AE190" s="311"/>
      <c r="AF190" s="311"/>
      <c r="AG190" s="311"/>
      <c r="AH190" s="311"/>
      <c r="AI190" s="311"/>
      <c r="AJ190" s="311"/>
      <c r="AK190" s="311"/>
      <c r="AL190" s="311"/>
      <c r="AM190" s="311"/>
      <c r="AN190" s="311"/>
      <c r="AO190" s="311"/>
      <c r="AP190" s="311"/>
      <c r="AQ190" s="311"/>
      <c r="AR190" s="311"/>
      <c r="AS190" s="311"/>
      <c r="AT190" s="311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311"/>
      <c r="BE190" s="311"/>
      <c r="BF190" s="311"/>
      <c r="BG190" s="311">
        <v>12.5</v>
      </c>
      <c r="BH190" s="311"/>
      <c r="BI190" s="311"/>
      <c r="BJ190" s="311"/>
      <c r="BK190" s="311"/>
      <c r="BL190" s="311">
        <v>0.18</v>
      </c>
      <c r="BM190" s="310"/>
      <c r="BN190" s="309"/>
    </row>
    <row r="191" spans="1:66" ht="15" customHeight="1">
      <c r="A191" s="1358"/>
      <c r="B191" s="1373"/>
      <c r="C191" s="1334" t="s">
        <v>48</v>
      </c>
      <c r="D191" s="308">
        <v>15</v>
      </c>
      <c r="E191" s="307"/>
      <c r="F191" s="307"/>
      <c r="G191" s="307"/>
      <c r="H191" s="307"/>
      <c r="I191" s="307"/>
      <c r="J191" s="307"/>
      <c r="K191" s="307"/>
      <c r="L191" s="307"/>
      <c r="M191" s="307"/>
      <c r="N191" s="307"/>
      <c r="O191" s="307"/>
      <c r="P191" s="307"/>
      <c r="Q191" s="307"/>
      <c r="R191" s="307"/>
      <c r="S191" s="307"/>
      <c r="T191" s="307"/>
      <c r="U191" s="307"/>
      <c r="V191" s="307"/>
      <c r="W191" s="307"/>
      <c r="X191" s="307"/>
      <c r="Y191" s="307"/>
      <c r="Z191" s="307"/>
      <c r="AA191" s="307"/>
      <c r="AB191" s="307"/>
      <c r="AC191" s="307"/>
      <c r="AD191" s="307"/>
      <c r="AE191" s="307"/>
      <c r="AF191" s="307"/>
      <c r="AG191" s="307"/>
      <c r="AH191" s="307"/>
      <c r="AI191" s="307"/>
      <c r="AJ191" s="307"/>
      <c r="AK191" s="307"/>
      <c r="AL191" s="307"/>
      <c r="AM191" s="307"/>
      <c r="AN191" s="307"/>
      <c r="AO191" s="307"/>
      <c r="AP191" s="307"/>
      <c r="AQ191" s="307">
        <v>15</v>
      </c>
      <c r="AR191" s="307"/>
      <c r="AS191" s="307"/>
      <c r="AT191" s="307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13"/>
      <c r="BN191" s="306"/>
    </row>
    <row r="192" spans="1:66" ht="15" customHeight="1">
      <c r="A192" s="1358"/>
      <c r="B192" s="1373"/>
      <c r="C192" s="1334"/>
      <c r="D192" s="369">
        <v>20</v>
      </c>
      <c r="E192" s="311"/>
      <c r="F192" s="311"/>
      <c r="G192" s="311"/>
      <c r="H192" s="311"/>
      <c r="I192" s="311"/>
      <c r="J192" s="311"/>
      <c r="K192" s="311"/>
      <c r="L192" s="311"/>
      <c r="M192" s="311"/>
      <c r="N192" s="311"/>
      <c r="O192" s="311"/>
      <c r="P192" s="311"/>
      <c r="Q192" s="311"/>
      <c r="R192" s="311"/>
      <c r="S192" s="311"/>
      <c r="T192" s="311"/>
      <c r="U192" s="311"/>
      <c r="V192" s="311"/>
      <c r="W192" s="311"/>
      <c r="X192" s="311"/>
      <c r="Y192" s="311"/>
      <c r="Z192" s="311"/>
      <c r="AA192" s="311"/>
      <c r="AB192" s="311"/>
      <c r="AC192" s="311"/>
      <c r="AD192" s="311"/>
      <c r="AE192" s="311"/>
      <c r="AF192" s="311"/>
      <c r="AG192" s="311"/>
      <c r="AH192" s="311"/>
      <c r="AI192" s="311"/>
      <c r="AJ192" s="311"/>
      <c r="AK192" s="311"/>
      <c r="AL192" s="311"/>
      <c r="AM192" s="311"/>
      <c r="AN192" s="311"/>
      <c r="AO192" s="311"/>
      <c r="AP192" s="311"/>
      <c r="AQ192" s="311">
        <v>20</v>
      </c>
      <c r="AR192" s="311"/>
      <c r="AS192" s="311"/>
      <c r="AT192" s="311"/>
      <c r="AU192" s="311"/>
      <c r="AV192" s="311"/>
      <c r="AW192" s="311"/>
      <c r="AX192" s="311"/>
      <c r="AY192" s="311"/>
      <c r="AZ192" s="311"/>
      <c r="BA192" s="311"/>
      <c r="BB192" s="311"/>
      <c r="BC192" s="311"/>
      <c r="BD192" s="311"/>
      <c r="BE192" s="311"/>
      <c r="BF192" s="311"/>
      <c r="BG192" s="311"/>
      <c r="BH192" s="311"/>
      <c r="BI192" s="311"/>
      <c r="BJ192" s="311"/>
      <c r="BK192" s="311"/>
      <c r="BL192" s="311"/>
      <c r="BM192" s="310"/>
      <c r="BN192" s="309"/>
    </row>
    <row r="193" spans="1:66" ht="15" customHeight="1">
      <c r="A193" s="1358"/>
      <c r="B193" s="1373"/>
      <c r="C193" s="1334" t="s">
        <v>68</v>
      </c>
      <c r="D193" s="308">
        <v>15</v>
      </c>
      <c r="E193" s="307"/>
      <c r="F193" s="307"/>
      <c r="G193" s="307"/>
      <c r="H193" s="307"/>
      <c r="I193" s="307"/>
      <c r="J193" s="307"/>
      <c r="K193" s="307"/>
      <c r="L193" s="307"/>
      <c r="M193" s="307"/>
      <c r="N193" s="307"/>
      <c r="O193" s="307"/>
      <c r="P193" s="307"/>
      <c r="Q193" s="307"/>
      <c r="R193" s="307"/>
      <c r="S193" s="307"/>
      <c r="T193" s="307"/>
      <c r="U193" s="307"/>
      <c r="V193" s="307"/>
      <c r="W193" s="307"/>
      <c r="X193" s="307"/>
      <c r="Y193" s="307"/>
      <c r="Z193" s="307"/>
      <c r="AA193" s="307"/>
      <c r="AB193" s="307"/>
      <c r="AC193" s="307"/>
      <c r="AD193" s="307"/>
      <c r="AE193" s="307"/>
      <c r="AF193" s="307"/>
      <c r="AG193" s="307"/>
      <c r="AH193" s="307"/>
      <c r="AI193" s="307"/>
      <c r="AJ193" s="307"/>
      <c r="AK193" s="307"/>
      <c r="AL193" s="307"/>
      <c r="AM193" s="307"/>
      <c r="AN193" s="307"/>
      <c r="AO193" s="307"/>
      <c r="AP193" s="307"/>
      <c r="AQ193" s="307"/>
      <c r="AR193" s="307">
        <v>15</v>
      </c>
      <c r="AS193" s="307"/>
      <c r="AT193" s="307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13"/>
      <c r="BN193" s="306"/>
    </row>
    <row r="194" spans="1:66" ht="15" customHeight="1">
      <c r="A194" s="1358"/>
      <c r="B194" s="1375"/>
      <c r="C194" s="1334"/>
      <c r="D194" s="369">
        <v>20</v>
      </c>
      <c r="E194" s="311"/>
      <c r="F194" s="311"/>
      <c r="G194" s="311"/>
      <c r="H194" s="311"/>
      <c r="I194" s="311"/>
      <c r="J194" s="311"/>
      <c r="K194" s="311"/>
      <c r="L194" s="311"/>
      <c r="M194" s="311"/>
      <c r="N194" s="311"/>
      <c r="O194" s="311"/>
      <c r="P194" s="311"/>
      <c r="Q194" s="311"/>
      <c r="R194" s="311"/>
      <c r="S194" s="311"/>
      <c r="T194" s="311"/>
      <c r="U194" s="311"/>
      <c r="V194" s="311"/>
      <c r="W194" s="311"/>
      <c r="X194" s="311"/>
      <c r="Y194" s="311"/>
      <c r="Z194" s="311"/>
      <c r="AA194" s="311"/>
      <c r="AB194" s="311"/>
      <c r="AC194" s="311"/>
      <c r="AD194" s="311"/>
      <c r="AE194" s="311"/>
      <c r="AF194" s="311"/>
      <c r="AG194" s="311"/>
      <c r="AH194" s="311"/>
      <c r="AI194" s="311"/>
      <c r="AJ194" s="311"/>
      <c r="AK194" s="311"/>
      <c r="AL194" s="311"/>
      <c r="AM194" s="311"/>
      <c r="AN194" s="311"/>
      <c r="AO194" s="311"/>
      <c r="AP194" s="311"/>
      <c r="AQ194" s="311"/>
      <c r="AR194" s="311">
        <v>20</v>
      </c>
      <c r="AS194" s="311"/>
      <c r="AT194" s="311"/>
      <c r="AU194" s="311"/>
      <c r="AV194" s="311"/>
      <c r="AW194" s="311"/>
      <c r="AX194" s="311"/>
      <c r="AY194" s="311"/>
      <c r="AZ194" s="311"/>
      <c r="BA194" s="311"/>
      <c r="BB194" s="311"/>
      <c r="BC194" s="311"/>
      <c r="BD194" s="311"/>
      <c r="BE194" s="311"/>
      <c r="BF194" s="311"/>
      <c r="BG194" s="311"/>
      <c r="BH194" s="311"/>
      <c r="BI194" s="311"/>
      <c r="BJ194" s="311"/>
      <c r="BK194" s="311"/>
      <c r="BL194" s="311"/>
      <c r="BM194" s="310"/>
      <c r="BN194" s="309"/>
    </row>
    <row r="195" spans="1:66" ht="15.75" customHeight="1">
      <c r="A195" s="1358"/>
      <c r="B195" s="1372" t="s">
        <v>271</v>
      </c>
      <c r="C195" s="1335" t="s">
        <v>314</v>
      </c>
      <c r="D195" s="308" t="s">
        <v>313</v>
      </c>
      <c r="E195" s="307">
        <v>31.3</v>
      </c>
      <c r="F195" s="307"/>
      <c r="G195" s="307">
        <v>121.3</v>
      </c>
      <c r="H195" s="307">
        <v>4.5199999999999996</v>
      </c>
      <c r="I195" s="307">
        <v>20</v>
      </c>
      <c r="J195" s="307">
        <v>4.5199999999999996</v>
      </c>
      <c r="K195" s="307"/>
      <c r="L195" s="307"/>
      <c r="M195" s="307"/>
      <c r="N195" s="307"/>
      <c r="O195" s="307"/>
      <c r="P195" s="307"/>
      <c r="Q195" s="307">
        <v>3.91</v>
      </c>
      <c r="R195" s="307"/>
      <c r="S195" s="307"/>
      <c r="T195" s="307"/>
      <c r="U195" s="307"/>
      <c r="V195" s="307"/>
      <c r="W195" s="307"/>
      <c r="X195" s="307"/>
      <c r="Y195" s="307"/>
      <c r="Z195" s="307"/>
      <c r="AA195" s="307"/>
      <c r="AB195" s="307"/>
      <c r="AC195" s="307"/>
      <c r="AD195" s="307"/>
      <c r="AE195" s="307"/>
      <c r="AF195" s="307"/>
      <c r="AG195" s="307"/>
      <c r="AH195" s="307"/>
      <c r="AI195" s="307"/>
      <c r="AJ195" s="307"/>
      <c r="AK195" s="307"/>
      <c r="AL195" s="307"/>
      <c r="AM195" s="307"/>
      <c r="AN195" s="307"/>
      <c r="AO195" s="307"/>
      <c r="AP195" s="307"/>
      <c r="AQ195" s="307"/>
      <c r="AR195" s="307"/>
      <c r="AS195" s="307">
        <v>4.5199999999999996</v>
      </c>
      <c r="AT195" s="307">
        <v>10.43</v>
      </c>
      <c r="AU195" s="307">
        <v>8.43</v>
      </c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>
        <v>8.44</v>
      </c>
      <c r="BH195" s="307"/>
      <c r="BI195" s="307"/>
      <c r="BJ195" s="307"/>
      <c r="BK195" s="307"/>
      <c r="BL195" s="307"/>
      <c r="BM195" s="313"/>
      <c r="BN195" s="306"/>
    </row>
    <row r="196" spans="1:66" ht="15.75" customHeight="1">
      <c r="A196" s="1358"/>
      <c r="B196" s="1373"/>
      <c r="C196" s="1331"/>
      <c r="D196" s="369" t="s">
        <v>312</v>
      </c>
      <c r="E196" s="311">
        <v>36</v>
      </c>
      <c r="F196" s="311"/>
      <c r="G196" s="311">
        <v>139.5</v>
      </c>
      <c r="H196" s="311">
        <v>5.2</v>
      </c>
      <c r="I196" s="311">
        <v>20</v>
      </c>
      <c r="J196" s="311">
        <v>5.2</v>
      </c>
      <c r="K196" s="311"/>
      <c r="L196" s="311"/>
      <c r="M196" s="311"/>
      <c r="N196" s="311"/>
      <c r="O196" s="311"/>
      <c r="P196" s="311"/>
      <c r="Q196" s="311">
        <v>4.5</v>
      </c>
      <c r="R196" s="311"/>
      <c r="S196" s="311"/>
      <c r="T196" s="311"/>
      <c r="U196" s="311"/>
      <c r="V196" s="311"/>
      <c r="W196" s="311"/>
      <c r="X196" s="311"/>
      <c r="Y196" s="311"/>
      <c r="Z196" s="311"/>
      <c r="AA196" s="311"/>
      <c r="AB196" s="311"/>
      <c r="AC196" s="311"/>
      <c r="AD196" s="311"/>
      <c r="AE196" s="311"/>
      <c r="AF196" s="311"/>
      <c r="AG196" s="311"/>
      <c r="AH196" s="311"/>
      <c r="AI196" s="311"/>
      <c r="AJ196" s="311"/>
      <c r="AK196" s="311"/>
      <c r="AL196" s="311"/>
      <c r="AM196" s="311"/>
      <c r="AN196" s="311"/>
      <c r="AO196" s="311"/>
      <c r="AP196" s="311"/>
      <c r="AQ196" s="311"/>
      <c r="AR196" s="311"/>
      <c r="AS196" s="311">
        <v>5.2</v>
      </c>
      <c r="AT196" s="311">
        <v>12</v>
      </c>
      <c r="AU196" s="311">
        <v>9.6999999999999993</v>
      </c>
      <c r="AV196" s="311"/>
      <c r="AW196" s="311"/>
      <c r="AX196" s="311"/>
      <c r="AY196" s="311"/>
      <c r="AZ196" s="311"/>
      <c r="BA196" s="311"/>
      <c r="BB196" s="311"/>
      <c r="BC196" s="311"/>
      <c r="BD196" s="311"/>
      <c r="BE196" s="311"/>
      <c r="BF196" s="311"/>
      <c r="BG196" s="311">
        <v>9.6999999999999993</v>
      </c>
      <c r="BH196" s="311"/>
      <c r="BI196" s="311"/>
      <c r="BJ196" s="311"/>
      <c r="BK196" s="311"/>
      <c r="BL196" s="311"/>
      <c r="BM196" s="310"/>
      <c r="BN196" s="309"/>
    </row>
    <row r="197" spans="1:66" ht="15.75" customHeight="1">
      <c r="A197" s="1358"/>
      <c r="B197" s="1373"/>
      <c r="C197" s="1334" t="s">
        <v>278</v>
      </c>
      <c r="D197" s="308">
        <v>150</v>
      </c>
      <c r="E197" s="307"/>
      <c r="F197" s="307"/>
      <c r="G197" s="307"/>
      <c r="H197" s="307"/>
      <c r="I197" s="307"/>
      <c r="J197" s="307"/>
      <c r="K197" s="307"/>
      <c r="L197" s="307"/>
      <c r="M197" s="307"/>
      <c r="N197" s="307"/>
      <c r="O197" s="307"/>
      <c r="P197" s="307"/>
      <c r="Q197" s="307"/>
      <c r="R197" s="307"/>
      <c r="S197" s="307"/>
      <c r="T197" s="307"/>
      <c r="U197" s="307"/>
      <c r="V197" s="307"/>
      <c r="W197" s="307"/>
      <c r="X197" s="307"/>
      <c r="Y197" s="307"/>
      <c r="Z197" s="307"/>
      <c r="AA197" s="307"/>
      <c r="AB197" s="307"/>
      <c r="AC197" s="307"/>
      <c r="AD197" s="307"/>
      <c r="AE197" s="307"/>
      <c r="AF197" s="307"/>
      <c r="AG197" s="307"/>
      <c r="AH197" s="307"/>
      <c r="AI197" s="307"/>
      <c r="AJ197" s="307"/>
      <c r="AK197" s="307"/>
      <c r="AL197" s="307"/>
      <c r="AM197" s="307"/>
      <c r="AN197" s="307"/>
      <c r="AO197" s="307"/>
      <c r="AP197" s="307"/>
      <c r="AQ197" s="307"/>
      <c r="AR197" s="307"/>
      <c r="AS197" s="307"/>
      <c r="AT197" s="307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>
        <v>0.75</v>
      </c>
      <c r="BF197" s="307"/>
      <c r="BG197" s="307">
        <v>10.4</v>
      </c>
      <c r="BH197" s="307"/>
      <c r="BI197" s="307"/>
      <c r="BJ197" s="307"/>
      <c r="BK197" s="307"/>
      <c r="BL197" s="307"/>
      <c r="BM197" s="313"/>
      <c r="BN197" s="306"/>
    </row>
    <row r="198" spans="1:66" ht="15.75" customHeight="1" thickBot="1">
      <c r="A198" s="1358"/>
      <c r="B198" s="1373"/>
      <c r="C198" s="1334"/>
      <c r="D198" s="369">
        <v>180</v>
      </c>
      <c r="E198" s="311"/>
      <c r="F198" s="311"/>
      <c r="G198" s="311"/>
      <c r="H198" s="311"/>
      <c r="I198" s="311"/>
      <c r="J198" s="311"/>
      <c r="K198" s="311"/>
      <c r="L198" s="311"/>
      <c r="M198" s="311"/>
      <c r="N198" s="311"/>
      <c r="O198" s="311"/>
      <c r="P198" s="311"/>
      <c r="Q198" s="311"/>
      <c r="R198" s="311"/>
      <c r="S198" s="311"/>
      <c r="T198" s="311"/>
      <c r="U198" s="311"/>
      <c r="V198" s="311"/>
      <c r="W198" s="311"/>
      <c r="X198" s="311"/>
      <c r="Y198" s="311"/>
      <c r="Z198" s="311"/>
      <c r="AA198" s="311"/>
      <c r="AB198" s="311"/>
      <c r="AC198" s="311"/>
      <c r="AD198" s="311"/>
      <c r="AE198" s="311"/>
      <c r="AF198" s="311"/>
      <c r="AG198" s="311"/>
      <c r="AH198" s="311"/>
      <c r="AI198" s="311"/>
      <c r="AJ198" s="311"/>
      <c r="AK198" s="311"/>
      <c r="AL198" s="311"/>
      <c r="AM198" s="311"/>
      <c r="AN198" s="311"/>
      <c r="AO198" s="311"/>
      <c r="AP198" s="311"/>
      <c r="AQ198" s="311"/>
      <c r="AR198" s="311"/>
      <c r="AS198" s="311"/>
      <c r="AT198" s="311"/>
      <c r="AU198" s="311"/>
      <c r="AV198" s="311"/>
      <c r="AW198" s="311"/>
      <c r="AX198" s="311"/>
      <c r="AY198" s="311"/>
      <c r="AZ198" s="311"/>
      <c r="BA198" s="311"/>
      <c r="BB198" s="311"/>
      <c r="BC198" s="311"/>
      <c r="BD198" s="311"/>
      <c r="BE198" s="311">
        <v>0.9</v>
      </c>
      <c r="BF198" s="311"/>
      <c r="BG198" s="311">
        <v>12.5</v>
      </c>
      <c r="BH198" s="311"/>
      <c r="BI198" s="311"/>
      <c r="BJ198" s="311"/>
      <c r="BK198" s="311"/>
      <c r="BL198" s="311"/>
      <c r="BM198" s="310"/>
      <c r="BN198" s="309"/>
    </row>
    <row r="199" spans="1:66" ht="15.75" customHeight="1">
      <c r="A199" s="1357">
        <v>7</v>
      </c>
      <c r="B199" s="1376" t="s">
        <v>282</v>
      </c>
      <c r="C199" s="1427" t="s">
        <v>311</v>
      </c>
      <c r="D199" s="320" t="s">
        <v>280</v>
      </c>
      <c r="E199" s="319">
        <v>96</v>
      </c>
      <c r="F199" s="319"/>
      <c r="G199" s="319"/>
      <c r="H199" s="319"/>
      <c r="I199" s="319"/>
      <c r="J199" s="319">
        <v>2.7</v>
      </c>
      <c r="K199" s="319"/>
      <c r="L199" s="319"/>
      <c r="M199" s="319"/>
      <c r="N199" s="319"/>
      <c r="O199" s="319"/>
      <c r="P199" s="319"/>
      <c r="Q199" s="319"/>
      <c r="R199" s="319"/>
      <c r="S199" s="319"/>
      <c r="T199" s="319"/>
      <c r="U199" s="319"/>
      <c r="V199" s="319"/>
      <c r="W199" s="319"/>
      <c r="X199" s="319"/>
      <c r="Y199" s="319"/>
      <c r="Z199" s="319"/>
      <c r="AA199" s="319"/>
      <c r="AB199" s="319"/>
      <c r="AC199" s="319"/>
      <c r="AD199" s="319"/>
      <c r="AE199" s="319"/>
      <c r="AF199" s="319"/>
      <c r="AG199" s="319"/>
      <c r="AH199" s="319"/>
      <c r="AI199" s="319"/>
      <c r="AJ199" s="319"/>
      <c r="AK199" s="319"/>
      <c r="AL199" s="319"/>
      <c r="AM199" s="319"/>
      <c r="AN199" s="319"/>
      <c r="AO199" s="319"/>
      <c r="AP199" s="319"/>
      <c r="AQ199" s="319"/>
      <c r="AR199" s="319"/>
      <c r="AS199" s="319"/>
      <c r="AT199" s="319"/>
      <c r="AU199" s="319"/>
      <c r="AV199" s="319">
        <v>27.72</v>
      </c>
      <c r="AW199" s="319"/>
      <c r="AX199" s="319"/>
      <c r="AY199" s="319"/>
      <c r="AZ199" s="319"/>
      <c r="BA199" s="319"/>
      <c r="BB199" s="319"/>
      <c r="BC199" s="319"/>
      <c r="BD199" s="319"/>
      <c r="BE199" s="319"/>
      <c r="BF199" s="319"/>
      <c r="BG199" s="319">
        <v>4.5</v>
      </c>
      <c r="BH199" s="319"/>
      <c r="BI199" s="319"/>
      <c r="BJ199" s="319"/>
      <c r="BK199" s="319"/>
      <c r="BL199" s="319"/>
      <c r="BM199" s="325"/>
      <c r="BN199" s="318"/>
    </row>
    <row r="200" spans="1:66" ht="15.75" customHeight="1">
      <c r="A200" s="1358"/>
      <c r="B200" s="1373"/>
      <c r="C200" s="1331"/>
      <c r="D200" s="369" t="s">
        <v>279</v>
      </c>
      <c r="E200" s="311">
        <v>106.7</v>
      </c>
      <c r="F200" s="311"/>
      <c r="G200" s="311"/>
      <c r="H200" s="311"/>
      <c r="I200" s="311"/>
      <c r="J200" s="311">
        <v>3</v>
      </c>
      <c r="K200" s="311"/>
      <c r="L200" s="311"/>
      <c r="M200" s="311"/>
      <c r="N200" s="311"/>
      <c r="O200" s="311"/>
      <c r="P200" s="311"/>
      <c r="Q200" s="311"/>
      <c r="R200" s="311"/>
      <c r="S200" s="311"/>
      <c r="T200" s="311"/>
      <c r="U200" s="311"/>
      <c r="V200" s="311"/>
      <c r="W200" s="311"/>
      <c r="X200" s="311"/>
      <c r="Y200" s="311"/>
      <c r="Z200" s="311"/>
      <c r="AA200" s="311"/>
      <c r="AB200" s="311"/>
      <c r="AC200" s="311"/>
      <c r="AD200" s="311"/>
      <c r="AE200" s="311"/>
      <c r="AF200" s="311"/>
      <c r="AG200" s="311"/>
      <c r="AH200" s="311"/>
      <c r="AI200" s="311"/>
      <c r="AJ200" s="311"/>
      <c r="AK200" s="311"/>
      <c r="AL200" s="311"/>
      <c r="AM200" s="311"/>
      <c r="AN200" s="311"/>
      <c r="AO200" s="311"/>
      <c r="AP200" s="311"/>
      <c r="AQ200" s="311"/>
      <c r="AR200" s="311"/>
      <c r="AS200" s="311"/>
      <c r="AT200" s="311"/>
      <c r="AU200" s="311"/>
      <c r="AV200" s="311">
        <v>30.8</v>
      </c>
      <c r="AW200" s="311"/>
      <c r="AX200" s="311"/>
      <c r="AY200" s="311"/>
      <c r="AZ200" s="311"/>
      <c r="BA200" s="311"/>
      <c r="BB200" s="311"/>
      <c r="BC200" s="311"/>
      <c r="BD200" s="311"/>
      <c r="BE200" s="311"/>
      <c r="BF200" s="311"/>
      <c r="BG200" s="311">
        <v>5</v>
      </c>
      <c r="BH200" s="311"/>
      <c r="BI200" s="311"/>
      <c r="BJ200" s="311"/>
      <c r="BK200" s="311"/>
      <c r="BL200" s="311"/>
      <c r="BM200" s="310"/>
      <c r="BN200" s="309"/>
    </row>
    <row r="201" spans="1:66" ht="15.75" hidden="1" customHeight="1">
      <c r="A201" s="1358"/>
      <c r="B201" s="1373"/>
      <c r="C201" s="1329" t="s">
        <v>310</v>
      </c>
      <c r="D201" s="377" t="s">
        <v>280</v>
      </c>
      <c r="E201" s="317">
        <v>91.8</v>
      </c>
      <c r="F201" s="317"/>
      <c r="G201" s="317"/>
      <c r="H201" s="317"/>
      <c r="I201" s="317"/>
      <c r="J201" s="317"/>
      <c r="K201" s="317"/>
      <c r="L201" s="317"/>
      <c r="M201" s="317"/>
      <c r="N201" s="317"/>
      <c r="O201" s="317"/>
      <c r="P201" s="317"/>
      <c r="Q201" s="317"/>
      <c r="R201" s="317"/>
      <c r="S201" s="317"/>
      <c r="T201" s="317"/>
      <c r="U201" s="317"/>
      <c r="V201" s="317"/>
      <c r="W201" s="317"/>
      <c r="X201" s="317"/>
      <c r="Y201" s="317"/>
      <c r="Z201" s="317"/>
      <c r="AA201" s="317"/>
      <c r="AB201" s="317"/>
      <c r="AC201" s="317"/>
      <c r="AD201" s="317"/>
      <c r="AE201" s="317"/>
      <c r="AF201" s="317"/>
      <c r="AG201" s="317"/>
      <c r="AH201" s="317"/>
      <c r="AI201" s="317"/>
      <c r="AJ201" s="317"/>
      <c r="AK201" s="317"/>
      <c r="AL201" s="317"/>
      <c r="AM201" s="317"/>
      <c r="AN201" s="317"/>
      <c r="AO201" s="317"/>
      <c r="AP201" s="317"/>
      <c r="AQ201" s="317"/>
      <c r="AR201" s="317"/>
      <c r="AS201" s="317"/>
      <c r="AT201" s="317"/>
      <c r="AU201" s="317"/>
      <c r="AV201" s="317">
        <v>13.5</v>
      </c>
      <c r="AW201" s="317">
        <v>9.9</v>
      </c>
      <c r="AX201" s="317"/>
      <c r="AY201" s="317"/>
      <c r="AZ201" s="317"/>
      <c r="BA201" s="317"/>
      <c r="BB201" s="317"/>
      <c r="BC201" s="317"/>
      <c r="BD201" s="317"/>
      <c r="BE201" s="317"/>
      <c r="BF201" s="317"/>
      <c r="BG201" s="317">
        <v>4.5</v>
      </c>
      <c r="BH201" s="317"/>
      <c r="BI201" s="317"/>
      <c r="BJ201" s="317"/>
      <c r="BK201" s="317"/>
      <c r="BL201" s="317"/>
      <c r="BM201" s="317"/>
      <c r="BN201" s="315"/>
    </row>
    <row r="202" spans="1:66" ht="15" hidden="1" customHeight="1">
      <c r="A202" s="1358"/>
      <c r="B202" s="1373"/>
      <c r="C202" s="1329"/>
      <c r="D202" s="377" t="s">
        <v>279</v>
      </c>
      <c r="E202" s="317">
        <v>102</v>
      </c>
      <c r="F202" s="317"/>
      <c r="G202" s="317"/>
      <c r="H202" s="317"/>
      <c r="I202" s="317"/>
      <c r="J202" s="317"/>
      <c r="K202" s="317"/>
      <c r="L202" s="317"/>
      <c r="M202" s="317"/>
      <c r="N202" s="317"/>
      <c r="O202" s="317"/>
      <c r="P202" s="317"/>
      <c r="Q202" s="317"/>
      <c r="R202" s="317"/>
      <c r="S202" s="317"/>
      <c r="T202" s="317"/>
      <c r="U202" s="317"/>
      <c r="V202" s="317"/>
      <c r="W202" s="317"/>
      <c r="X202" s="317"/>
      <c r="Y202" s="317"/>
      <c r="Z202" s="317"/>
      <c r="AA202" s="317"/>
      <c r="AB202" s="317"/>
      <c r="AC202" s="317"/>
      <c r="AD202" s="317"/>
      <c r="AE202" s="317"/>
      <c r="AF202" s="317"/>
      <c r="AG202" s="317"/>
      <c r="AH202" s="317"/>
      <c r="AI202" s="317"/>
      <c r="AJ202" s="317"/>
      <c r="AK202" s="317"/>
      <c r="AL202" s="317"/>
      <c r="AM202" s="317"/>
      <c r="AN202" s="317"/>
      <c r="AO202" s="317"/>
      <c r="AP202" s="317"/>
      <c r="AQ202" s="317"/>
      <c r="AR202" s="317"/>
      <c r="AS202" s="317"/>
      <c r="AT202" s="317"/>
      <c r="AU202" s="317"/>
      <c r="AV202" s="317">
        <v>15</v>
      </c>
      <c r="AW202" s="317">
        <v>11</v>
      </c>
      <c r="AX202" s="317"/>
      <c r="AY202" s="317"/>
      <c r="AZ202" s="317"/>
      <c r="BA202" s="317"/>
      <c r="BB202" s="317"/>
      <c r="BC202" s="317"/>
      <c r="BD202" s="317"/>
      <c r="BE202" s="317"/>
      <c r="BF202" s="317"/>
      <c r="BG202" s="317">
        <v>5</v>
      </c>
      <c r="BH202" s="317"/>
      <c r="BI202" s="317"/>
      <c r="BJ202" s="317"/>
      <c r="BK202" s="317"/>
      <c r="BL202" s="317"/>
      <c r="BM202" s="317"/>
      <c r="BN202" s="315"/>
    </row>
    <row r="203" spans="1:66" ht="15.75" customHeight="1">
      <c r="A203" s="1358"/>
      <c r="B203" s="1373"/>
      <c r="C203" s="1334" t="s">
        <v>123</v>
      </c>
      <c r="D203" s="308">
        <v>150</v>
      </c>
      <c r="E203" s="307">
        <v>75</v>
      </c>
      <c r="F203" s="307"/>
      <c r="G203" s="307"/>
      <c r="H203" s="307"/>
      <c r="I203" s="307"/>
      <c r="J203" s="307"/>
      <c r="K203" s="307"/>
      <c r="L203" s="307"/>
      <c r="M203" s="307"/>
      <c r="N203" s="307"/>
      <c r="O203" s="307"/>
      <c r="P203" s="307"/>
      <c r="Q203" s="307"/>
      <c r="R203" s="307"/>
      <c r="S203" s="307"/>
      <c r="T203" s="307"/>
      <c r="U203" s="307"/>
      <c r="V203" s="307"/>
      <c r="W203" s="307"/>
      <c r="X203" s="307"/>
      <c r="Y203" s="307"/>
      <c r="Z203" s="307"/>
      <c r="AA203" s="307"/>
      <c r="AB203" s="307"/>
      <c r="AC203" s="307"/>
      <c r="AD203" s="307"/>
      <c r="AE203" s="307"/>
      <c r="AF203" s="307"/>
      <c r="AG203" s="307"/>
      <c r="AH203" s="307"/>
      <c r="AI203" s="307"/>
      <c r="AJ203" s="307"/>
      <c r="AK203" s="307"/>
      <c r="AL203" s="307"/>
      <c r="AM203" s="307"/>
      <c r="AN203" s="307"/>
      <c r="AO203" s="307"/>
      <c r="AP203" s="307"/>
      <c r="AQ203" s="307"/>
      <c r="AR203" s="307"/>
      <c r="AS203" s="307"/>
      <c r="AT203" s="307"/>
      <c r="AU203" s="307"/>
      <c r="AV203" s="307"/>
      <c r="AW203" s="307"/>
      <c r="AX203" s="307"/>
      <c r="AY203" s="307"/>
      <c r="AZ203" s="307"/>
      <c r="BA203" s="307"/>
      <c r="BB203" s="307"/>
      <c r="BC203" s="307"/>
      <c r="BD203" s="307"/>
      <c r="BE203" s="307"/>
      <c r="BF203" s="307"/>
      <c r="BG203" s="307">
        <v>12.5</v>
      </c>
      <c r="BH203" s="307"/>
      <c r="BI203" s="307">
        <v>1.9</v>
      </c>
      <c r="BJ203" s="307"/>
      <c r="BK203" s="307"/>
      <c r="BL203" s="307"/>
      <c r="BM203" s="306"/>
      <c r="BN203" s="306"/>
    </row>
    <row r="204" spans="1:66" ht="15.75" customHeight="1">
      <c r="A204" s="1358"/>
      <c r="B204" s="1373"/>
      <c r="C204" s="1334"/>
      <c r="D204" s="369">
        <v>180</v>
      </c>
      <c r="E204" s="311">
        <v>90</v>
      </c>
      <c r="F204" s="311"/>
      <c r="G204" s="311"/>
      <c r="H204" s="311"/>
      <c r="I204" s="311"/>
      <c r="J204" s="311"/>
      <c r="K204" s="311"/>
      <c r="L204" s="311"/>
      <c r="M204" s="311"/>
      <c r="N204" s="311"/>
      <c r="O204" s="311"/>
      <c r="P204" s="311"/>
      <c r="Q204" s="311"/>
      <c r="R204" s="311"/>
      <c r="S204" s="311"/>
      <c r="T204" s="311"/>
      <c r="U204" s="311"/>
      <c r="V204" s="311"/>
      <c r="W204" s="311"/>
      <c r="X204" s="311"/>
      <c r="Y204" s="311"/>
      <c r="Z204" s="311"/>
      <c r="AA204" s="311"/>
      <c r="AB204" s="311"/>
      <c r="AC204" s="311"/>
      <c r="AD204" s="311"/>
      <c r="AE204" s="311"/>
      <c r="AF204" s="311"/>
      <c r="AG204" s="311"/>
      <c r="AH204" s="311"/>
      <c r="AI204" s="311"/>
      <c r="AJ204" s="311"/>
      <c r="AK204" s="311"/>
      <c r="AL204" s="311"/>
      <c r="AM204" s="311"/>
      <c r="AN204" s="311"/>
      <c r="AO204" s="311"/>
      <c r="AP204" s="311"/>
      <c r="AQ204" s="311"/>
      <c r="AR204" s="311"/>
      <c r="AS204" s="311"/>
      <c r="AT204" s="311"/>
      <c r="AU204" s="311"/>
      <c r="AV204" s="311"/>
      <c r="AW204" s="311"/>
      <c r="AX204" s="311"/>
      <c r="AY204" s="311"/>
      <c r="AZ204" s="311"/>
      <c r="BA204" s="311"/>
      <c r="BB204" s="311"/>
      <c r="BC204" s="311"/>
      <c r="BD204" s="311"/>
      <c r="BE204" s="311"/>
      <c r="BF204" s="311"/>
      <c r="BG204" s="311">
        <v>15</v>
      </c>
      <c r="BH204" s="311"/>
      <c r="BI204" s="311">
        <v>2.2999999999999998</v>
      </c>
      <c r="BJ204" s="311"/>
      <c r="BK204" s="311"/>
      <c r="BL204" s="311"/>
      <c r="BM204" s="309"/>
      <c r="BN204" s="309"/>
    </row>
    <row r="205" spans="1:66">
      <c r="A205" s="1358"/>
      <c r="B205" s="1373"/>
      <c r="C205" s="1334" t="s">
        <v>309</v>
      </c>
      <c r="D205" s="330" t="s">
        <v>308</v>
      </c>
      <c r="E205" s="307"/>
      <c r="F205" s="307"/>
      <c r="G205" s="307"/>
      <c r="H205" s="307"/>
      <c r="I205" s="307"/>
      <c r="J205" s="307">
        <v>3</v>
      </c>
      <c r="K205" s="307">
        <v>10</v>
      </c>
      <c r="L205" s="307"/>
      <c r="M205" s="307"/>
      <c r="N205" s="307"/>
      <c r="O205" s="307"/>
      <c r="P205" s="307"/>
      <c r="Q205" s="307"/>
      <c r="R205" s="307"/>
      <c r="S205" s="307"/>
      <c r="T205" s="307"/>
      <c r="U205" s="307"/>
      <c r="V205" s="307"/>
      <c r="W205" s="307"/>
      <c r="X205" s="307"/>
      <c r="Y205" s="307"/>
      <c r="Z205" s="307"/>
      <c r="AA205" s="307"/>
      <c r="AB205" s="307"/>
      <c r="AC205" s="307"/>
      <c r="AD205" s="307"/>
      <c r="AE205" s="307"/>
      <c r="AF205" s="307"/>
      <c r="AG205" s="307"/>
      <c r="AH205" s="307"/>
      <c r="AI205" s="307"/>
      <c r="AJ205" s="307"/>
      <c r="AK205" s="307"/>
      <c r="AL205" s="307"/>
      <c r="AM205" s="307"/>
      <c r="AN205" s="307"/>
      <c r="AO205" s="307"/>
      <c r="AP205" s="307"/>
      <c r="AQ205" s="307">
        <v>10</v>
      </c>
      <c r="AR205" s="307"/>
      <c r="AS205" s="307"/>
      <c r="AT205" s="307"/>
      <c r="AU205" s="307"/>
      <c r="AV205" s="307"/>
      <c r="AW205" s="307"/>
      <c r="AX205" s="307"/>
      <c r="AY205" s="307"/>
      <c r="AZ205" s="307"/>
      <c r="BA205" s="307"/>
      <c r="BB205" s="307"/>
      <c r="BC205" s="307"/>
      <c r="BD205" s="307"/>
      <c r="BE205" s="307"/>
      <c r="BF205" s="307"/>
      <c r="BG205" s="307"/>
      <c r="BH205" s="307"/>
      <c r="BI205" s="307"/>
      <c r="BJ205" s="307"/>
      <c r="BK205" s="307"/>
      <c r="BL205" s="307"/>
      <c r="BM205" s="313"/>
      <c r="BN205" s="306"/>
    </row>
    <row r="206" spans="1:66">
      <c r="A206" s="1358"/>
      <c r="B206" s="1373"/>
      <c r="C206" s="1334"/>
      <c r="D206" s="329" t="s">
        <v>307</v>
      </c>
      <c r="E206" s="311"/>
      <c r="F206" s="311"/>
      <c r="G206" s="311"/>
      <c r="H206" s="311"/>
      <c r="I206" s="311"/>
      <c r="J206" s="311">
        <v>5</v>
      </c>
      <c r="K206" s="311">
        <v>15</v>
      </c>
      <c r="L206" s="311"/>
      <c r="M206" s="311"/>
      <c r="N206" s="311"/>
      <c r="O206" s="311"/>
      <c r="P206" s="311"/>
      <c r="Q206" s="311"/>
      <c r="R206" s="311"/>
      <c r="S206" s="311"/>
      <c r="T206" s="311"/>
      <c r="U206" s="311"/>
      <c r="V206" s="311"/>
      <c r="W206" s="311"/>
      <c r="X206" s="311"/>
      <c r="Y206" s="311"/>
      <c r="Z206" s="311"/>
      <c r="AA206" s="311"/>
      <c r="AB206" s="311"/>
      <c r="AC206" s="311"/>
      <c r="AD206" s="311"/>
      <c r="AE206" s="311"/>
      <c r="AF206" s="311"/>
      <c r="AG206" s="311"/>
      <c r="AH206" s="311"/>
      <c r="AI206" s="311"/>
      <c r="AJ206" s="311"/>
      <c r="AK206" s="311"/>
      <c r="AL206" s="311"/>
      <c r="AM206" s="311"/>
      <c r="AN206" s="311"/>
      <c r="AO206" s="311"/>
      <c r="AP206" s="311"/>
      <c r="AQ206" s="311">
        <v>15</v>
      </c>
      <c r="AR206" s="311"/>
      <c r="AS206" s="311"/>
      <c r="AT206" s="311"/>
      <c r="AU206" s="311"/>
      <c r="AV206" s="311"/>
      <c r="AW206" s="311"/>
      <c r="AX206" s="311"/>
      <c r="AY206" s="311"/>
      <c r="AZ206" s="311"/>
      <c r="BA206" s="311"/>
      <c r="BB206" s="311"/>
      <c r="BC206" s="311"/>
      <c r="BD206" s="311"/>
      <c r="BE206" s="311"/>
      <c r="BF206" s="311"/>
      <c r="BG206" s="311"/>
      <c r="BH206" s="311"/>
      <c r="BI206" s="311"/>
      <c r="BJ206" s="311"/>
      <c r="BK206" s="311"/>
      <c r="BL206" s="311"/>
      <c r="BM206" s="310"/>
      <c r="BN206" s="309"/>
    </row>
    <row r="207" spans="1:66" ht="15.75" customHeight="1">
      <c r="A207" s="1358"/>
      <c r="B207" s="1373"/>
      <c r="C207" s="1334" t="s">
        <v>48</v>
      </c>
      <c r="D207" s="308">
        <v>10</v>
      </c>
      <c r="E207" s="307"/>
      <c r="F207" s="307"/>
      <c r="G207" s="307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/>
      <c r="AC207" s="307"/>
      <c r="AD207" s="307"/>
      <c r="AE207" s="307"/>
      <c r="AF207" s="307"/>
      <c r="AG207" s="307"/>
      <c r="AH207" s="307"/>
      <c r="AI207" s="307"/>
      <c r="AJ207" s="307"/>
      <c r="AK207" s="307"/>
      <c r="AL207" s="307"/>
      <c r="AM207" s="307"/>
      <c r="AN207" s="307"/>
      <c r="AO207" s="307"/>
      <c r="AP207" s="307"/>
      <c r="AQ207" s="307">
        <v>10</v>
      </c>
      <c r="AR207" s="307"/>
      <c r="AS207" s="307"/>
      <c r="AT207" s="307"/>
      <c r="AU207" s="307"/>
      <c r="AV207" s="307"/>
      <c r="AW207" s="307"/>
      <c r="AX207" s="307"/>
      <c r="AY207" s="307"/>
      <c r="AZ207" s="307"/>
      <c r="BA207" s="307"/>
      <c r="BB207" s="307"/>
      <c r="BC207" s="307"/>
      <c r="BD207" s="307"/>
      <c r="BE207" s="307"/>
      <c r="BF207" s="307"/>
      <c r="BG207" s="307"/>
      <c r="BH207" s="307"/>
      <c r="BI207" s="307"/>
      <c r="BJ207" s="307"/>
      <c r="BK207" s="307"/>
      <c r="BL207" s="307"/>
      <c r="BM207" s="313"/>
      <c r="BN207" s="306"/>
    </row>
    <row r="208" spans="1:66" ht="15.75" customHeight="1">
      <c r="A208" s="1358"/>
      <c r="B208" s="1375"/>
      <c r="C208" s="1334"/>
      <c r="D208" s="369">
        <v>15</v>
      </c>
      <c r="E208" s="311"/>
      <c r="F208" s="311"/>
      <c r="G208" s="311"/>
      <c r="H208" s="311"/>
      <c r="I208" s="311"/>
      <c r="J208" s="311"/>
      <c r="K208" s="311"/>
      <c r="L208" s="311"/>
      <c r="M208" s="311"/>
      <c r="N208" s="311"/>
      <c r="O208" s="311"/>
      <c r="P208" s="311"/>
      <c r="Q208" s="311"/>
      <c r="R208" s="311"/>
      <c r="S208" s="311"/>
      <c r="T208" s="311"/>
      <c r="U208" s="311"/>
      <c r="V208" s="311"/>
      <c r="W208" s="311"/>
      <c r="X208" s="311"/>
      <c r="Y208" s="311"/>
      <c r="Z208" s="311"/>
      <c r="AA208" s="311"/>
      <c r="AB208" s="311"/>
      <c r="AC208" s="311"/>
      <c r="AD208" s="311"/>
      <c r="AE208" s="311"/>
      <c r="AF208" s="311"/>
      <c r="AG208" s="311"/>
      <c r="AH208" s="311"/>
      <c r="AI208" s="311"/>
      <c r="AJ208" s="311"/>
      <c r="AK208" s="311"/>
      <c r="AL208" s="311"/>
      <c r="AM208" s="311"/>
      <c r="AN208" s="311"/>
      <c r="AO208" s="311"/>
      <c r="AP208" s="311"/>
      <c r="AQ208" s="311">
        <v>15</v>
      </c>
      <c r="AR208" s="311"/>
      <c r="AS208" s="311"/>
      <c r="AT208" s="311"/>
      <c r="AU208" s="311"/>
      <c r="AV208" s="311"/>
      <c r="AW208" s="311"/>
      <c r="AX208" s="311"/>
      <c r="AY208" s="311"/>
      <c r="AZ208" s="311"/>
      <c r="BA208" s="311"/>
      <c r="BB208" s="311"/>
      <c r="BC208" s="311"/>
      <c r="BD208" s="311"/>
      <c r="BE208" s="311"/>
      <c r="BF208" s="311"/>
      <c r="BG208" s="311"/>
      <c r="BH208" s="311"/>
      <c r="BI208" s="311"/>
      <c r="BJ208" s="311"/>
      <c r="BK208" s="311"/>
      <c r="BL208" s="311"/>
      <c r="BM208" s="310"/>
      <c r="BN208" s="309"/>
    </row>
    <row r="209" spans="1:66">
      <c r="A209" s="1358"/>
      <c r="B209" s="1349" t="s">
        <v>276</v>
      </c>
      <c r="C209" s="1335" t="s">
        <v>237</v>
      </c>
      <c r="D209" s="308">
        <v>150</v>
      </c>
      <c r="E209" s="307"/>
      <c r="F209" s="307"/>
      <c r="G209" s="307"/>
      <c r="H209" s="307"/>
      <c r="I209" s="307"/>
      <c r="J209" s="307"/>
      <c r="K209" s="307"/>
      <c r="L209" s="307"/>
      <c r="M209" s="307"/>
      <c r="N209" s="307"/>
      <c r="O209" s="307"/>
      <c r="P209" s="307"/>
      <c r="Q209" s="307"/>
      <c r="R209" s="307"/>
      <c r="S209" s="307"/>
      <c r="T209" s="307"/>
      <c r="U209" s="307"/>
      <c r="V209" s="307"/>
      <c r="W209" s="307"/>
      <c r="X209" s="307"/>
      <c r="Y209" s="307"/>
      <c r="Z209" s="307"/>
      <c r="AA209" s="307"/>
      <c r="AB209" s="307"/>
      <c r="AC209" s="307"/>
      <c r="AD209" s="307"/>
      <c r="AE209" s="307"/>
      <c r="AF209" s="307"/>
      <c r="AG209" s="307"/>
      <c r="AH209" s="307"/>
      <c r="AI209" s="307"/>
      <c r="AJ209" s="307"/>
      <c r="AK209" s="307">
        <v>150</v>
      </c>
      <c r="AL209" s="307"/>
      <c r="AM209" s="307"/>
      <c r="AN209" s="307"/>
      <c r="AO209" s="307"/>
      <c r="AP209" s="307"/>
      <c r="AQ209" s="307"/>
      <c r="AR209" s="307"/>
      <c r="AS209" s="307"/>
      <c r="AT209" s="307"/>
      <c r="AU209" s="307"/>
      <c r="AV209" s="307"/>
      <c r="AW209" s="307"/>
      <c r="AX209" s="307"/>
      <c r="AY209" s="307"/>
      <c r="AZ209" s="307"/>
      <c r="BA209" s="307"/>
      <c r="BB209" s="307"/>
      <c r="BC209" s="307"/>
      <c r="BD209" s="307"/>
      <c r="BE209" s="307"/>
      <c r="BF209" s="307"/>
      <c r="BG209" s="307"/>
      <c r="BH209" s="307"/>
      <c r="BI209" s="307"/>
      <c r="BJ209" s="307"/>
      <c r="BK209" s="307"/>
      <c r="BL209" s="307"/>
      <c r="BM209" s="313"/>
      <c r="BN209" s="306"/>
    </row>
    <row r="210" spans="1:66">
      <c r="A210" s="1358"/>
      <c r="B210" s="1349"/>
      <c r="C210" s="1331"/>
      <c r="D210" s="369">
        <v>150</v>
      </c>
      <c r="E210" s="311"/>
      <c r="F210" s="311"/>
      <c r="G210" s="311"/>
      <c r="H210" s="311"/>
      <c r="I210" s="311"/>
      <c r="J210" s="311"/>
      <c r="K210" s="311"/>
      <c r="L210" s="311"/>
      <c r="M210" s="311"/>
      <c r="N210" s="311"/>
      <c r="O210" s="311"/>
      <c r="P210" s="311"/>
      <c r="Q210" s="311"/>
      <c r="R210" s="311"/>
      <c r="S210" s="311"/>
      <c r="T210" s="311"/>
      <c r="U210" s="311"/>
      <c r="V210" s="311"/>
      <c r="W210" s="311"/>
      <c r="X210" s="311"/>
      <c r="Y210" s="311"/>
      <c r="Z210" s="311"/>
      <c r="AA210" s="311"/>
      <c r="AB210" s="311"/>
      <c r="AC210" s="311"/>
      <c r="AD210" s="311"/>
      <c r="AE210" s="311"/>
      <c r="AF210" s="311"/>
      <c r="AG210" s="311"/>
      <c r="AH210" s="311"/>
      <c r="AI210" s="311"/>
      <c r="AJ210" s="311"/>
      <c r="AK210" s="311">
        <v>150</v>
      </c>
      <c r="AL210" s="311"/>
      <c r="AM210" s="311"/>
      <c r="AN210" s="311"/>
      <c r="AO210" s="311"/>
      <c r="AP210" s="311"/>
      <c r="AQ210" s="311"/>
      <c r="AR210" s="311"/>
      <c r="AS210" s="311"/>
      <c r="AT210" s="311"/>
      <c r="AU210" s="311"/>
      <c r="AV210" s="311"/>
      <c r="AW210" s="311"/>
      <c r="AX210" s="311"/>
      <c r="AY210" s="311"/>
      <c r="AZ210" s="311"/>
      <c r="BA210" s="311"/>
      <c r="BB210" s="311"/>
      <c r="BC210" s="311"/>
      <c r="BD210" s="311"/>
      <c r="BE210" s="311"/>
      <c r="BF210" s="311"/>
      <c r="BG210" s="311"/>
      <c r="BH210" s="311"/>
      <c r="BI210" s="311"/>
      <c r="BJ210" s="311"/>
      <c r="BK210" s="311"/>
      <c r="BL210" s="311"/>
      <c r="BM210" s="310"/>
      <c r="BN210" s="309"/>
    </row>
    <row r="211" spans="1:66">
      <c r="A211" s="1358"/>
      <c r="B211" s="1372" t="s">
        <v>274</v>
      </c>
      <c r="C211" s="1335" t="s">
        <v>245</v>
      </c>
      <c r="D211" s="308">
        <v>50</v>
      </c>
      <c r="E211" s="307"/>
      <c r="F211" s="307"/>
      <c r="G211" s="307"/>
      <c r="H211" s="307"/>
      <c r="I211" s="307"/>
      <c r="J211" s="307"/>
      <c r="K211" s="307"/>
      <c r="L211" s="307"/>
      <c r="M211" s="307"/>
      <c r="N211" s="307"/>
      <c r="O211" s="307"/>
      <c r="P211" s="307"/>
      <c r="Q211" s="307"/>
      <c r="R211" s="307"/>
      <c r="S211" s="307"/>
      <c r="T211" s="307"/>
      <c r="U211" s="307"/>
      <c r="V211" s="307"/>
      <c r="W211" s="307"/>
      <c r="X211" s="307"/>
      <c r="Y211" s="307"/>
      <c r="Z211" s="307"/>
      <c r="AA211" s="307"/>
      <c r="AB211" s="307"/>
      <c r="AC211" s="307">
        <v>50</v>
      </c>
      <c r="AD211" s="307"/>
      <c r="AE211" s="307"/>
      <c r="AF211" s="307"/>
      <c r="AG211" s="307"/>
      <c r="AH211" s="307"/>
      <c r="AI211" s="307"/>
      <c r="AJ211" s="307"/>
      <c r="AK211" s="307"/>
      <c r="AL211" s="307"/>
      <c r="AM211" s="307"/>
      <c r="AN211" s="307"/>
      <c r="AO211" s="307"/>
      <c r="AP211" s="307"/>
      <c r="AQ211" s="307"/>
      <c r="AR211" s="307"/>
      <c r="AS211" s="307"/>
      <c r="AT211" s="307"/>
      <c r="AU211" s="307"/>
      <c r="AV211" s="307"/>
      <c r="AW211" s="307"/>
      <c r="AX211" s="307"/>
      <c r="AY211" s="307"/>
      <c r="AZ211" s="307"/>
      <c r="BA211" s="307"/>
      <c r="BB211" s="307"/>
      <c r="BC211" s="307"/>
      <c r="BD211" s="307"/>
      <c r="BE211" s="307"/>
      <c r="BF211" s="307"/>
      <c r="BG211" s="307"/>
      <c r="BH211" s="307"/>
      <c r="BI211" s="307"/>
      <c r="BJ211" s="307"/>
      <c r="BK211" s="307"/>
      <c r="BL211" s="307"/>
      <c r="BM211" s="313"/>
      <c r="BN211" s="306"/>
    </row>
    <row r="212" spans="1:66">
      <c r="A212" s="1358"/>
      <c r="B212" s="1373"/>
      <c r="C212" s="1331"/>
      <c r="D212" s="369">
        <v>60</v>
      </c>
      <c r="E212" s="311"/>
      <c r="F212" s="311"/>
      <c r="G212" s="311"/>
      <c r="H212" s="311"/>
      <c r="I212" s="311"/>
      <c r="J212" s="311"/>
      <c r="K212" s="311"/>
      <c r="L212" s="311"/>
      <c r="M212" s="311"/>
      <c r="N212" s="311"/>
      <c r="O212" s="311"/>
      <c r="P212" s="311"/>
      <c r="Q212" s="311"/>
      <c r="R212" s="311"/>
      <c r="S212" s="311"/>
      <c r="T212" s="311"/>
      <c r="U212" s="311"/>
      <c r="V212" s="311"/>
      <c r="W212" s="311"/>
      <c r="X212" s="311"/>
      <c r="Y212" s="311"/>
      <c r="Z212" s="311"/>
      <c r="AA212" s="311"/>
      <c r="AB212" s="311"/>
      <c r="AC212" s="311">
        <v>60</v>
      </c>
      <c r="AD212" s="311"/>
      <c r="AE212" s="311"/>
      <c r="AF212" s="311"/>
      <c r="AG212" s="311"/>
      <c r="AH212" s="311"/>
      <c r="AI212" s="311"/>
      <c r="AJ212" s="311"/>
      <c r="AK212" s="311"/>
      <c r="AL212" s="311"/>
      <c r="AM212" s="311"/>
      <c r="AN212" s="311"/>
      <c r="AO212" s="311"/>
      <c r="AP212" s="311"/>
      <c r="AQ212" s="311"/>
      <c r="AR212" s="311"/>
      <c r="AS212" s="311"/>
      <c r="AT212" s="311"/>
      <c r="AU212" s="311"/>
      <c r="AV212" s="311"/>
      <c r="AW212" s="311"/>
      <c r="AX212" s="311"/>
      <c r="AY212" s="311"/>
      <c r="AZ212" s="311"/>
      <c r="BA212" s="311"/>
      <c r="BB212" s="311"/>
      <c r="BC212" s="311"/>
      <c r="BD212" s="311"/>
      <c r="BE212" s="311"/>
      <c r="BF212" s="311"/>
      <c r="BG212" s="311"/>
      <c r="BH212" s="311"/>
      <c r="BI212" s="311"/>
      <c r="BJ212" s="311"/>
      <c r="BK212" s="311"/>
      <c r="BL212" s="311"/>
      <c r="BM212" s="310"/>
      <c r="BN212" s="309"/>
    </row>
    <row r="213" spans="1:66" ht="15" hidden="1" customHeight="1">
      <c r="A213" s="1358"/>
      <c r="B213" s="1373"/>
      <c r="C213" s="1332" t="s">
        <v>235</v>
      </c>
      <c r="D213" s="377">
        <v>50</v>
      </c>
      <c r="E213" s="317"/>
      <c r="F213" s="317"/>
      <c r="G213" s="317"/>
      <c r="H213" s="317"/>
      <c r="I213" s="317"/>
      <c r="J213" s="317"/>
      <c r="K213" s="317"/>
      <c r="L213" s="317"/>
      <c r="M213" s="317"/>
      <c r="N213" s="317"/>
      <c r="O213" s="317"/>
      <c r="P213" s="317"/>
      <c r="Q213" s="317"/>
      <c r="R213" s="317"/>
      <c r="S213" s="317"/>
      <c r="T213" s="317"/>
      <c r="U213" s="317"/>
      <c r="V213" s="317"/>
      <c r="W213" s="317"/>
      <c r="X213" s="317"/>
      <c r="Y213" s="317"/>
      <c r="Z213" s="317"/>
      <c r="AA213" s="317"/>
      <c r="AB213" s="317"/>
      <c r="AC213" s="317"/>
      <c r="AD213" s="317"/>
      <c r="AE213" s="317"/>
      <c r="AF213" s="317"/>
      <c r="AG213" s="317"/>
      <c r="AH213" s="317"/>
      <c r="AI213" s="317"/>
      <c r="AJ213" s="317"/>
      <c r="AK213" s="317"/>
      <c r="AL213" s="317"/>
      <c r="AM213" s="317">
        <v>50</v>
      </c>
      <c r="AN213" s="317"/>
      <c r="AO213" s="317"/>
      <c r="AP213" s="317"/>
      <c r="AQ213" s="317"/>
      <c r="AR213" s="317"/>
      <c r="AS213" s="317"/>
      <c r="AT213" s="317"/>
      <c r="AU213" s="317"/>
      <c r="AV213" s="317"/>
      <c r="AW213" s="317"/>
      <c r="AX213" s="317"/>
      <c r="AY213" s="317"/>
      <c r="AZ213" s="317"/>
      <c r="BA213" s="317"/>
      <c r="BB213" s="317"/>
      <c r="BC213" s="317"/>
      <c r="BD213" s="317"/>
      <c r="BE213" s="317"/>
      <c r="BF213" s="317"/>
      <c r="BG213" s="317"/>
      <c r="BH213" s="317"/>
      <c r="BI213" s="317"/>
      <c r="BJ213" s="317"/>
      <c r="BK213" s="317"/>
      <c r="BL213" s="317"/>
      <c r="BM213" s="316"/>
      <c r="BN213" s="315"/>
    </row>
    <row r="214" spans="1:66" ht="15" hidden="1" customHeight="1">
      <c r="A214" s="1358"/>
      <c r="B214" s="1373"/>
      <c r="C214" s="1333"/>
      <c r="D214" s="377">
        <v>60</v>
      </c>
      <c r="E214" s="317"/>
      <c r="F214" s="317"/>
      <c r="G214" s="317"/>
      <c r="H214" s="317"/>
      <c r="I214" s="317"/>
      <c r="J214" s="317"/>
      <c r="K214" s="317"/>
      <c r="L214" s="317"/>
      <c r="M214" s="317"/>
      <c r="N214" s="317"/>
      <c r="O214" s="317"/>
      <c r="P214" s="317"/>
      <c r="Q214" s="317"/>
      <c r="R214" s="317"/>
      <c r="S214" s="317"/>
      <c r="T214" s="317"/>
      <c r="U214" s="317"/>
      <c r="V214" s="317"/>
      <c r="W214" s="317"/>
      <c r="X214" s="317"/>
      <c r="Y214" s="317"/>
      <c r="Z214" s="317"/>
      <c r="AA214" s="317"/>
      <c r="AB214" s="317"/>
      <c r="AC214" s="317"/>
      <c r="AD214" s="317"/>
      <c r="AE214" s="317"/>
      <c r="AF214" s="317"/>
      <c r="AG214" s="317"/>
      <c r="AH214" s="317"/>
      <c r="AI214" s="317"/>
      <c r="AJ214" s="317"/>
      <c r="AK214" s="317"/>
      <c r="AL214" s="317"/>
      <c r="AM214" s="317">
        <v>60</v>
      </c>
      <c r="AN214" s="317"/>
      <c r="AO214" s="317"/>
      <c r="AP214" s="317"/>
      <c r="AQ214" s="317"/>
      <c r="AR214" s="317"/>
      <c r="AS214" s="317"/>
      <c r="AT214" s="317"/>
      <c r="AU214" s="317"/>
      <c r="AV214" s="317"/>
      <c r="AW214" s="317"/>
      <c r="AX214" s="317"/>
      <c r="AY214" s="317"/>
      <c r="AZ214" s="317"/>
      <c r="BA214" s="317"/>
      <c r="BB214" s="317"/>
      <c r="BC214" s="317"/>
      <c r="BD214" s="317"/>
      <c r="BE214" s="317"/>
      <c r="BF214" s="317"/>
      <c r="BG214" s="317"/>
      <c r="BH214" s="317"/>
      <c r="BI214" s="317"/>
      <c r="BJ214" s="317"/>
      <c r="BK214" s="317"/>
      <c r="BL214" s="317"/>
      <c r="BM214" s="316"/>
      <c r="BN214" s="315"/>
    </row>
    <row r="215" spans="1:66" ht="15.75" customHeight="1">
      <c r="A215" s="1358"/>
      <c r="B215" s="1373"/>
      <c r="C215" s="1334" t="s">
        <v>127</v>
      </c>
      <c r="D215" s="308">
        <v>200</v>
      </c>
      <c r="E215" s="307"/>
      <c r="F215" s="307"/>
      <c r="G215" s="307"/>
      <c r="H215" s="307">
        <v>6.4</v>
      </c>
      <c r="I215" s="307"/>
      <c r="J215" s="307"/>
      <c r="K215" s="307"/>
      <c r="L215" s="307"/>
      <c r="M215" s="307"/>
      <c r="N215" s="307"/>
      <c r="O215" s="307"/>
      <c r="P215" s="307"/>
      <c r="Q215" s="307"/>
      <c r="R215" s="307">
        <v>16</v>
      </c>
      <c r="S215" s="307">
        <v>16</v>
      </c>
      <c r="T215" s="307"/>
      <c r="U215" s="307">
        <v>4</v>
      </c>
      <c r="V215" s="307">
        <v>8</v>
      </c>
      <c r="W215" s="307">
        <v>32</v>
      </c>
      <c r="X215" s="307">
        <v>2</v>
      </c>
      <c r="Y215" s="307"/>
      <c r="Z215" s="307"/>
      <c r="AA215" s="307"/>
      <c r="AB215" s="307"/>
      <c r="AC215" s="307"/>
      <c r="AD215" s="307"/>
      <c r="AE215" s="307"/>
      <c r="AF215" s="307"/>
      <c r="AG215" s="307"/>
      <c r="AH215" s="307"/>
      <c r="AI215" s="307"/>
      <c r="AJ215" s="307"/>
      <c r="AK215" s="307"/>
      <c r="AL215" s="307">
        <v>2.64</v>
      </c>
      <c r="AM215" s="307"/>
      <c r="AN215" s="307"/>
      <c r="AO215" s="307"/>
      <c r="AP215" s="307"/>
      <c r="AQ215" s="307"/>
      <c r="AR215" s="307"/>
      <c r="AS215" s="307"/>
      <c r="AT215" s="307"/>
      <c r="AU215" s="307"/>
      <c r="AV215" s="307"/>
      <c r="AW215" s="307"/>
      <c r="AX215" s="307"/>
      <c r="AY215" s="307"/>
      <c r="AZ215" s="307"/>
      <c r="BA215" s="307"/>
      <c r="BB215" s="307"/>
      <c r="BC215" s="307"/>
      <c r="BD215" s="307"/>
      <c r="BE215" s="307"/>
      <c r="BF215" s="307"/>
      <c r="BG215" s="307"/>
      <c r="BH215" s="307">
        <v>2.4</v>
      </c>
      <c r="BI215" s="307"/>
      <c r="BJ215" s="307"/>
      <c r="BK215" s="307"/>
      <c r="BL215" s="307"/>
      <c r="BM215" s="307"/>
      <c r="BN215" s="306"/>
    </row>
    <row r="216" spans="1:66">
      <c r="A216" s="1358"/>
      <c r="B216" s="1373"/>
      <c r="C216" s="1334"/>
      <c r="D216" s="369">
        <v>250</v>
      </c>
      <c r="E216" s="311"/>
      <c r="F216" s="311"/>
      <c r="G216" s="311"/>
      <c r="H216" s="311">
        <v>8</v>
      </c>
      <c r="I216" s="311"/>
      <c r="J216" s="311"/>
      <c r="K216" s="311"/>
      <c r="L216" s="311"/>
      <c r="M216" s="311"/>
      <c r="N216" s="311"/>
      <c r="O216" s="311"/>
      <c r="P216" s="311"/>
      <c r="Q216" s="311"/>
      <c r="R216" s="311">
        <v>20</v>
      </c>
      <c r="S216" s="311">
        <v>20</v>
      </c>
      <c r="T216" s="311"/>
      <c r="U216" s="311">
        <v>5</v>
      </c>
      <c r="V216" s="311">
        <v>10</v>
      </c>
      <c r="W216" s="311">
        <v>40</v>
      </c>
      <c r="X216" s="311">
        <v>2.5</v>
      </c>
      <c r="Y216" s="311"/>
      <c r="Z216" s="311"/>
      <c r="AA216" s="311"/>
      <c r="AB216" s="311"/>
      <c r="AC216" s="311"/>
      <c r="AD216" s="311"/>
      <c r="AE216" s="311"/>
      <c r="AF216" s="311"/>
      <c r="AG216" s="311"/>
      <c r="AH216" s="311"/>
      <c r="AI216" s="311"/>
      <c r="AJ216" s="311"/>
      <c r="AK216" s="311"/>
      <c r="AL216" s="311">
        <v>3.3</v>
      </c>
      <c r="AM216" s="311"/>
      <c r="AN216" s="311"/>
      <c r="AO216" s="311"/>
      <c r="AP216" s="311"/>
      <c r="AQ216" s="311"/>
      <c r="AR216" s="311"/>
      <c r="AS216" s="311"/>
      <c r="AT216" s="311"/>
      <c r="AU216" s="311"/>
      <c r="AV216" s="311"/>
      <c r="AW216" s="311"/>
      <c r="AX216" s="311"/>
      <c r="AY216" s="311"/>
      <c r="AZ216" s="311"/>
      <c r="BA216" s="311"/>
      <c r="BB216" s="311"/>
      <c r="BC216" s="311"/>
      <c r="BD216" s="311"/>
      <c r="BE216" s="311"/>
      <c r="BF216" s="311"/>
      <c r="BG216" s="311"/>
      <c r="BH216" s="311">
        <v>3</v>
      </c>
      <c r="BI216" s="311"/>
      <c r="BJ216" s="311"/>
      <c r="BK216" s="311"/>
      <c r="BL216" s="311"/>
      <c r="BM216" s="311"/>
      <c r="BN216" s="309"/>
    </row>
    <row r="217" spans="1:66">
      <c r="A217" s="1358"/>
      <c r="B217" s="1373"/>
      <c r="C217" s="1335" t="s">
        <v>164</v>
      </c>
      <c r="D217" s="308" t="s">
        <v>288</v>
      </c>
      <c r="E217" s="307"/>
      <c r="F217" s="307"/>
      <c r="G217" s="307"/>
      <c r="H217" s="307">
        <v>15</v>
      </c>
      <c r="I217" s="307"/>
      <c r="J217" s="307">
        <v>0.75</v>
      </c>
      <c r="K217" s="307"/>
      <c r="L217" s="307"/>
      <c r="M217" s="307"/>
      <c r="N217" s="307">
        <v>103</v>
      </c>
      <c r="O217" s="307"/>
      <c r="P217" s="307"/>
      <c r="Q217" s="307"/>
      <c r="R217" s="307"/>
      <c r="S217" s="307"/>
      <c r="T217" s="307"/>
      <c r="U217" s="307"/>
      <c r="V217" s="307"/>
      <c r="W217" s="307"/>
      <c r="X217" s="307"/>
      <c r="Y217" s="307"/>
      <c r="Z217" s="307"/>
      <c r="AA217" s="307"/>
      <c r="AB217" s="307"/>
      <c r="AC217" s="307"/>
      <c r="AD217" s="307"/>
      <c r="AE217" s="307"/>
      <c r="AF217" s="307"/>
      <c r="AG217" s="307"/>
      <c r="AH217" s="307"/>
      <c r="AI217" s="307"/>
      <c r="AJ217" s="307"/>
      <c r="AK217" s="307"/>
      <c r="AL217" s="307"/>
      <c r="AM217" s="307"/>
      <c r="AN217" s="307"/>
      <c r="AO217" s="307"/>
      <c r="AP217" s="307"/>
      <c r="AQ217" s="307"/>
      <c r="AR217" s="307"/>
      <c r="AS217" s="307"/>
      <c r="AT217" s="307">
        <v>0.75</v>
      </c>
      <c r="AU217" s="307"/>
      <c r="AV217" s="307"/>
      <c r="AW217" s="307"/>
      <c r="AX217" s="307"/>
      <c r="AY217" s="307"/>
      <c r="AZ217" s="307"/>
      <c r="BA217" s="307"/>
      <c r="BB217" s="307"/>
      <c r="BC217" s="307"/>
      <c r="BD217" s="307"/>
      <c r="BE217" s="307"/>
      <c r="BF217" s="307"/>
      <c r="BG217" s="307"/>
      <c r="BH217" s="307">
        <v>9</v>
      </c>
      <c r="BI217" s="307"/>
      <c r="BJ217" s="307"/>
      <c r="BK217" s="307"/>
      <c r="BL217" s="307"/>
      <c r="BM217" s="313"/>
      <c r="BN217" s="306"/>
    </row>
    <row r="218" spans="1:66">
      <c r="A218" s="1358"/>
      <c r="B218" s="1373"/>
      <c r="C218" s="1331"/>
      <c r="D218" s="369" t="s">
        <v>306</v>
      </c>
      <c r="E218" s="311"/>
      <c r="F218" s="311"/>
      <c r="G218" s="311"/>
      <c r="H218" s="311">
        <v>20</v>
      </c>
      <c r="I218" s="311"/>
      <c r="J218" s="311">
        <v>1</v>
      </c>
      <c r="K218" s="311"/>
      <c r="L218" s="311"/>
      <c r="M218" s="311"/>
      <c r="N218" s="311">
        <v>117.42</v>
      </c>
      <c r="O218" s="311"/>
      <c r="P218" s="311"/>
      <c r="Q218" s="311"/>
      <c r="R218" s="311"/>
      <c r="S218" s="311"/>
      <c r="T218" s="311"/>
      <c r="U218" s="311"/>
      <c r="V218" s="311"/>
      <c r="W218" s="311"/>
      <c r="X218" s="311"/>
      <c r="Y218" s="311"/>
      <c r="Z218" s="311"/>
      <c r="AA218" s="311"/>
      <c r="AB218" s="311"/>
      <c r="AC218" s="311"/>
      <c r="AD218" s="311"/>
      <c r="AE218" s="311"/>
      <c r="AF218" s="311"/>
      <c r="AG218" s="311"/>
      <c r="AH218" s="311"/>
      <c r="AI218" s="311"/>
      <c r="AJ218" s="311"/>
      <c r="AK218" s="311"/>
      <c r="AL218" s="311"/>
      <c r="AM218" s="311"/>
      <c r="AN218" s="311"/>
      <c r="AO218" s="311"/>
      <c r="AP218" s="311"/>
      <c r="AQ218" s="311"/>
      <c r="AR218" s="311"/>
      <c r="AS218" s="311"/>
      <c r="AT218" s="311">
        <v>1</v>
      </c>
      <c r="AU218" s="311"/>
      <c r="AV218" s="311"/>
      <c r="AW218" s="311"/>
      <c r="AX218" s="311"/>
      <c r="AY218" s="311"/>
      <c r="AZ218" s="311"/>
      <c r="BA218" s="311"/>
      <c r="BB218" s="311"/>
      <c r="BC218" s="311"/>
      <c r="BD218" s="311"/>
      <c r="BE218" s="311"/>
      <c r="BF218" s="311"/>
      <c r="BG218" s="311"/>
      <c r="BH218" s="311">
        <v>10.26</v>
      </c>
      <c r="BI218" s="311"/>
      <c r="BJ218" s="311"/>
      <c r="BK218" s="311"/>
      <c r="BL218" s="311"/>
      <c r="BM218" s="310"/>
      <c r="BN218" s="309"/>
    </row>
    <row r="219" spans="1:66" ht="15.75" customHeight="1">
      <c r="A219" s="1358"/>
      <c r="B219" s="1373"/>
      <c r="C219" s="1335" t="s">
        <v>166</v>
      </c>
      <c r="D219" s="308">
        <v>80</v>
      </c>
      <c r="E219" s="307"/>
      <c r="F219" s="307"/>
      <c r="G219" s="307"/>
      <c r="H219" s="307"/>
      <c r="I219" s="307"/>
      <c r="J219" s="307">
        <v>3.3</v>
      </c>
      <c r="K219" s="307"/>
      <c r="L219" s="307"/>
      <c r="M219" s="307"/>
      <c r="N219" s="307"/>
      <c r="O219" s="307"/>
      <c r="P219" s="307"/>
      <c r="Q219" s="307"/>
      <c r="R219" s="307"/>
      <c r="S219" s="307"/>
      <c r="T219" s="307"/>
      <c r="U219" s="307"/>
      <c r="V219" s="307"/>
      <c r="W219" s="307"/>
      <c r="X219" s="307"/>
      <c r="Y219" s="307"/>
      <c r="Z219" s="307"/>
      <c r="AA219" s="307"/>
      <c r="AB219" s="307"/>
      <c r="AC219" s="307"/>
      <c r="AD219" s="307"/>
      <c r="AE219" s="307"/>
      <c r="AF219" s="307"/>
      <c r="AG219" s="307"/>
      <c r="AH219" s="307"/>
      <c r="AI219" s="307"/>
      <c r="AJ219" s="307"/>
      <c r="AK219" s="307"/>
      <c r="AL219" s="307"/>
      <c r="AM219" s="307"/>
      <c r="AN219" s="307"/>
      <c r="AO219" s="307"/>
      <c r="AP219" s="307"/>
      <c r="AQ219" s="307"/>
      <c r="AR219" s="307"/>
      <c r="AS219" s="307"/>
      <c r="AT219" s="307"/>
      <c r="AU219" s="307"/>
      <c r="AV219" s="307"/>
      <c r="AW219" s="307"/>
      <c r="AX219" s="307"/>
      <c r="AY219" s="307"/>
      <c r="AZ219" s="307"/>
      <c r="BA219" s="307"/>
      <c r="BB219" s="307"/>
      <c r="BC219" s="307">
        <v>27.53</v>
      </c>
      <c r="BD219" s="307"/>
      <c r="BE219" s="307"/>
      <c r="BF219" s="307"/>
      <c r="BG219" s="307"/>
      <c r="BH219" s="307"/>
      <c r="BI219" s="307"/>
      <c r="BJ219" s="307"/>
      <c r="BK219" s="307"/>
      <c r="BL219" s="307"/>
      <c r="BM219" s="313"/>
      <c r="BN219" s="306"/>
    </row>
    <row r="220" spans="1:66" ht="15.75" customHeight="1">
      <c r="A220" s="1358"/>
      <c r="B220" s="1373"/>
      <c r="C220" s="1331"/>
      <c r="D220" s="369">
        <v>100</v>
      </c>
      <c r="E220" s="311"/>
      <c r="F220" s="311"/>
      <c r="G220" s="311"/>
      <c r="H220" s="311"/>
      <c r="I220" s="311"/>
      <c r="J220" s="311">
        <v>4.16</v>
      </c>
      <c r="K220" s="311"/>
      <c r="L220" s="311"/>
      <c r="M220" s="311"/>
      <c r="N220" s="311"/>
      <c r="O220" s="311"/>
      <c r="P220" s="311"/>
      <c r="Q220" s="311"/>
      <c r="R220" s="311"/>
      <c r="S220" s="311"/>
      <c r="T220" s="311"/>
      <c r="U220" s="311"/>
      <c r="V220" s="311"/>
      <c r="W220" s="311"/>
      <c r="X220" s="311"/>
      <c r="Y220" s="311"/>
      <c r="Z220" s="311"/>
      <c r="AA220" s="311"/>
      <c r="AB220" s="311"/>
      <c r="AC220" s="311"/>
      <c r="AD220" s="311"/>
      <c r="AE220" s="311"/>
      <c r="AF220" s="311"/>
      <c r="AG220" s="311"/>
      <c r="AH220" s="311"/>
      <c r="AI220" s="311"/>
      <c r="AJ220" s="311"/>
      <c r="AK220" s="311"/>
      <c r="AL220" s="311"/>
      <c r="AM220" s="311"/>
      <c r="AN220" s="311"/>
      <c r="AO220" s="311"/>
      <c r="AP220" s="311"/>
      <c r="AQ220" s="311"/>
      <c r="AR220" s="311"/>
      <c r="AS220" s="311"/>
      <c r="AT220" s="311"/>
      <c r="AU220" s="311"/>
      <c r="AV220" s="311"/>
      <c r="AW220" s="311"/>
      <c r="AX220" s="311"/>
      <c r="AY220" s="311"/>
      <c r="AZ220" s="311"/>
      <c r="BA220" s="311"/>
      <c r="BB220" s="311"/>
      <c r="BC220" s="311">
        <v>34.42</v>
      </c>
      <c r="BD220" s="311"/>
      <c r="BE220" s="311"/>
      <c r="BF220" s="311"/>
      <c r="BG220" s="311"/>
      <c r="BH220" s="311"/>
      <c r="BI220" s="311"/>
      <c r="BJ220" s="311"/>
      <c r="BK220" s="311"/>
      <c r="BL220" s="311"/>
      <c r="BM220" s="310"/>
      <c r="BN220" s="309"/>
    </row>
    <row r="221" spans="1:66">
      <c r="A221" s="1358"/>
      <c r="B221" s="1373"/>
      <c r="C221" s="1335" t="s">
        <v>305</v>
      </c>
      <c r="D221" s="308">
        <v>150</v>
      </c>
      <c r="E221" s="307"/>
      <c r="F221" s="307"/>
      <c r="G221" s="307"/>
      <c r="H221" s="307"/>
      <c r="I221" s="307"/>
      <c r="J221" s="307"/>
      <c r="K221" s="307"/>
      <c r="L221" s="307"/>
      <c r="M221" s="307"/>
      <c r="N221" s="307"/>
      <c r="O221" s="307"/>
      <c r="P221" s="307"/>
      <c r="Q221" s="307"/>
      <c r="R221" s="307"/>
      <c r="S221" s="307"/>
      <c r="T221" s="307"/>
      <c r="U221" s="307"/>
      <c r="V221" s="307"/>
      <c r="W221" s="307"/>
      <c r="X221" s="307"/>
      <c r="Y221" s="307"/>
      <c r="Z221" s="307"/>
      <c r="AA221" s="307"/>
      <c r="AB221" s="307"/>
      <c r="AC221" s="307"/>
      <c r="AD221" s="307"/>
      <c r="AE221" s="307"/>
      <c r="AF221" s="307"/>
      <c r="AG221" s="307">
        <v>12</v>
      </c>
      <c r="AH221" s="307"/>
      <c r="AI221" s="307"/>
      <c r="AJ221" s="307"/>
      <c r="AK221" s="307"/>
      <c r="AL221" s="307"/>
      <c r="AM221" s="307"/>
      <c r="AN221" s="307"/>
      <c r="AO221" s="307"/>
      <c r="AP221" s="307"/>
      <c r="AQ221" s="307"/>
      <c r="AR221" s="307"/>
      <c r="AS221" s="307"/>
      <c r="AT221" s="307"/>
      <c r="AU221" s="307"/>
      <c r="AV221" s="307"/>
      <c r="AW221" s="307"/>
      <c r="AX221" s="307"/>
      <c r="AY221" s="307"/>
      <c r="AZ221" s="307"/>
      <c r="BA221" s="307"/>
      <c r="BB221" s="307"/>
      <c r="BC221" s="307"/>
      <c r="BD221" s="307"/>
      <c r="BE221" s="307"/>
      <c r="BF221" s="307"/>
      <c r="BG221" s="307">
        <v>10.4</v>
      </c>
      <c r="BH221" s="307"/>
      <c r="BI221" s="307"/>
      <c r="BJ221" s="307"/>
      <c r="BK221" s="307"/>
      <c r="BL221" s="307"/>
      <c r="BM221" s="313"/>
      <c r="BN221" s="306"/>
    </row>
    <row r="222" spans="1:66">
      <c r="A222" s="1358"/>
      <c r="B222" s="1373"/>
      <c r="C222" s="1331"/>
      <c r="D222" s="369">
        <v>180</v>
      </c>
      <c r="E222" s="311"/>
      <c r="F222" s="311"/>
      <c r="G222" s="311"/>
      <c r="H222" s="311"/>
      <c r="I222" s="311"/>
      <c r="J222" s="311"/>
      <c r="K222" s="311"/>
      <c r="L222" s="311"/>
      <c r="M222" s="311"/>
      <c r="N222" s="311"/>
      <c r="O222" s="311"/>
      <c r="P222" s="311"/>
      <c r="Q222" s="311"/>
      <c r="R222" s="311"/>
      <c r="S222" s="311"/>
      <c r="T222" s="311"/>
      <c r="U222" s="311"/>
      <c r="V222" s="311"/>
      <c r="W222" s="311"/>
      <c r="X222" s="311"/>
      <c r="Y222" s="311"/>
      <c r="Z222" s="311"/>
      <c r="AA222" s="311"/>
      <c r="AB222" s="311"/>
      <c r="AC222" s="311"/>
      <c r="AD222" s="311"/>
      <c r="AE222" s="311"/>
      <c r="AF222" s="311"/>
      <c r="AG222" s="311">
        <v>22.5</v>
      </c>
      <c r="AH222" s="311"/>
      <c r="AI222" s="311"/>
      <c r="AJ222" s="311"/>
      <c r="AK222" s="311"/>
      <c r="AL222" s="311"/>
      <c r="AM222" s="311"/>
      <c r="AN222" s="311"/>
      <c r="AO222" s="311"/>
      <c r="AP222" s="311"/>
      <c r="AQ222" s="311"/>
      <c r="AR222" s="311"/>
      <c r="AS222" s="311"/>
      <c r="AT222" s="311"/>
      <c r="AU222" s="311"/>
      <c r="AV222" s="311"/>
      <c r="AW222" s="311"/>
      <c r="AX222" s="311"/>
      <c r="AY222" s="311"/>
      <c r="AZ222" s="311"/>
      <c r="BA222" s="311"/>
      <c r="BB222" s="311"/>
      <c r="BC222" s="311"/>
      <c r="BD222" s="311"/>
      <c r="BE222" s="311"/>
      <c r="BF222" s="311"/>
      <c r="BG222" s="311">
        <v>12.5</v>
      </c>
      <c r="BH222" s="311"/>
      <c r="BI222" s="311"/>
      <c r="BJ222" s="311"/>
      <c r="BK222" s="311"/>
      <c r="BL222" s="311"/>
      <c r="BM222" s="310"/>
      <c r="BN222" s="309"/>
    </row>
    <row r="223" spans="1:66" ht="15" customHeight="1">
      <c r="A223" s="1358"/>
      <c r="B223" s="1373"/>
      <c r="C223" s="1334" t="s">
        <v>48</v>
      </c>
      <c r="D223" s="308">
        <v>15</v>
      </c>
      <c r="E223" s="307"/>
      <c r="F223" s="307"/>
      <c r="G223" s="307"/>
      <c r="H223" s="307"/>
      <c r="I223" s="307"/>
      <c r="J223" s="307"/>
      <c r="K223" s="307"/>
      <c r="L223" s="307"/>
      <c r="M223" s="307"/>
      <c r="N223" s="307"/>
      <c r="O223" s="307"/>
      <c r="P223" s="307"/>
      <c r="Q223" s="307"/>
      <c r="R223" s="307"/>
      <c r="S223" s="307"/>
      <c r="T223" s="307"/>
      <c r="U223" s="307"/>
      <c r="V223" s="307"/>
      <c r="W223" s="307"/>
      <c r="X223" s="307"/>
      <c r="Y223" s="307"/>
      <c r="Z223" s="307"/>
      <c r="AA223" s="307"/>
      <c r="AB223" s="307"/>
      <c r="AC223" s="307"/>
      <c r="AD223" s="307"/>
      <c r="AE223" s="307"/>
      <c r="AF223" s="307"/>
      <c r="AG223" s="307"/>
      <c r="AH223" s="307"/>
      <c r="AI223" s="307"/>
      <c r="AJ223" s="307"/>
      <c r="AK223" s="307"/>
      <c r="AL223" s="307"/>
      <c r="AM223" s="307"/>
      <c r="AN223" s="307"/>
      <c r="AO223" s="307"/>
      <c r="AP223" s="307"/>
      <c r="AQ223" s="307">
        <v>15</v>
      </c>
      <c r="AR223" s="307"/>
      <c r="AS223" s="307"/>
      <c r="AT223" s="307"/>
      <c r="AU223" s="307"/>
      <c r="AV223" s="307"/>
      <c r="AW223" s="307"/>
      <c r="AX223" s="307"/>
      <c r="AY223" s="307"/>
      <c r="AZ223" s="307"/>
      <c r="BA223" s="307"/>
      <c r="BB223" s="307"/>
      <c r="BC223" s="307"/>
      <c r="BD223" s="307"/>
      <c r="BE223" s="307"/>
      <c r="BF223" s="307"/>
      <c r="BG223" s="307"/>
      <c r="BH223" s="307"/>
      <c r="BI223" s="307"/>
      <c r="BJ223" s="307"/>
      <c r="BK223" s="307"/>
      <c r="BL223" s="307"/>
      <c r="BM223" s="313"/>
      <c r="BN223" s="306"/>
    </row>
    <row r="224" spans="1:66">
      <c r="A224" s="1358"/>
      <c r="B224" s="1373"/>
      <c r="C224" s="1334"/>
      <c r="D224" s="369">
        <v>20</v>
      </c>
      <c r="E224" s="311"/>
      <c r="F224" s="311"/>
      <c r="G224" s="311"/>
      <c r="H224" s="311"/>
      <c r="I224" s="311"/>
      <c r="J224" s="311"/>
      <c r="K224" s="311"/>
      <c r="L224" s="311"/>
      <c r="M224" s="311"/>
      <c r="N224" s="311"/>
      <c r="O224" s="311"/>
      <c r="P224" s="311"/>
      <c r="Q224" s="311"/>
      <c r="R224" s="311"/>
      <c r="S224" s="311"/>
      <c r="T224" s="311"/>
      <c r="U224" s="311"/>
      <c r="V224" s="311"/>
      <c r="W224" s="311"/>
      <c r="X224" s="311"/>
      <c r="Y224" s="311"/>
      <c r="Z224" s="311"/>
      <c r="AA224" s="311"/>
      <c r="AB224" s="311"/>
      <c r="AC224" s="311"/>
      <c r="AD224" s="311"/>
      <c r="AE224" s="311"/>
      <c r="AF224" s="311"/>
      <c r="AG224" s="311"/>
      <c r="AH224" s="311"/>
      <c r="AI224" s="311"/>
      <c r="AJ224" s="311"/>
      <c r="AK224" s="311"/>
      <c r="AL224" s="311"/>
      <c r="AM224" s="311"/>
      <c r="AN224" s="311"/>
      <c r="AO224" s="311"/>
      <c r="AP224" s="311"/>
      <c r="AQ224" s="311">
        <v>20</v>
      </c>
      <c r="AR224" s="311"/>
      <c r="AS224" s="311"/>
      <c r="AT224" s="311"/>
      <c r="AU224" s="311"/>
      <c r="AV224" s="311"/>
      <c r="AW224" s="311"/>
      <c r="AX224" s="311"/>
      <c r="AY224" s="311"/>
      <c r="AZ224" s="311"/>
      <c r="BA224" s="311"/>
      <c r="BB224" s="311"/>
      <c r="BC224" s="311"/>
      <c r="BD224" s="311"/>
      <c r="BE224" s="311"/>
      <c r="BF224" s="311"/>
      <c r="BG224" s="311"/>
      <c r="BH224" s="311"/>
      <c r="BI224" s="311"/>
      <c r="BJ224" s="311"/>
      <c r="BK224" s="311"/>
      <c r="BL224" s="311"/>
      <c r="BM224" s="310"/>
      <c r="BN224" s="309"/>
    </row>
    <row r="225" spans="1:66">
      <c r="A225" s="1358"/>
      <c r="B225" s="1373"/>
      <c r="C225" s="1334" t="s">
        <v>68</v>
      </c>
      <c r="D225" s="308">
        <v>15</v>
      </c>
      <c r="E225" s="307"/>
      <c r="F225" s="307"/>
      <c r="G225" s="307"/>
      <c r="H225" s="307"/>
      <c r="I225" s="307"/>
      <c r="J225" s="307"/>
      <c r="K225" s="307"/>
      <c r="L225" s="307"/>
      <c r="M225" s="307"/>
      <c r="N225" s="307"/>
      <c r="O225" s="307"/>
      <c r="P225" s="307"/>
      <c r="Q225" s="307"/>
      <c r="R225" s="307"/>
      <c r="S225" s="307"/>
      <c r="T225" s="307"/>
      <c r="U225" s="307"/>
      <c r="V225" s="307"/>
      <c r="W225" s="307"/>
      <c r="X225" s="307"/>
      <c r="Y225" s="307"/>
      <c r="Z225" s="307"/>
      <c r="AA225" s="307"/>
      <c r="AB225" s="307"/>
      <c r="AC225" s="307"/>
      <c r="AD225" s="307"/>
      <c r="AE225" s="307"/>
      <c r="AF225" s="307"/>
      <c r="AG225" s="307"/>
      <c r="AH225" s="307"/>
      <c r="AI225" s="307"/>
      <c r="AJ225" s="307"/>
      <c r="AK225" s="307"/>
      <c r="AL225" s="307"/>
      <c r="AM225" s="307"/>
      <c r="AN225" s="307"/>
      <c r="AO225" s="307"/>
      <c r="AP225" s="307"/>
      <c r="AQ225" s="307"/>
      <c r="AR225" s="307">
        <v>15</v>
      </c>
      <c r="AS225" s="307"/>
      <c r="AT225" s="307"/>
      <c r="AU225" s="307"/>
      <c r="AV225" s="307"/>
      <c r="AW225" s="307"/>
      <c r="AX225" s="307"/>
      <c r="AY225" s="307"/>
      <c r="AZ225" s="307"/>
      <c r="BA225" s="307"/>
      <c r="BB225" s="307"/>
      <c r="BC225" s="307"/>
      <c r="BD225" s="307"/>
      <c r="BE225" s="307"/>
      <c r="BF225" s="307"/>
      <c r="BG225" s="307"/>
      <c r="BH225" s="307"/>
      <c r="BI225" s="307"/>
      <c r="BJ225" s="307"/>
      <c r="BK225" s="307"/>
      <c r="BL225" s="307"/>
      <c r="BM225" s="313"/>
      <c r="BN225" s="306"/>
    </row>
    <row r="226" spans="1:66">
      <c r="A226" s="1358"/>
      <c r="B226" s="1373"/>
      <c r="C226" s="1334"/>
      <c r="D226" s="369">
        <v>20</v>
      </c>
      <c r="E226" s="311"/>
      <c r="F226" s="311"/>
      <c r="G226" s="311"/>
      <c r="H226" s="311"/>
      <c r="I226" s="311"/>
      <c r="J226" s="311"/>
      <c r="K226" s="311"/>
      <c r="L226" s="311"/>
      <c r="M226" s="311"/>
      <c r="N226" s="311"/>
      <c r="O226" s="311"/>
      <c r="P226" s="311"/>
      <c r="Q226" s="311"/>
      <c r="R226" s="311"/>
      <c r="S226" s="311"/>
      <c r="T226" s="311"/>
      <c r="U226" s="311"/>
      <c r="V226" s="311"/>
      <c r="W226" s="311"/>
      <c r="X226" s="311"/>
      <c r="Y226" s="311"/>
      <c r="Z226" s="311"/>
      <c r="AA226" s="311"/>
      <c r="AB226" s="311"/>
      <c r="AC226" s="311"/>
      <c r="AD226" s="311"/>
      <c r="AE226" s="311"/>
      <c r="AF226" s="311"/>
      <c r="AG226" s="311"/>
      <c r="AH226" s="311"/>
      <c r="AI226" s="311"/>
      <c r="AJ226" s="311"/>
      <c r="AK226" s="311"/>
      <c r="AL226" s="311"/>
      <c r="AM226" s="311"/>
      <c r="AN226" s="311"/>
      <c r="AO226" s="311"/>
      <c r="AP226" s="311"/>
      <c r="AQ226" s="311"/>
      <c r="AR226" s="311">
        <v>20</v>
      </c>
      <c r="AS226" s="311"/>
      <c r="AT226" s="311"/>
      <c r="AU226" s="311"/>
      <c r="AV226" s="311"/>
      <c r="AW226" s="311"/>
      <c r="AX226" s="311"/>
      <c r="AY226" s="311"/>
      <c r="AZ226" s="311"/>
      <c r="BA226" s="311"/>
      <c r="BB226" s="311"/>
      <c r="BC226" s="311"/>
      <c r="BD226" s="311"/>
      <c r="BE226" s="311"/>
      <c r="BF226" s="311"/>
      <c r="BG226" s="311"/>
      <c r="BH226" s="311"/>
      <c r="BI226" s="311"/>
      <c r="BJ226" s="311"/>
      <c r="BK226" s="311"/>
      <c r="BL226" s="311"/>
      <c r="BM226" s="310"/>
      <c r="BN226" s="309"/>
    </row>
    <row r="227" spans="1:66" ht="15.75" customHeight="1">
      <c r="A227" s="1358"/>
      <c r="B227" s="1372" t="s">
        <v>271</v>
      </c>
      <c r="C227" s="1335" t="s">
        <v>304</v>
      </c>
      <c r="D227" s="308" t="s">
        <v>303</v>
      </c>
      <c r="E227" s="307"/>
      <c r="F227" s="307"/>
      <c r="G227" s="307">
        <v>63.6</v>
      </c>
      <c r="H227" s="307"/>
      <c r="I227" s="307"/>
      <c r="J227" s="307">
        <v>5</v>
      </c>
      <c r="K227" s="307"/>
      <c r="L227" s="307"/>
      <c r="M227" s="307"/>
      <c r="N227" s="307"/>
      <c r="O227" s="307"/>
      <c r="P227" s="307"/>
      <c r="Q227" s="307">
        <v>4.8</v>
      </c>
      <c r="R227" s="307"/>
      <c r="S227" s="307"/>
      <c r="T227" s="307"/>
      <c r="U227" s="307"/>
      <c r="V227" s="307"/>
      <c r="W227" s="307"/>
      <c r="X227" s="307"/>
      <c r="Y227" s="307"/>
      <c r="Z227" s="307"/>
      <c r="AA227" s="307"/>
      <c r="AB227" s="307"/>
      <c r="AC227" s="307"/>
      <c r="AD227" s="307"/>
      <c r="AE227" s="307"/>
      <c r="AF227" s="307"/>
      <c r="AG227" s="307"/>
      <c r="AH227" s="307"/>
      <c r="AI227" s="307"/>
      <c r="AJ227" s="307"/>
      <c r="AK227" s="307"/>
      <c r="AL227" s="307"/>
      <c r="AM227" s="307"/>
      <c r="AN227" s="307"/>
      <c r="AO227" s="307"/>
      <c r="AP227" s="307"/>
      <c r="AQ227" s="307"/>
      <c r="AR227" s="307"/>
      <c r="AS227" s="307"/>
      <c r="AT227" s="307">
        <v>9.35</v>
      </c>
      <c r="AU227" s="307"/>
      <c r="AV227" s="307"/>
      <c r="AW227" s="307"/>
      <c r="AX227" s="307"/>
      <c r="AY227" s="307"/>
      <c r="AZ227" s="307"/>
      <c r="BA227" s="307"/>
      <c r="BB227" s="307"/>
      <c r="BC227" s="307"/>
      <c r="BD227" s="307"/>
      <c r="BE227" s="307"/>
      <c r="BF227" s="307"/>
      <c r="BG227" s="307">
        <v>3.74</v>
      </c>
      <c r="BH227" s="307"/>
      <c r="BI227" s="307"/>
      <c r="BJ227" s="307"/>
      <c r="BK227" s="307"/>
      <c r="BL227" s="307"/>
      <c r="BM227" s="313"/>
      <c r="BN227" s="306"/>
    </row>
    <row r="228" spans="1:66">
      <c r="A228" s="1358"/>
      <c r="B228" s="1373"/>
      <c r="C228" s="1331"/>
      <c r="D228" s="369" t="s">
        <v>302</v>
      </c>
      <c r="E228" s="311"/>
      <c r="F228" s="311"/>
      <c r="G228" s="311">
        <v>74.8</v>
      </c>
      <c r="H228" s="311"/>
      <c r="I228" s="311"/>
      <c r="J228" s="311">
        <v>5</v>
      </c>
      <c r="K228" s="311"/>
      <c r="L228" s="311"/>
      <c r="M228" s="311"/>
      <c r="N228" s="311"/>
      <c r="O228" s="311"/>
      <c r="P228" s="311"/>
      <c r="Q228" s="311">
        <v>5.3</v>
      </c>
      <c r="R228" s="311"/>
      <c r="S228" s="311"/>
      <c r="T228" s="311"/>
      <c r="U228" s="311"/>
      <c r="V228" s="311"/>
      <c r="W228" s="311"/>
      <c r="X228" s="311"/>
      <c r="Y228" s="311"/>
      <c r="Z228" s="311"/>
      <c r="AA228" s="311"/>
      <c r="AB228" s="311"/>
      <c r="AC228" s="311"/>
      <c r="AD228" s="311"/>
      <c r="AE228" s="311"/>
      <c r="AF228" s="311"/>
      <c r="AG228" s="311"/>
      <c r="AH228" s="311"/>
      <c r="AI228" s="311"/>
      <c r="AJ228" s="311"/>
      <c r="AK228" s="311"/>
      <c r="AL228" s="311"/>
      <c r="AM228" s="311"/>
      <c r="AN228" s="311"/>
      <c r="AO228" s="311"/>
      <c r="AP228" s="311"/>
      <c r="AQ228" s="311"/>
      <c r="AR228" s="311"/>
      <c r="AS228" s="311"/>
      <c r="AT228" s="311">
        <v>11</v>
      </c>
      <c r="AU228" s="311"/>
      <c r="AV228" s="311"/>
      <c r="AW228" s="311"/>
      <c r="AX228" s="311"/>
      <c r="AY228" s="311"/>
      <c r="AZ228" s="311"/>
      <c r="BA228" s="311"/>
      <c r="BB228" s="311"/>
      <c r="BC228" s="311"/>
      <c r="BD228" s="311"/>
      <c r="BE228" s="311"/>
      <c r="BF228" s="311"/>
      <c r="BG228" s="311">
        <v>4.4000000000000004</v>
      </c>
      <c r="BH228" s="311"/>
      <c r="BI228" s="311"/>
      <c r="BJ228" s="311"/>
      <c r="BK228" s="311"/>
      <c r="BL228" s="311"/>
      <c r="BM228" s="310"/>
      <c r="BN228" s="309"/>
    </row>
    <row r="229" spans="1:66" ht="15.75" customHeight="1">
      <c r="A229" s="1358"/>
      <c r="B229" s="1373"/>
      <c r="C229" s="1334" t="s">
        <v>360</v>
      </c>
      <c r="D229" s="308">
        <v>150</v>
      </c>
      <c r="E229" s="307"/>
      <c r="F229" s="307">
        <v>150</v>
      </c>
      <c r="G229" s="307"/>
      <c r="H229" s="307"/>
      <c r="I229" s="307"/>
      <c r="J229" s="307"/>
      <c r="K229" s="307"/>
      <c r="L229" s="307"/>
      <c r="M229" s="307"/>
      <c r="N229" s="307"/>
      <c r="O229" s="307"/>
      <c r="P229" s="307"/>
      <c r="Q229" s="307"/>
      <c r="R229" s="307"/>
      <c r="S229" s="307"/>
      <c r="T229" s="307"/>
      <c r="U229" s="307"/>
      <c r="V229" s="307"/>
      <c r="W229" s="307"/>
      <c r="X229" s="307"/>
      <c r="Y229" s="307"/>
      <c r="Z229" s="307"/>
      <c r="AA229" s="307"/>
      <c r="AB229" s="307"/>
      <c r="AC229" s="307"/>
      <c r="AD229" s="307"/>
      <c r="AE229" s="307"/>
      <c r="AF229" s="307"/>
      <c r="AG229" s="307"/>
      <c r="AH229" s="307"/>
      <c r="AI229" s="307"/>
      <c r="AJ229" s="307"/>
      <c r="AK229" s="307"/>
      <c r="AL229" s="307"/>
      <c r="AM229" s="307"/>
      <c r="AN229" s="307"/>
      <c r="AO229" s="307"/>
      <c r="AP229" s="307"/>
      <c r="AQ229" s="307"/>
      <c r="AR229" s="307"/>
      <c r="AS229" s="307"/>
      <c r="AT229" s="307"/>
      <c r="AU229" s="307"/>
      <c r="AV229" s="307"/>
      <c r="AW229" s="307"/>
      <c r="AX229" s="307"/>
      <c r="AY229" s="307"/>
      <c r="AZ229" s="307"/>
      <c r="BA229" s="307"/>
      <c r="BB229" s="307"/>
      <c r="BC229" s="307"/>
      <c r="BD229" s="307"/>
      <c r="BE229" s="307"/>
      <c r="BF229" s="307"/>
      <c r="BG229" s="307"/>
      <c r="BH229" s="307"/>
      <c r="BI229" s="307"/>
      <c r="BJ229" s="307"/>
      <c r="BK229" s="307"/>
      <c r="BL229" s="307"/>
      <c r="BM229" s="306"/>
      <c r="BN229" s="306"/>
    </row>
    <row r="230" spans="1:66" ht="15" customHeight="1" thickBot="1">
      <c r="A230" s="1360"/>
      <c r="B230" s="1370"/>
      <c r="C230" s="1334"/>
      <c r="D230" s="369">
        <v>180</v>
      </c>
      <c r="E230" s="311"/>
      <c r="F230" s="311">
        <v>180</v>
      </c>
      <c r="G230" s="311"/>
      <c r="H230" s="311"/>
      <c r="I230" s="311"/>
      <c r="J230" s="311"/>
      <c r="K230" s="311"/>
      <c r="L230" s="311"/>
      <c r="M230" s="311"/>
      <c r="N230" s="311"/>
      <c r="O230" s="311"/>
      <c r="P230" s="311"/>
      <c r="Q230" s="311"/>
      <c r="R230" s="311"/>
      <c r="S230" s="311"/>
      <c r="T230" s="311"/>
      <c r="U230" s="311"/>
      <c r="V230" s="311"/>
      <c r="W230" s="311"/>
      <c r="X230" s="311"/>
      <c r="Y230" s="311"/>
      <c r="Z230" s="311"/>
      <c r="AA230" s="311"/>
      <c r="AB230" s="311"/>
      <c r="AC230" s="311"/>
      <c r="AD230" s="311"/>
      <c r="AE230" s="311"/>
      <c r="AF230" s="311"/>
      <c r="AG230" s="311"/>
      <c r="AH230" s="311"/>
      <c r="AI230" s="311"/>
      <c r="AJ230" s="311"/>
      <c r="AK230" s="311"/>
      <c r="AL230" s="311"/>
      <c r="AM230" s="311"/>
      <c r="AN230" s="311"/>
      <c r="AO230" s="311"/>
      <c r="AP230" s="311"/>
      <c r="AQ230" s="311"/>
      <c r="AR230" s="311"/>
      <c r="AS230" s="311"/>
      <c r="AT230" s="311"/>
      <c r="AU230" s="311"/>
      <c r="AV230" s="311"/>
      <c r="AW230" s="311"/>
      <c r="AX230" s="311"/>
      <c r="AY230" s="311"/>
      <c r="AZ230" s="311"/>
      <c r="BA230" s="311"/>
      <c r="BB230" s="311"/>
      <c r="BC230" s="311"/>
      <c r="BD230" s="311"/>
      <c r="BE230" s="311"/>
      <c r="BF230" s="311"/>
      <c r="BG230" s="311"/>
      <c r="BH230" s="311"/>
      <c r="BI230" s="311"/>
      <c r="BJ230" s="311"/>
      <c r="BK230" s="311"/>
      <c r="BL230" s="311"/>
      <c r="BM230" s="309"/>
      <c r="BN230" s="321"/>
    </row>
    <row r="231" spans="1:66" ht="15.75" customHeight="1">
      <c r="A231" s="1361">
        <v>8</v>
      </c>
      <c r="B231" s="1377" t="s">
        <v>282</v>
      </c>
      <c r="C231" s="1427" t="s">
        <v>301</v>
      </c>
      <c r="D231" s="320" t="s">
        <v>284</v>
      </c>
      <c r="E231" s="319"/>
      <c r="F231" s="319"/>
      <c r="G231" s="319">
        <v>67.5</v>
      </c>
      <c r="H231" s="319">
        <v>2.2200000000000002</v>
      </c>
      <c r="I231" s="319">
        <v>20</v>
      </c>
      <c r="J231" s="319">
        <v>2.7</v>
      </c>
      <c r="K231" s="319"/>
      <c r="L231" s="319"/>
      <c r="M231" s="319"/>
      <c r="N231" s="319"/>
      <c r="O231" s="319"/>
      <c r="P231" s="319"/>
      <c r="Q231" s="319">
        <v>4.7699999999999996</v>
      </c>
      <c r="R231" s="319"/>
      <c r="S231" s="319"/>
      <c r="T231" s="319"/>
      <c r="U231" s="319"/>
      <c r="V231" s="319"/>
      <c r="W231" s="319"/>
      <c r="X231" s="319"/>
      <c r="Y231" s="319"/>
      <c r="Z231" s="319"/>
      <c r="AA231" s="319"/>
      <c r="AB231" s="319"/>
      <c r="AC231" s="319"/>
      <c r="AD231" s="319"/>
      <c r="AE231" s="319"/>
      <c r="AF231" s="319"/>
      <c r="AG231" s="319"/>
      <c r="AH231" s="319">
        <v>9</v>
      </c>
      <c r="AI231" s="319"/>
      <c r="AJ231" s="319"/>
      <c r="AK231" s="319"/>
      <c r="AL231" s="319"/>
      <c r="AM231" s="319"/>
      <c r="AN231" s="319"/>
      <c r="AO231" s="319"/>
      <c r="AP231" s="319"/>
      <c r="AQ231" s="319"/>
      <c r="AR231" s="319"/>
      <c r="AS231" s="319">
        <v>2.2200000000000002</v>
      </c>
      <c r="AT231" s="319"/>
      <c r="AU231" s="319">
        <v>6.57</v>
      </c>
      <c r="AV231" s="319"/>
      <c r="AW231" s="319"/>
      <c r="AX231" s="319"/>
      <c r="AY231" s="319"/>
      <c r="AZ231" s="319"/>
      <c r="BA231" s="319"/>
      <c r="BB231" s="319"/>
      <c r="BC231" s="319"/>
      <c r="BD231" s="319"/>
      <c r="BE231" s="319"/>
      <c r="BF231" s="319"/>
      <c r="BG231" s="319">
        <v>5.4</v>
      </c>
      <c r="BH231" s="319"/>
      <c r="BI231" s="319"/>
      <c r="BJ231" s="319"/>
      <c r="BK231" s="319"/>
      <c r="BL231" s="325">
        <v>1.2E-2</v>
      </c>
      <c r="BM231" s="318"/>
      <c r="BN231" s="318"/>
    </row>
    <row r="232" spans="1:66" ht="16.5" customHeight="1">
      <c r="A232" s="1362"/>
      <c r="B232" s="1349"/>
      <c r="C232" s="1331"/>
      <c r="D232" s="369" t="s">
        <v>283</v>
      </c>
      <c r="E232" s="311"/>
      <c r="F232" s="311"/>
      <c r="G232" s="311">
        <v>73.599999999999994</v>
      </c>
      <c r="H232" s="311">
        <v>2.42</v>
      </c>
      <c r="I232" s="311">
        <v>30</v>
      </c>
      <c r="J232" s="311">
        <v>2.9</v>
      </c>
      <c r="K232" s="311"/>
      <c r="L232" s="311"/>
      <c r="M232" s="311"/>
      <c r="N232" s="311"/>
      <c r="O232" s="311"/>
      <c r="P232" s="311"/>
      <c r="Q232" s="311">
        <v>5.2</v>
      </c>
      <c r="R232" s="311"/>
      <c r="S232" s="311"/>
      <c r="T232" s="311"/>
      <c r="U232" s="311"/>
      <c r="V232" s="311"/>
      <c r="W232" s="311"/>
      <c r="X232" s="311"/>
      <c r="Y232" s="311"/>
      <c r="Z232" s="311"/>
      <c r="AA232" s="311"/>
      <c r="AB232" s="311"/>
      <c r="AC232" s="311"/>
      <c r="AD232" s="311"/>
      <c r="AE232" s="311"/>
      <c r="AF232" s="311"/>
      <c r="AG232" s="311"/>
      <c r="AH232" s="311">
        <v>9.8000000000000007</v>
      </c>
      <c r="AI232" s="311"/>
      <c r="AJ232" s="311"/>
      <c r="AK232" s="311"/>
      <c r="AL232" s="311"/>
      <c r="AM232" s="311"/>
      <c r="AN232" s="311"/>
      <c r="AO232" s="311"/>
      <c r="AP232" s="311"/>
      <c r="AQ232" s="311"/>
      <c r="AR232" s="311"/>
      <c r="AS232" s="311">
        <v>2.42</v>
      </c>
      <c r="AT232" s="311"/>
      <c r="AU232" s="311">
        <v>7.2</v>
      </c>
      <c r="AV232" s="311"/>
      <c r="AW232" s="311"/>
      <c r="AX232" s="311"/>
      <c r="AY232" s="311"/>
      <c r="AZ232" s="311"/>
      <c r="BA232" s="311"/>
      <c r="BB232" s="311"/>
      <c r="BC232" s="311"/>
      <c r="BD232" s="311"/>
      <c r="BE232" s="311"/>
      <c r="BF232" s="311"/>
      <c r="BG232" s="311">
        <v>5.9</v>
      </c>
      <c r="BH232" s="311"/>
      <c r="BI232" s="311"/>
      <c r="BJ232" s="311"/>
      <c r="BK232" s="311"/>
      <c r="BL232" s="310">
        <v>1.2999999999999999E-2</v>
      </c>
      <c r="BM232" s="309"/>
      <c r="BN232" s="309"/>
    </row>
    <row r="233" spans="1:66" ht="15.75" customHeight="1">
      <c r="A233" s="1362"/>
      <c r="B233" s="1349"/>
      <c r="C233" s="1378" t="s">
        <v>300</v>
      </c>
      <c r="D233" s="308">
        <v>150</v>
      </c>
      <c r="E233" s="307"/>
      <c r="F233" s="307"/>
      <c r="G233" s="307"/>
      <c r="H233" s="307"/>
      <c r="I233" s="307"/>
      <c r="J233" s="307"/>
      <c r="K233" s="307"/>
      <c r="L233" s="307"/>
      <c r="M233" s="307"/>
      <c r="N233" s="307"/>
      <c r="O233" s="307"/>
      <c r="P233" s="307"/>
      <c r="Q233" s="307"/>
      <c r="R233" s="307"/>
      <c r="S233" s="307"/>
      <c r="T233" s="307"/>
      <c r="U233" s="307"/>
      <c r="V233" s="307"/>
      <c r="W233" s="307"/>
      <c r="X233" s="307"/>
      <c r="Y233" s="307"/>
      <c r="Z233" s="307"/>
      <c r="AA233" s="307"/>
      <c r="AB233" s="307"/>
      <c r="AC233" s="307"/>
      <c r="AD233" s="307"/>
      <c r="AE233" s="307"/>
      <c r="AF233" s="307">
        <v>5.25</v>
      </c>
      <c r="AG233" s="307"/>
      <c r="AH233" s="307"/>
      <c r="AI233" s="307"/>
      <c r="AJ233" s="307"/>
      <c r="AK233" s="307"/>
      <c r="AL233" s="307"/>
      <c r="AM233" s="307"/>
      <c r="AN233" s="307"/>
      <c r="AO233" s="307"/>
      <c r="AP233" s="307"/>
      <c r="AQ233" s="307"/>
      <c r="AR233" s="307"/>
      <c r="AS233" s="307"/>
      <c r="AT233" s="307"/>
      <c r="AU233" s="307"/>
      <c r="AV233" s="307"/>
      <c r="AW233" s="307"/>
      <c r="AX233" s="307"/>
      <c r="AY233" s="307"/>
      <c r="AZ233" s="307"/>
      <c r="BA233" s="307"/>
      <c r="BB233" s="307"/>
      <c r="BC233" s="307"/>
      <c r="BD233" s="307"/>
      <c r="BE233" s="307">
        <v>0.75</v>
      </c>
      <c r="BF233" s="307"/>
      <c r="BG233" s="307">
        <v>10.4</v>
      </c>
      <c r="BH233" s="307"/>
      <c r="BI233" s="307"/>
      <c r="BJ233" s="307"/>
      <c r="BK233" s="307"/>
      <c r="BL233" s="307"/>
      <c r="BM233" s="313"/>
      <c r="BN233" s="306"/>
    </row>
    <row r="234" spans="1:66">
      <c r="A234" s="1362"/>
      <c r="B234" s="1349"/>
      <c r="C234" s="1378"/>
      <c r="D234" s="374">
        <v>180</v>
      </c>
      <c r="E234" s="314"/>
      <c r="F234" s="314"/>
      <c r="G234" s="314"/>
      <c r="H234" s="314"/>
      <c r="I234" s="314"/>
      <c r="J234" s="314"/>
      <c r="K234" s="314"/>
      <c r="L234" s="314"/>
      <c r="M234" s="314"/>
      <c r="N234" s="314"/>
      <c r="O234" s="314"/>
      <c r="P234" s="314"/>
      <c r="Q234" s="314"/>
      <c r="R234" s="314"/>
      <c r="S234" s="314"/>
      <c r="T234" s="314"/>
      <c r="U234" s="314"/>
      <c r="V234" s="314"/>
      <c r="W234" s="314"/>
      <c r="X234" s="314"/>
      <c r="Y234" s="314"/>
      <c r="Z234" s="314"/>
      <c r="AA234" s="314"/>
      <c r="AB234" s="314"/>
      <c r="AC234" s="314"/>
      <c r="AD234" s="314"/>
      <c r="AE234" s="314"/>
      <c r="AF234" s="314">
        <v>6.3</v>
      </c>
      <c r="AG234" s="314"/>
      <c r="AH234" s="314"/>
      <c r="AI234" s="314"/>
      <c r="AJ234" s="314"/>
      <c r="AK234" s="314"/>
      <c r="AL234" s="314"/>
      <c r="AM234" s="314"/>
      <c r="AN234" s="314"/>
      <c r="AO234" s="314"/>
      <c r="AP234" s="314"/>
      <c r="AQ234" s="314"/>
      <c r="AR234" s="314"/>
      <c r="AS234" s="314"/>
      <c r="AT234" s="314"/>
      <c r="AU234" s="314"/>
      <c r="AV234" s="314"/>
      <c r="AW234" s="314"/>
      <c r="AX234" s="314"/>
      <c r="AY234" s="314"/>
      <c r="AZ234" s="314"/>
      <c r="BA234" s="314"/>
      <c r="BB234" s="314"/>
      <c r="BC234" s="314"/>
      <c r="BD234" s="314"/>
      <c r="BE234" s="314">
        <v>0.9</v>
      </c>
      <c r="BF234" s="314"/>
      <c r="BG234" s="314">
        <v>12.5</v>
      </c>
      <c r="BH234" s="314"/>
      <c r="BI234" s="314"/>
      <c r="BJ234" s="314"/>
      <c r="BK234" s="314"/>
      <c r="BL234" s="314"/>
      <c r="BM234" s="328"/>
      <c r="BN234" s="327"/>
    </row>
    <row r="235" spans="1:66" ht="15.75" customHeight="1">
      <c r="A235" s="1362"/>
      <c r="B235" s="1349" t="s">
        <v>276</v>
      </c>
      <c r="C235" s="1334" t="s">
        <v>275</v>
      </c>
      <c r="D235" s="308">
        <v>100</v>
      </c>
      <c r="E235" s="307"/>
      <c r="F235" s="307"/>
      <c r="G235" s="307"/>
      <c r="H235" s="307"/>
      <c r="I235" s="307"/>
      <c r="J235" s="307"/>
      <c r="K235" s="307"/>
      <c r="L235" s="307"/>
      <c r="M235" s="307"/>
      <c r="N235" s="307"/>
      <c r="O235" s="307"/>
      <c r="P235" s="307"/>
      <c r="Q235" s="307"/>
      <c r="R235" s="307"/>
      <c r="S235" s="307"/>
      <c r="T235" s="307"/>
      <c r="U235" s="307"/>
      <c r="V235" s="307"/>
      <c r="W235" s="307"/>
      <c r="X235" s="307"/>
      <c r="Y235" s="307"/>
      <c r="Z235" s="307"/>
      <c r="AA235" s="307"/>
      <c r="AB235" s="307"/>
      <c r="AC235" s="307"/>
      <c r="AD235" s="307">
        <v>100</v>
      </c>
      <c r="AE235" s="307"/>
      <c r="AF235" s="307"/>
      <c r="AG235" s="307"/>
      <c r="AH235" s="307"/>
      <c r="AI235" s="307"/>
      <c r="AJ235" s="307"/>
      <c r="AK235" s="307"/>
      <c r="AL235" s="307"/>
      <c r="AM235" s="307"/>
      <c r="AN235" s="307"/>
      <c r="AO235" s="307"/>
      <c r="AP235" s="307"/>
      <c r="AQ235" s="307"/>
      <c r="AR235" s="307"/>
      <c r="AS235" s="307"/>
      <c r="AT235" s="307"/>
      <c r="AU235" s="307"/>
      <c r="AV235" s="307"/>
      <c r="AW235" s="307"/>
      <c r="AX235" s="307"/>
      <c r="AY235" s="307"/>
      <c r="AZ235" s="307"/>
      <c r="BA235" s="307"/>
      <c r="BB235" s="307"/>
      <c r="BC235" s="307"/>
      <c r="BD235" s="307"/>
      <c r="BE235" s="307"/>
      <c r="BF235" s="307"/>
      <c r="BG235" s="307"/>
      <c r="BH235" s="307"/>
      <c r="BI235" s="307"/>
      <c r="BJ235" s="307"/>
      <c r="BK235" s="307"/>
      <c r="BL235" s="307"/>
      <c r="BM235" s="313"/>
      <c r="BN235" s="306"/>
    </row>
    <row r="236" spans="1:66" ht="15.75" customHeight="1">
      <c r="A236" s="1362"/>
      <c r="B236" s="1349"/>
      <c r="C236" s="1334"/>
      <c r="D236" s="369">
        <v>100</v>
      </c>
      <c r="E236" s="311"/>
      <c r="F236" s="311"/>
      <c r="G236" s="311"/>
      <c r="H236" s="311"/>
      <c r="I236" s="311"/>
      <c r="J236" s="311"/>
      <c r="K236" s="311"/>
      <c r="L236" s="311"/>
      <c r="M236" s="311"/>
      <c r="N236" s="311"/>
      <c r="O236" s="311"/>
      <c r="P236" s="311"/>
      <c r="Q236" s="311"/>
      <c r="R236" s="311"/>
      <c r="S236" s="311"/>
      <c r="T236" s="311"/>
      <c r="U236" s="311"/>
      <c r="V236" s="311"/>
      <c r="W236" s="311"/>
      <c r="X236" s="311"/>
      <c r="Y236" s="311"/>
      <c r="Z236" s="311"/>
      <c r="AA236" s="311"/>
      <c r="AB236" s="311"/>
      <c r="AC236" s="311"/>
      <c r="AD236" s="311">
        <v>100</v>
      </c>
      <c r="AE236" s="311"/>
      <c r="AF236" s="311"/>
      <c r="AG236" s="311"/>
      <c r="AH236" s="311"/>
      <c r="AI236" s="311"/>
      <c r="AJ236" s="311"/>
      <c r="AK236" s="311"/>
      <c r="AL236" s="311"/>
      <c r="AM236" s="311"/>
      <c r="AN236" s="311"/>
      <c r="AO236" s="311"/>
      <c r="AP236" s="311"/>
      <c r="AQ236" s="311"/>
      <c r="AR236" s="311"/>
      <c r="AS236" s="311"/>
      <c r="AT236" s="311"/>
      <c r="AU236" s="311"/>
      <c r="AV236" s="311"/>
      <c r="AW236" s="311"/>
      <c r="AX236" s="311"/>
      <c r="AY236" s="311"/>
      <c r="AZ236" s="311"/>
      <c r="BA236" s="311"/>
      <c r="BB236" s="311"/>
      <c r="BC236" s="311"/>
      <c r="BD236" s="311"/>
      <c r="BE236" s="311"/>
      <c r="BF236" s="311"/>
      <c r="BG236" s="311"/>
      <c r="BH236" s="311"/>
      <c r="BI236" s="311"/>
      <c r="BJ236" s="311"/>
      <c r="BK236" s="311"/>
      <c r="BL236" s="311"/>
      <c r="BM236" s="310"/>
      <c r="BN236" s="309"/>
    </row>
    <row r="237" spans="1:66" ht="15.75" customHeight="1">
      <c r="A237" s="1362"/>
      <c r="B237" s="1372" t="s">
        <v>274</v>
      </c>
      <c r="C237" s="1334" t="s">
        <v>248</v>
      </c>
      <c r="D237" s="308">
        <v>50</v>
      </c>
      <c r="E237" s="307"/>
      <c r="F237" s="307"/>
      <c r="G237" s="307"/>
      <c r="H237" s="307"/>
      <c r="I237" s="307"/>
      <c r="J237" s="307"/>
      <c r="K237" s="307"/>
      <c r="L237" s="307"/>
      <c r="M237" s="307"/>
      <c r="N237" s="307"/>
      <c r="O237" s="307"/>
      <c r="P237" s="307"/>
      <c r="Q237" s="307"/>
      <c r="R237" s="307"/>
      <c r="S237" s="307"/>
      <c r="T237" s="307"/>
      <c r="U237" s="307"/>
      <c r="V237" s="307"/>
      <c r="W237" s="307"/>
      <c r="X237" s="307"/>
      <c r="Y237" s="307"/>
      <c r="Z237" s="307">
        <v>50</v>
      </c>
      <c r="AA237" s="307"/>
      <c r="AB237" s="307"/>
      <c r="AC237" s="307"/>
      <c r="AD237" s="307"/>
      <c r="AE237" s="307"/>
      <c r="AF237" s="307"/>
      <c r="AG237" s="307"/>
      <c r="AH237" s="307"/>
      <c r="AI237" s="307"/>
      <c r="AJ237" s="307"/>
      <c r="AK237" s="307"/>
      <c r="AL237" s="307"/>
      <c r="AM237" s="307"/>
      <c r="AN237" s="307"/>
      <c r="AO237" s="307"/>
      <c r="AP237" s="307"/>
      <c r="AQ237" s="307"/>
      <c r="AR237" s="307"/>
      <c r="AS237" s="307"/>
      <c r="AT237" s="307"/>
      <c r="AU237" s="307"/>
      <c r="AV237" s="307"/>
      <c r="AW237" s="307"/>
      <c r="AX237" s="307"/>
      <c r="AY237" s="307"/>
      <c r="AZ237" s="307"/>
      <c r="BA237" s="307"/>
      <c r="BB237" s="307"/>
      <c r="BC237" s="307"/>
      <c r="BD237" s="307"/>
      <c r="BE237" s="307"/>
      <c r="BF237" s="307"/>
      <c r="BG237" s="307"/>
      <c r="BH237" s="307"/>
      <c r="BI237" s="307"/>
      <c r="BJ237" s="307"/>
      <c r="BK237" s="307"/>
      <c r="BL237" s="307"/>
      <c r="BM237" s="313"/>
      <c r="BN237" s="306"/>
    </row>
    <row r="238" spans="1:66" ht="15" customHeight="1">
      <c r="A238" s="1362"/>
      <c r="B238" s="1373"/>
      <c r="C238" s="1334"/>
      <c r="D238" s="369">
        <v>60</v>
      </c>
      <c r="E238" s="311"/>
      <c r="F238" s="311"/>
      <c r="G238" s="311"/>
      <c r="H238" s="311"/>
      <c r="I238" s="311"/>
      <c r="J238" s="311"/>
      <c r="K238" s="311"/>
      <c r="L238" s="311"/>
      <c r="M238" s="311"/>
      <c r="N238" s="311"/>
      <c r="O238" s="311"/>
      <c r="P238" s="311"/>
      <c r="Q238" s="311"/>
      <c r="R238" s="311"/>
      <c r="S238" s="311"/>
      <c r="T238" s="311"/>
      <c r="U238" s="311"/>
      <c r="V238" s="311"/>
      <c r="W238" s="311"/>
      <c r="X238" s="311"/>
      <c r="Y238" s="311"/>
      <c r="Z238" s="311">
        <v>60</v>
      </c>
      <c r="AA238" s="311"/>
      <c r="AB238" s="311"/>
      <c r="AC238" s="311"/>
      <c r="AD238" s="311"/>
      <c r="AE238" s="311"/>
      <c r="AF238" s="311"/>
      <c r="AG238" s="311"/>
      <c r="AH238" s="311"/>
      <c r="AI238" s="311"/>
      <c r="AJ238" s="311"/>
      <c r="AK238" s="311"/>
      <c r="AL238" s="311"/>
      <c r="AM238" s="311"/>
      <c r="AN238" s="311"/>
      <c r="AO238" s="311"/>
      <c r="AP238" s="311"/>
      <c r="AQ238" s="311"/>
      <c r="AR238" s="311"/>
      <c r="AS238" s="311"/>
      <c r="AT238" s="311"/>
      <c r="AU238" s="311"/>
      <c r="AV238" s="311"/>
      <c r="AW238" s="311"/>
      <c r="AX238" s="311"/>
      <c r="AY238" s="311"/>
      <c r="AZ238" s="311"/>
      <c r="BA238" s="311"/>
      <c r="BB238" s="311"/>
      <c r="BC238" s="311"/>
      <c r="BD238" s="311"/>
      <c r="BE238" s="311"/>
      <c r="BF238" s="311"/>
      <c r="BG238" s="311"/>
      <c r="BH238" s="311"/>
      <c r="BI238" s="311"/>
      <c r="BJ238" s="311"/>
      <c r="BK238" s="311"/>
      <c r="BL238" s="311"/>
      <c r="BM238" s="310"/>
      <c r="BN238" s="309"/>
    </row>
    <row r="239" spans="1:66" ht="15.75" hidden="1" customHeight="1">
      <c r="A239" s="1362"/>
      <c r="B239" s="1373"/>
      <c r="C239" s="1332" t="s">
        <v>234</v>
      </c>
      <c r="D239" s="377">
        <v>50</v>
      </c>
      <c r="E239" s="317"/>
      <c r="F239" s="317"/>
      <c r="G239" s="317"/>
      <c r="H239" s="317"/>
      <c r="I239" s="317"/>
      <c r="J239" s="317"/>
      <c r="K239" s="317"/>
      <c r="L239" s="317"/>
      <c r="M239" s="317"/>
      <c r="N239" s="317"/>
      <c r="O239" s="317"/>
      <c r="P239" s="317"/>
      <c r="Q239" s="317"/>
      <c r="R239" s="317"/>
      <c r="S239" s="317"/>
      <c r="T239" s="317"/>
      <c r="U239" s="317"/>
      <c r="V239" s="317"/>
      <c r="W239" s="317"/>
      <c r="X239" s="317"/>
      <c r="Y239" s="317"/>
      <c r="Z239" s="317"/>
      <c r="AA239" s="317"/>
      <c r="AB239" s="317"/>
      <c r="AC239" s="317"/>
      <c r="AD239" s="317"/>
      <c r="AE239" s="317"/>
      <c r="AF239" s="317"/>
      <c r="AG239" s="317"/>
      <c r="AH239" s="317"/>
      <c r="AI239" s="317"/>
      <c r="AJ239" s="317"/>
      <c r="AK239" s="317"/>
      <c r="AL239" s="317"/>
      <c r="AM239" s="317"/>
      <c r="AN239" s="317">
        <v>50</v>
      </c>
      <c r="AO239" s="317"/>
      <c r="AP239" s="317"/>
      <c r="AQ239" s="317"/>
      <c r="AR239" s="317"/>
      <c r="AS239" s="317"/>
      <c r="AT239" s="317"/>
      <c r="AU239" s="317"/>
      <c r="AV239" s="317"/>
      <c r="AW239" s="317"/>
      <c r="AX239" s="317"/>
      <c r="AY239" s="317"/>
      <c r="AZ239" s="317"/>
      <c r="BA239" s="317"/>
      <c r="BB239" s="317"/>
      <c r="BC239" s="317"/>
      <c r="BD239" s="317"/>
      <c r="BE239" s="317"/>
      <c r="BF239" s="317"/>
      <c r="BG239" s="317"/>
      <c r="BH239" s="317"/>
      <c r="BI239" s="317"/>
      <c r="BJ239" s="317"/>
      <c r="BK239" s="317"/>
      <c r="BL239" s="317"/>
      <c r="BM239" s="316"/>
      <c r="BN239" s="315"/>
    </row>
    <row r="240" spans="1:66" ht="15.75" hidden="1" customHeight="1">
      <c r="A240" s="1362"/>
      <c r="B240" s="1373"/>
      <c r="C240" s="1333"/>
      <c r="D240" s="377">
        <v>60</v>
      </c>
      <c r="E240" s="317"/>
      <c r="F240" s="317"/>
      <c r="G240" s="317"/>
      <c r="H240" s="317"/>
      <c r="I240" s="317"/>
      <c r="J240" s="317"/>
      <c r="K240" s="317"/>
      <c r="L240" s="317"/>
      <c r="M240" s="317"/>
      <c r="N240" s="317"/>
      <c r="O240" s="317"/>
      <c r="P240" s="317"/>
      <c r="Q240" s="317"/>
      <c r="R240" s="317"/>
      <c r="S240" s="317"/>
      <c r="T240" s="317"/>
      <c r="U240" s="317"/>
      <c r="V240" s="317"/>
      <c r="W240" s="317"/>
      <c r="X240" s="317"/>
      <c r="Y240" s="317"/>
      <c r="Z240" s="317"/>
      <c r="AA240" s="317"/>
      <c r="AB240" s="317"/>
      <c r="AC240" s="317"/>
      <c r="AD240" s="317"/>
      <c r="AE240" s="317"/>
      <c r="AF240" s="317"/>
      <c r="AG240" s="317"/>
      <c r="AH240" s="317"/>
      <c r="AI240" s="317"/>
      <c r="AJ240" s="317"/>
      <c r="AK240" s="317"/>
      <c r="AL240" s="317"/>
      <c r="AM240" s="317"/>
      <c r="AN240" s="317">
        <v>60</v>
      </c>
      <c r="AO240" s="317"/>
      <c r="AP240" s="317"/>
      <c r="AQ240" s="317"/>
      <c r="AR240" s="317"/>
      <c r="AS240" s="317"/>
      <c r="AT240" s="317"/>
      <c r="AU240" s="317"/>
      <c r="AV240" s="317"/>
      <c r="AW240" s="317"/>
      <c r="AX240" s="317"/>
      <c r="AY240" s="317"/>
      <c r="AZ240" s="317"/>
      <c r="BA240" s="317"/>
      <c r="BB240" s="317"/>
      <c r="BC240" s="317"/>
      <c r="BD240" s="317"/>
      <c r="BE240" s="317"/>
      <c r="BF240" s="317"/>
      <c r="BG240" s="317"/>
      <c r="BH240" s="317"/>
      <c r="BI240" s="317"/>
      <c r="BJ240" s="317"/>
      <c r="BK240" s="317"/>
      <c r="BL240" s="317"/>
      <c r="BM240" s="316"/>
      <c r="BN240" s="315"/>
    </row>
    <row r="241" spans="1:66" ht="15.75" customHeight="1">
      <c r="A241" s="1362"/>
      <c r="B241" s="1373"/>
      <c r="C241" s="1335" t="s">
        <v>299</v>
      </c>
      <c r="D241" s="308">
        <v>200</v>
      </c>
      <c r="E241" s="307"/>
      <c r="F241" s="307"/>
      <c r="G241" s="307"/>
      <c r="H241" s="307"/>
      <c r="I241" s="307"/>
      <c r="J241" s="307">
        <v>2.4</v>
      </c>
      <c r="K241" s="307"/>
      <c r="L241" s="307"/>
      <c r="M241" s="307"/>
      <c r="N241" s="307"/>
      <c r="O241" s="307"/>
      <c r="P241" s="307"/>
      <c r="Q241" s="307"/>
      <c r="R241" s="307">
        <v>40</v>
      </c>
      <c r="S241" s="307"/>
      <c r="T241" s="307"/>
      <c r="U241" s="307">
        <v>8</v>
      </c>
      <c r="V241" s="307">
        <v>8</v>
      </c>
      <c r="W241" s="307"/>
      <c r="X241" s="307"/>
      <c r="Y241" s="307"/>
      <c r="Z241" s="307"/>
      <c r="AA241" s="307"/>
      <c r="AB241" s="307"/>
      <c r="AC241" s="307"/>
      <c r="AD241" s="307"/>
      <c r="AE241" s="307"/>
      <c r="AF241" s="307"/>
      <c r="AG241" s="307"/>
      <c r="AH241" s="307"/>
      <c r="AI241" s="307"/>
      <c r="AJ241" s="307"/>
      <c r="AK241" s="307"/>
      <c r="AL241" s="307">
        <v>0.96</v>
      </c>
      <c r="AM241" s="307"/>
      <c r="AN241" s="307"/>
      <c r="AO241" s="307"/>
      <c r="AP241" s="307"/>
      <c r="AQ241" s="307"/>
      <c r="AR241" s="307"/>
      <c r="AS241" s="307"/>
      <c r="AT241" s="307"/>
      <c r="AU241" s="307"/>
      <c r="AV241" s="307"/>
      <c r="AW241" s="307"/>
      <c r="AX241" s="307"/>
      <c r="AY241" s="307"/>
      <c r="AZ241" s="307"/>
      <c r="BA241" s="307"/>
      <c r="BB241" s="307"/>
      <c r="BC241" s="307">
        <v>10.4</v>
      </c>
      <c r="BD241" s="307"/>
      <c r="BE241" s="307"/>
      <c r="BF241" s="307"/>
      <c r="BG241" s="307"/>
      <c r="BH241" s="307"/>
      <c r="BI241" s="307"/>
      <c r="BJ241" s="307"/>
      <c r="BK241" s="307"/>
      <c r="BL241" s="313"/>
      <c r="BM241" s="306"/>
      <c r="BN241" s="306"/>
    </row>
    <row r="242" spans="1:66">
      <c r="A242" s="1362"/>
      <c r="B242" s="1373"/>
      <c r="C242" s="1331"/>
      <c r="D242" s="369">
        <v>250</v>
      </c>
      <c r="E242" s="311"/>
      <c r="F242" s="311"/>
      <c r="G242" s="311"/>
      <c r="H242" s="311"/>
      <c r="I242" s="311"/>
      <c r="J242" s="311">
        <v>3</v>
      </c>
      <c r="K242" s="311"/>
      <c r="L242" s="311"/>
      <c r="M242" s="311"/>
      <c r="N242" s="311"/>
      <c r="O242" s="311"/>
      <c r="P242" s="311"/>
      <c r="Q242" s="311"/>
      <c r="R242" s="311">
        <v>50</v>
      </c>
      <c r="S242" s="311"/>
      <c r="T242" s="311"/>
      <c r="U242" s="311">
        <v>10</v>
      </c>
      <c r="V242" s="311">
        <v>10</v>
      </c>
      <c r="W242" s="311"/>
      <c r="X242" s="311"/>
      <c r="Y242" s="311"/>
      <c r="Z242" s="311"/>
      <c r="AA242" s="311"/>
      <c r="AB242" s="311"/>
      <c r="AC242" s="311"/>
      <c r="AD242" s="311"/>
      <c r="AE242" s="311"/>
      <c r="AF242" s="311"/>
      <c r="AG242" s="311"/>
      <c r="AH242" s="311"/>
      <c r="AI242" s="311"/>
      <c r="AJ242" s="311"/>
      <c r="AK242" s="311"/>
      <c r="AL242" s="311">
        <v>1.2</v>
      </c>
      <c r="AM242" s="311"/>
      <c r="AN242" s="311"/>
      <c r="AO242" s="311"/>
      <c r="AP242" s="311"/>
      <c r="AQ242" s="311"/>
      <c r="AR242" s="311"/>
      <c r="AS242" s="311"/>
      <c r="AT242" s="311"/>
      <c r="AU242" s="311"/>
      <c r="AV242" s="311"/>
      <c r="AW242" s="311"/>
      <c r="AX242" s="311"/>
      <c r="AY242" s="311"/>
      <c r="AZ242" s="311"/>
      <c r="BA242" s="311"/>
      <c r="BB242" s="311"/>
      <c r="BC242" s="311">
        <v>13</v>
      </c>
      <c r="BD242" s="311"/>
      <c r="BE242" s="311"/>
      <c r="BF242" s="311"/>
      <c r="BG242" s="311"/>
      <c r="BH242" s="311"/>
      <c r="BI242" s="311"/>
      <c r="BJ242" s="311"/>
      <c r="BK242" s="311"/>
      <c r="BL242" s="310"/>
      <c r="BM242" s="309"/>
      <c r="BN242" s="309"/>
    </row>
    <row r="243" spans="1:66" ht="15.75" customHeight="1">
      <c r="A243" s="1362"/>
      <c r="B243" s="1373"/>
      <c r="C243" s="1335" t="s">
        <v>298</v>
      </c>
      <c r="D243" s="308">
        <v>140</v>
      </c>
      <c r="E243" s="307"/>
      <c r="F243" s="307"/>
      <c r="G243" s="307"/>
      <c r="H243" s="307"/>
      <c r="I243" s="307"/>
      <c r="J243" s="307"/>
      <c r="K243" s="307"/>
      <c r="L243" s="307"/>
      <c r="M243" s="307"/>
      <c r="N243" s="307"/>
      <c r="O243" s="307"/>
      <c r="P243" s="307">
        <v>54.8</v>
      </c>
      <c r="Q243" s="307"/>
      <c r="R243" s="307">
        <v>64</v>
      </c>
      <c r="S243" s="307"/>
      <c r="T243" s="307"/>
      <c r="U243" s="307">
        <v>8</v>
      </c>
      <c r="V243" s="307">
        <v>13.6</v>
      </c>
      <c r="W243" s="307"/>
      <c r="X243" s="307"/>
      <c r="Y243" s="307"/>
      <c r="Z243" s="307"/>
      <c r="AA243" s="307"/>
      <c r="AB243" s="307"/>
      <c r="AC243" s="307"/>
      <c r="AD243" s="307"/>
      <c r="AE243" s="307"/>
      <c r="AF243" s="307"/>
      <c r="AG243" s="307"/>
      <c r="AH243" s="307"/>
      <c r="AI243" s="307"/>
      <c r="AJ243" s="307"/>
      <c r="AK243" s="307"/>
      <c r="AL243" s="307">
        <v>2.4</v>
      </c>
      <c r="AM243" s="307"/>
      <c r="AN243" s="307"/>
      <c r="AO243" s="307"/>
      <c r="AP243" s="307"/>
      <c r="AQ243" s="307"/>
      <c r="AR243" s="307"/>
      <c r="AS243" s="307"/>
      <c r="AT243" s="307">
        <v>0.8</v>
      </c>
      <c r="AU243" s="307"/>
      <c r="AV243" s="307"/>
      <c r="AW243" s="307"/>
      <c r="AX243" s="307"/>
      <c r="AY243" s="307"/>
      <c r="AZ243" s="307"/>
      <c r="BA243" s="307"/>
      <c r="BB243" s="307"/>
      <c r="BC243" s="307"/>
      <c r="BD243" s="307"/>
      <c r="BE243" s="307"/>
      <c r="BF243" s="307"/>
      <c r="BG243" s="307"/>
      <c r="BH243" s="307">
        <v>1.6</v>
      </c>
      <c r="BI243" s="307"/>
      <c r="BJ243" s="307"/>
      <c r="BK243" s="307"/>
      <c r="BL243" s="307"/>
      <c r="BM243" s="313"/>
      <c r="BN243" s="306"/>
    </row>
    <row r="244" spans="1:66">
      <c r="A244" s="1362"/>
      <c r="B244" s="1373"/>
      <c r="C244" s="1331"/>
      <c r="D244" s="369">
        <v>175</v>
      </c>
      <c r="E244" s="311"/>
      <c r="F244" s="311"/>
      <c r="G244" s="311"/>
      <c r="H244" s="311"/>
      <c r="I244" s="311"/>
      <c r="J244" s="311"/>
      <c r="K244" s="311"/>
      <c r="L244" s="311"/>
      <c r="M244" s="311"/>
      <c r="N244" s="311"/>
      <c r="O244" s="311"/>
      <c r="P244" s="311">
        <v>68</v>
      </c>
      <c r="Q244" s="311"/>
      <c r="R244" s="326">
        <v>120</v>
      </c>
      <c r="S244" s="311"/>
      <c r="T244" s="311"/>
      <c r="U244" s="311">
        <v>10</v>
      </c>
      <c r="V244" s="311">
        <v>17</v>
      </c>
      <c r="W244" s="311"/>
      <c r="X244" s="311"/>
      <c r="Y244" s="311"/>
      <c r="Z244" s="311"/>
      <c r="AA244" s="311"/>
      <c r="AB244" s="311"/>
      <c r="AC244" s="311"/>
      <c r="AD244" s="311"/>
      <c r="AE244" s="311"/>
      <c r="AF244" s="311"/>
      <c r="AG244" s="311"/>
      <c r="AH244" s="311"/>
      <c r="AI244" s="311"/>
      <c r="AJ244" s="311"/>
      <c r="AK244" s="311"/>
      <c r="AL244" s="311">
        <v>3</v>
      </c>
      <c r="AM244" s="311"/>
      <c r="AN244" s="311"/>
      <c r="AO244" s="311"/>
      <c r="AP244" s="311"/>
      <c r="AQ244" s="311"/>
      <c r="AR244" s="311"/>
      <c r="AS244" s="311"/>
      <c r="AT244" s="311">
        <v>1</v>
      </c>
      <c r="AU244" s="311"/>
      <c r="AV244" s="311"/>
      <c r="AW244" s="311"/>
      <c r="AX244" s="311"/>
      <c r="AY244" s="311"/>
      <c r="AZ244" s="311"/>
      <c r="BA244" s="311"/>
      <c r="BB244" s="311"/>
      <c r="BC244" s="311"/>
      <c r="BD244" s="311"/>
      <c r="BE244" s="311"/>
      <c r="BF244" s="311"/>
      <c r="BG244" s="311"/>
      <c r="BH244" s="311">
        <v>2</v>
      </c>
      <c r="BI244" s="311"/>
      <c r="BJ244" s="311"/>
      <c r="BK244" s="311"/>
      <c r="BL244" s="311"/>
      <c r="BM244" s="310"/>
      <c r="BN244" s="309"/>
    </row>
    <row r="245" spans="1:66" ht="15" customHeight="1">
      <c r="A245" s="1362"/>
      <c r="B245" s="1373"/>
      <c r="C245" s="1335" t="s">
        <v>146</v>
      </c>
      <c r="D245" s="308">
        <v>150</v>
      </c>
      <c r="E245" s="307"/>
      <c r="F245" s="307"/>
      <c r="G245" s="307"/>
      <c r="H245" s="307"/>
      <c r="I245" s="307"/>
      <c r="J245" s="307"/>
      <c r="K245" s="307"/>
      <c r="L245" s="307"/>
      <c r="M245" s="307"/>
      <c r="N245" s="307"/>
      <c r="O245" s="307"/>
      <c r="P245" s="307"/>
      <c r="Q245" s="307"/>
      <c r="R245" s="307"/>
      <c r="S245" s="307"/>
      <c r="T245" s="307"/>
      <c r="U245" s="307"/>
      <c r="V245" s="307"/>
      <c r="W245" s="307"/>
      <c r="X245" s="307"/>
      <c r="Y245" s="307"/>
      <c r="Z245" s="307"/>
      <c r="AA245" s="307"/>
      <c r="AB245" s="307"/>
      <c r="AC245" s="307"/>
      <c r="AD245" s="307"/>
      <c r="AE245" s="307"/>
      <c r="AF245" s="307"/>
      <c r="AG245" s="307"/>
      <c r="AH245" s="307"/>
      <c r="AI245" s="307"/>
      <c r="AJ245" s="307"/>
      <c r="AK245" s="307"/>
      <c r="AL245" s="307"/>
      <c r="AM245" s="307"/>
      <c r="AN245" s="307"/>
      <c r="AO245" s="307"/>
      <c r="AP245" s="307"/>
      <c r="AQ245" s="307"/>
      <c r="AR245" s="307"/>
      <c r="AS245" s="307"/>
      <c r="AT245" s="307"/>
      <c r="AU245" s="307"/>
      <c r="AV245" s="307"/>
      <c r="AW245" s="307"/>
      <c r="AX245" s="307"/>
      <c r="AY245" s="307"/>
      <c r="AZ245" s="307"/>
      <c r="BA245" s="307"/>
      <c r="BB245" s="307"/>
      <c r="BC245" s="307"/>
      <c r="BD245" s="307"/>
      <c r="BE245" s="307"/>
      <c r="BF245" s="307"/>
      <c r="BG245" s="307">
        <v>8.25</v>
      </c>
      <c r="BH245" s="307"/>
      <c r="BI245" s="307"/>
      <c r="BJ245" s="307"/>
      <c r="BK245" s="307">
        <v>18.18</v>
      </c>
      <c r="BL245" s="307"/>
      <c r="BM245" s="313"/>
      <c r="BN245" s="306"/>
    </row>
    <row r="246" spans="1:66" ht="15" customHeight="1">
      <c r="A246" s="1362"/>
      <c r="B246" s="1373"/>
      <c r="C246" s="1331"/>
      <c r="D246" s="369">
        <v>180</v>
      </c>
      <c r="E246" s="311"/>
      <c r="F246" s="311"/>
      <c r="G246" s="311"/>
      <c r="H246" s="311"/>
      <c r="I246" s="311"/>
      <c r="J246" s="311"/>
      <c r="K246" s="311"/>
      <c r="L246" s="311"/>
      <c r="M246" s="311"/>
      <c r="N246" s="311"/>
      <c r="O246" s="311"/>
      <c r="P246" s="311"/>
      <c r="Q246" s="311"/>
      <c r="R246" s="311"/>
      <c r="S246" s="311"/>
      <c r="T246" s="311"/>
      <c r="U246" s="311"/>
      <c r="V246" s="311"/>
      <c r="W246" s="311"/>
      <c r="X246" s="311"/>
      <c r="Y246" s="311"/>
      <c r="Z246" s="311"/>
      <c r="AA246" s="311"/>
      <c r="AB246" s="311"/>
      <c r="AC246" s="311"/>
      <c r="AD246" s="311"/>
      <c r="AE246" s="311"/>
      <c r="AF246" s="311"/>
      <c r="AG246" s="311"/>
      <c r="AH246" s="311"/>
      <c r="AI246" s="311"/>
      <c r="AJ246" s="311"/>
      <c r="AK246" s="311"/>
      <c r="AL246" s="311"/>
      <c r="AM246" s="311"/>
      <c r="AN246" s="311"/>
      <c r="AO246" s="311"/>
      <c r="AP246" s="311"/>
      <c r="AQ246" s="311"/>
      <c r="AR246" s="311"/>
      <c r="AS246" s="311"/>
      <c r="AT246" s="311"/>
      <c r="AU246" s="311"/>
      <c r="AV246" s="311"/>
      <c r="AW246" s="311"/>
      <c r="AX246" s="311"/>
      <c r="AY246" s="311"/>
      <c r="AZ246" s="311"/>
      <c r="BA246" s="311"/>
      <c r="BB246" s="311"/>
      <c r="BC246" s="311"/>
      <c r="BD246" s="311"/>
      <c r="BE246" s="311"/>
      <c r="BF246" s="311"/>
      <c r="BG246" s="311">
        <v>9.09</v>
      </c>
      <c r="BH246" s="311"/>
      <c r="BI246" s="311"/>
      <c r="BJ246" s="311"/>
      <c r="BK246" s="311">
        <v>21.8</v>
      </c>
      <c r="BL246" s="311"/>
      <c r="BM246" s="310"/>
      <c r="BN246" s="309"/>
    </row>
    <row r="247" spans="1:66" ht="15" customHeight="1">
      <c r="A247" s="1362"/>
      <c r="B247" s="1373"/>
      <c r="C247" s="1334" t="s">
        <v>48</v>
      </c>
      <c r="D247" s="308">
        <v>15</v>
      </c>
      <c r="E247" s="307"/>
      <c r="F247" s="307"/>
      <c r="G247" s="307"/>
      <c r="H247" s="307"/>
      <c r="I247" s="307"/>
      <c r="J247" s="307"/>
      <c r="K247" s="307"/>
      <c r="L247" s="307"/>
      <c r="M247" s="307"/>
      <c r="N247" s="307"/>
      <c r="O247" s="307"/>
      <c r="P247" s="307"/>
      <c r="Q247" s="307"/>
      <c r="R247" s="307"/>
      <c r="S247" s="307"/>
      <c r="T247" s="307"/>
      <c r="U247" s="307"/>
      <c r="V247" s="307"/>
      <c r="W247" s="307"/>
      <c r="X247" s="307"/>
      <c r="Y247" s="307"/>
      <c r="Z247" s="307"/>
      <c r="AA247" s="307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>
        <v>15</v>
      </c>
      <c r="AR247" s="307"/>
      <c r="AS247" s="307"/>
      <c r="AT247" s="307"/>
      <c r="AU247" s="307"/>
      <c r="AV247" s="307"/>
      <c r="AW247" s="307"/>
      <c r="AX247" s="307"/>
      <c r="AY247" s="307"/>
      <c r="AZ247" s="307"/>
      <c r="BA247" s="307"/>
      <c r="BB247" s="307"/>
      <c r="BC247" s="307"/>
      <c r="BD247" s="307"/>
      <c r="BE247" s="307"/>
      <c r="BF247" s="307"/>
      <c r="BG247" s="307"/>
      <c r="BH247" s="307"/>
      <c r="BI247" s="307"/>
      <c r="BJ247" s="307"/>
      <c r="BK247" s="307"/>
      <c r="BL247" s="307"/>
      <c r="BM247" s="313"/>
      <c r="BN247" s="306"/>
    </row>
    <row r="248" spans="1:66" ht="15" customHeight="1">
      <c r="A248" s="1362"/>
      <c r="B248" s="1373"/>
      <c r="C248" s="1334"/>
      <c r="D248" s="369">
        <v>20</v>
      </c>
      <c r="E248" s="311"/>
      <c r="F248" s="311"/>
      <c r="G248" s="311"/>
      <c r="H248" s="311"/>
      <c r="I248" s="311"/>
      <c r="J248" s="311"/>
      <c r="K248" s="311"/>
      <c r="L248" s="311"/>
      <c r="M248" s="311"/>
      <c r="N248" s="311"/>
      <c r="O248" s="311"/>
      <c r="P248" s="311"/>
      <c r="Q248" s="311"/>
      <c r="R248" s="311"/>
      <c r="S248" s="311"/>
      <c r="T248" s="311"/>
      <c r="U248" s="311"/>
      <c r="V248" s="311"/>
      <c r="W248" s="311"/>
      <c r="X248" s="311"/>
      <c r="Y248" s="311"/>
      <c r="Z248" s="311"/>
      <c r="AA248" s="311"/>
      <c r="AB248" s="311"/>
      <c r="AC248" s="311"/>
      <c r="AD248" s="311"/>
      <c r="AE248" s="311"/>
      <c r="AF248" s="311"/>
      <c r="AG248" s="311"/>
      <c r="AH248" s="311"/>
      <c r="AI248" s="311"/>
      <c r="AJ248" s="311"/>
      <c r="AK248" s="311"/>
      <c r="AL248" s="311"/>
      <c r="AM248" s="311"/>
      <c r="AN248" s="311"/>
      <c r="AO248" s="311"/>
      <c r="AP248" s="311"/>
      <c r="AQ248" s="311">
        <v>20</v>
      </c>
      <c r="AR248" s="311"/>
      <c r="AS248" s="311"/>
      <c r="AT248" s="311"/>
      <c r="AU248" s="311"/>
      <c r="AV248" s="311"/>
      <c r="AW248" s="311"/>
      <c r="AX248" s="311"/>
      <c r="AY248" s="311"/>
      <c r="AZ248" s="311"/>
      <c r="BA248" s="311"/>
      <c r="BB248" s="311"/>
      <c r="BC248" s="311"/>
      <c r="BD248" s="311"/>
      <c r="BE248" s="311"/>
      <c r="BF248" s="311"/>
      <c r="BG248" s="311"/>
      <c r="BH248" s="311"/>
      <c r="BI248" s="311"/>
      <c r="BJ248" s="311"/>
      <c r="BK248" s="311"/>
      <c r="BL248" s="311"/>
      <c r="BM248" s="310"/>
      <c r="BN248" s="309"/>
    </row>
    <row r="249" spans="1:66" ht="15" customHeight="1">
      <c r="A249" s="1362"/>
      <c r="B249" s="1373"/>
      <c r="C249" s="1334" t="s">
        <v>68</v>
      </c>
      <c r="D249" s="308">
        <v>15</v>
      </c>
      <c r="E249" s="307"/>
      <c r="F249" s="307"/>
      <c r="G249" s="307"/>
      <c r="H249" s="307"/>
      <c r="I249" s="307"/>
      <c r="J249" s="307"/>
      <c r="K249" s="307"/>
      <c r="L249" s="307"/>
      <c r="M249" s="307"/>
      <c r="N249" s="307"/>
      <c r="O249" s="307"/>
      <c r="P249" s="307"/>
      <c r="Q249" s="307"/>
      <c r="R249" s="307"/>
      <c r="S249" s="307"/>
      <c r="T249" s="307"/>
      <c r="U249" s="307"/>
      <c r="V249" s="307"/>
      <c r="W249" s="307"/>
      <c r="X249" s="307"/>
      <c r="Y249" s="307"/>
      <c r="Z249" s="307"/>
      <c r="AA249" s="30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>
        <v>15</v>
      </c>
      <c r="AS249" s="307"/>
      <c r="AT249" s="307"/>
      <c r="AU249" s="307"/>
      <c r="AV249" s="307"/>
      <c r="AW249" s="307"/>
      <c r="AX249" s="307"/>
      <c r="AY249" s="307"/>
      <c r="AZ249" s="307"/>
      <c r="BA249" s="307"/>
      <c r="BB249" s="307"/>
      <c r="BC249" s="307"/>
      <c r="BD249" s="307"/>
      <c r="BE249" s="307"/>
      <c r="BF249" s="307"/>
      <c r="BG249" s="307"/>
      <c r="BH249" s="307"/>
      <c r="BI249" s="307"/>
      <c r="BJ249" s="307"/>
      <c r="BK249" s="307"/>
      <c r="BL249" s="307"/>
      <c r="BM249" s="313"/>
      <c r="BN249" s="306"/>
    </row>
    <row r="250" spans="1:66" ht="15" customHeight="1">
      <c r="A250" s="1362"/>
      <c r="B250" s="1373"/>
      <c r="C250" s="1334"/>
      <c r="D250" s="369">
        <v>20</v>
      </c>
      <c r="E250" s="311"/>
      <c r="F250" s="311"/>
      <c r="G250" s="311"/>
      <c r="H250" s="311"/>
      <c r="I250" s="311"/>
      <c r="J250" s="311"/>
      <c r="K250" s="311"/>
      <c r="L250" s="311"/>
      <c r="M250" s="311"/>
      <c r="N250" s="311"/>
      <c r="O250" s="311"/>
      <c r="P250" s="311"/>
      <c r="Q250" s="311"/>
      <c r="R250" s="311"/>
      <c r="S250" s="311"/>
      <c r="T250" s="311"/>
      <c r="U250" s="311"/>
      <c r="V250" s="311"/>
      <c r="W250" s="311"/>
      <c r="X250" s="311"/>
      <c r="Y250" s="311"/>
      <c r="Z250" s="311"/>
      <c r="AA250" s="311"/>
      <c r="AB250" s="311"/>
      <c r="AC250" s="311"/>
      <c r="AD250" s="311"/>
      <c r="AE250" s="311"/>
      <c r="AF250" s="311"/>
      <c r="AG250" s="311"/>
      <c r="AH250" s="311"/>
      <c r="AI250" s="311"/>
      <c r="AJ250" s="311"/>
      <c r="AK250" s="311"/>
      <c r="AL250" s="311"/>
      <c r="AM250" s="311"/>
      <c r="AN250" s="311"/>
      <c r="AO250" s="311"/>
      <c r="AP250" s="311"/>
      <c r="AQ250" s="311"/>
      <c r="AR250" s="311">
        <v>20</v>
      </c>
      <c r="AS250" s="311"/>
      <c r="AT250" s="311"/>
      <c r="AU250" s="311"/>
      <c r="AV250" s="311"/>
      <c r="AW250" s="311"/>
      <c r="AX250" s="311"/>
      <c r="AY250" s="311"/>
      <c r="AZ250" s="311"/>
      <c r="BA250" s="311"/>
      <c r="BB250" s="311"/>
      <c r="BC250" s="311"/>
      <c r="BD250" s="311"/>
      <c r="BE250" s="311"/>
      <c r="BF250" s="311"/>
      <c r="BG250" s="311"/>
      <c r="BH250" s="311"/>
      <c r="BI250" s="311"/>
      <c r="BJ250" s="311"/>
      <c r="BK250" s="311"/>
      <c r="BL250" s="311"/>
      <c r="BM250" s="310"/>
      <c r="BN250" s="309"/>
    </row>
    <row r="251" spans="1:66" ht="15.75" customHeight="1">
      <c r="A251" s="1362"/>
      <c r="B251" s="1349" t="s">
        <v>271</v>
      </c>
      <c r="C251" s="1335" t="s">
        <v>101</v>
      </c>
      <c r="D251" s="308">
        <v>60</v>
      </c>
      <c r="E251" s="307">
        <v>20</v>
      </c>
      <c r="F251" s="307"/>
      <c r="G251" s="307"/>
      <c r="H251" s="307"/>
      <c r="I251" s="307"/>
      <c r="J251" s="307">
        <v>2</v>
      </c>
      <c r="K251" s="307"/>
      <c r="L251" s="307"/>
      <c r="M251" s="307"/>
      <c r="N251" s="307"/>
      <c r="O251" s="307"/>
      <c r="P251" s="307"/>
      <c r="Q251" s="307">
        <v>3.8</v>
      </c>
      <c r="R251" s="307"/>
      <c r="S251" s="307"/>
      <c r="T251" s="307"/>
      <c r="U251" s="307"/>
      <c r="V251" s="307"/>
      <c r="W251" s="307"/>
      <c r="X251" s="307"/>
      <c r="Y251" s="307"/>
      <c r="Z251" s="307"/>
      <c r="AA251" s="307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307">
        <v>40</v>
      </c>
      <c r="AU251" s="307"/>
      <c r="AV251" s="307"/>
      <c r="AW251" s="307"/>
      <c r="AX251" s="307"/>
      <c r="AY251" s="307"/>
      <c r="AZ251" s="307"/>
      <c r="BA251" s="307"/>
      <c r="BB251" s="307"/>
      <c r="BC251" s="307"/>
      <c r="BD251" s="307"/>
      <c r="BE251" s="307"/>
      <c r="BF251" s="307"/>
      <c r="BG251" s="307">
        <v>6</v>
      </c>
      <c r="BH251" s="307">
        <v>1</v>
      </c>
      <c r="BI251" s="307"/>
      <c r="BJ251" s="307"/>
      <c r="BK251" s="307"/>
      <c r="BL251" s="307"/>
      <c r="BM251" s="313"/>
      <c r="BN251" s="306">
        <v>2</v>
      </c>
    </row>
    <row r="252" spans="1:66">
      <c r="A252" s="1362"/>
      <c r="B252" s="1349"/>
      <c r="C252" s="1331"/>
      <c r="D252" s="369">
        <v>60</v>
      </c>
      <c r="E252" s="311">
        <v>20</v>
      </c>
      <c r="F252" s="311"/>
      <c r="G252" s="311"/>
      <c r="H252" s="311"/>
      <c r="I252" s="311"/>
      <c r="J252" s="311">
        <v>2</v>
      </c>
      <c r="K252" s="311"/>
      <c r="L252" s="311"/>
      <c r="M252" s="311"/>
      <c r="N252" s="311"/>
      <c r="O252" s="311"/>
      <c r="P252" s="311"/>
      <c r="Q252" s="311">
        <v>3.8</v>
      </c>
      <c r="R252" s="311"/>
      <c r="S252" s="311"/>
      <c r="T252" s="311"/>
      <c r="U252" s="311"/>
      <c r="V252" s="311"/>
      <c r="W252" s="311"/>
      <c r="X252" s="311"/>
      <c r="Y252" s="311"/>
      <c r="Z252" s="311"/>
      <c r="AA252" s="311"/>
      <c r="AB252" s="311"/>
      <c r="AC252" s="311"/>
      <c r="AD252" s="311"/>
      <c r="AE252" s="311"/>
      <c r="AF252" s="311"/>
      <c r="AG252" s="311"/>
      <c r="AH252" s="311"/>
      <c r="AI252" s="311"/>
      <c r="AJ252" s="311"/>
      <c r="AK252" s="311"/>
      <c r="AL252" s="311"/>
      <c r="AM252" s="311"/>
      <c r="AN252" s="311"/>
      <c r="AO252" s="311"/>
      <c r="AP252" s="311"/>
      <c r="AQ252" s="311"/>
      <c r="AR252" s="311"/>
      <c r="AS252" s="311"/>
      <c r="AT252" s="311">
        <v>40</v>
      </c>
      <c r="AU252" s="311"/>
      <c r="AV252" s="311"/>
      <c r="AW252" s="311"/>
      <c r="AX252" s="311"/>
      <c r="AY252" s="311"/>
      <c r="AZ252" s="311"/>
      <c r="BA252" s="311"/>
      <c r="BB252" s="311"/>
      <c r="BC252" s="311"/>
      <c r="BD252" s="311"/>
      <c r="BE252" s="311"/>
      <c r="BF252" s="311"/>
      <c r="BG252" s="311">
        <v>6</v>
      </c>
      <c r="BH252" s="311">
        <v>1</v>
      </c>
      <c r="BI252" s="311"/>
      <c r="BJ252" s="311"/>
      <c r="BK252" s="311"/>
      <c r="BL252" s="311"/>
      <c r="BM252" s="310"/>
      <c r="BN252" s="309">
        <v>2</v>
      </c>
    </row>
    <row r="253" spans="1:66" ht="15.75" customHeight="1">
      <c r="A253" s="1362"/>
      <c r="B253" s="1349"/>
      <c r="C253" s="1335" t="s">
        <v>323</v>
      </c>
      <c r="D253" s="308">
        <v>150</v>
      </c>
      <c r="E253" s="307">
        <v>150</v>
      </c>
      <c r="F253" s="307"/>
      <c r="G253" s="307"/>
      <c r="H253" s="307"/>
      <c r="I253" s="307"/>
      <c r="J253" s="307"/>
      <c r="K253" s="307"/>
      <c r="L253" s="307"/>
      <c r="M253" s="307"/>
      <c r="N253" s="307"/>
      <c r="O253" s="307"/>
      <c r="P253" s="307"/>
      <c r="Q253" s="307"/>
      <c r="R253" s="307"/>
      <c r="S253" s="307"/>
      <c r="T253" s="307"/>
      <c r="U253" s="307"/>
      <c r="V253" s="307"/>
      <c r="W253" s="307"/>
      <c r="X253" s="307"/>
      <c r="Y253" s="307"/>
      <c r="Z253" s="307"/>
      <c r="AA253" s="307"/>
      <c r="AB253" s="307"/>
      <c r="AC253" s="307"/>
      <c r="AD253" s="307"/>
      <c r="AE253" s="307"/>
      <c r="AF253" s="307"/>
      <c r="AG253" s="307"/>
      <c r="AH253" s="307"/>
      <c r="AI253" s="307"/>
      <c r="AJ253" s="307"/>
      <c r="AK253" s="307"/>
      <c r="AL253" s="307"/>
      <c r="AM253" s="307"/>
      <c r="AN253" s="307"/>
      <c r="AO253" s="307"/>
      <c r="AP253" s="307"/>
      <c r="AQ253" s="307"/>
      <c r="AR253" s="307"/>
      <c r="AS253" s="307"/>
      <c r="AT253" s="307"/>
      <c r="AU253" s="307"/>
      <c r="AV253" s="307"/>
      <c r="AW253" s="307"/>
      <c r="AX253" s="307"/>
      <c r="AY253" s="307"/>
      <c r="AZ253" s="307"/>
      <c r="BA253" s="307"/>
      <c r="BB253" s="307"/>
      <c r="BC253" s="307"/>
      <c r="BD253" s="307"/>
      <c r="BE253" s="307"/>
      <c r="BF253" s="307"/>
      <c r="BG253" s="307"/>
      <c r="BH253" s="307"/>
      <c r="BI253" s="307"/>
      <c r="BJ253" s="307"/>
      <c r="BK253" s="307"/>
      <c r="BL253" s="307"/>
      <c r="BM253" s="313"/>
      <c r="BN253" s="306"/>
    </row>
    <row r="254" spans="1:66" ht="15.75" customHeight="1" thickBot="1">
      <c r="A254" s="1362"/>
      <c r="B254" s="1349"/>
      <c r="C254" s="1331"/>
      <c r="D254" s="369">
        <v>180</v>
      </c>
      <c r="E254" s="311">
        <v>180</v>
      </c>
      <c r="F254" s="311"/>
      <c r="G254" s="311"/>
      <c r="H254" s="311"/>
      <c r="I254" s="311"/>
      <c r="J254" s="311"/>
      <c r="K254" s="311"/>
      <c r="L254" s="311"/>
      <c r="M254" s="311"/>
      <c r="N254" s="311"/>
      <c r="O254" s="311"/>
      <c r="P254" s="311"/>
      <c r="Q254" s="311"/>
      <c r="R254" s="311"/>
      <c r="S254" s="311"/>
      <c r="T254" s="311"/>
      <c r="U254" s="311"/>
      <c r="V254" s="311"/>
      <c r="W254" s="311"/>
      <c r="X254" s="311"/>
      <c r="Y254" s="311"/>
      <c r="Z254" s="311"/>
      <c r="AA254" s="311"/>
      <c r="AB254" s="311"/>
      <c r="AC254" s="311"/>
      <c r="AD254" s="311"/>
      <c r="AE254" s="311"/>
      <c r="AF254" s="311"/>
      <c r="AG254" s="311"/>
      <c r="AH254" s="311"/>
      <c r="AI254" s="311"/>
      <c r="AJ254" s="311"/>
      <c r="AK254" s="311"/>
      <c r="AL254" s="311"/>
      <c r="AM254" s="311"/>
      <c r="AN254" s="311"/>
      <c r="AO254" s="311"/>
      <c r="AP254" s="311"/>
      <c r="AQ254" s="311"/>
      <c r="AR254" s="311"/>
      <c r="AS254" s="311"/>
      <c r="AT254" s="311"/>
      <c r="AU254" s="311"/>
      <c r="AV254" s="311"/>
      <c r="AW254" s="311"/>
      <c r="AX254" s="311"/>
      <c r="AY254" s="311"/>
      <c r="AZ254" s="311"/>
      <c r="BA254" s="311"/>
      <c r="BB254" s="311"/>
      <c r="BC254" s="311"/>
      <c r="BD254" s="311"/>
      <c r="BE254" s="311"/>
      <c r="BF254" s="311"/>
      <c r="BG254" s="311"/>
      <c r="BH254" s="311"/>
      <c r="BI254" s="311"/>
      <c r="BJ254" s="311"/>
      <c r="BK254" s="311"/>
      <c r="BL254" s="311"/>
      <c r="BM254" s="310"/>
      <c r="BN254" s="309"/>
    </row>
    <row r="255" spans="1:66" ht="15.75" customHeight="1">
      <c r="A255" s="1361">
        <v>9</v>
      </c>
      <c r="B255" s="1376" t="s">
        <v>282</v>
      </c>
      <c r="C255" s="1427" t="s">
        <v>178</v>
      </c>
      <c r="D255" s="320">
        <v>80</v>
      </c>
      <c r="E255" s="319">
        <v>30</v>
      </c>
      <c r="F255" s="319"/>
      <c r="G255" s="319"/>
      <c r="H255" s="319"/>
      <c r="I255" s="319"/>
      <c r="J255" s="319">
        <v>5</v>
      </c>
      <c r="K255" s="319"/>
      <c r="L255" s="319"/>
      <c r="M255" s="319"/>
      <c r="N255" s="319"/>
      <c r="O255" s="319"/>
      <c r="P255" s="319"/>
      <c r="Q255" s="319">
        <v>49</v>
      </c>
      <c r="R255" s="319"/>
      <c r="S255" s="319"/>
      <c r="T255" s="319"/>
      <c r="U255" s="319"/>
      <c r="V255" s="319"/>
      <c r="W255" s="319"/>
      <c r="X255" s="319"/>
      <c r="Y255" s="319"/>
      <c r="Z255" s="319"/>
      <c r="AA255" s="319"/>
      <c r="AB255" s="319"/>
      <c r="AC255" s="319"/>
      <c r="AD255" s="319"/>
      <c r="AE255" s="319"/>
      <c r="AF255" s="319"/>
      <c r="AG255" s="319"/>
      <c r="AH255" s="319"/>
      <c r="AI255" s="319"/>
      <c r="AJ255" s="319"/>
      <c r="AK255" s="319"/>
      <c r="AL255" s="319"/>
      <c r="AM255" s="319"/>
      <c r="AN255" s="319"/>
      <c r="AO255" s="319"/>
      <c r="AP255" s="319"/>
      <c r="AQ255" s="319"/>
      <c r="AR255" s="319"/>
      <c r="AS255" s="319"/>
      <c r="AT255" s="319"/>
      <c r="AU255" s="319"/>
      <c r="AV255" s="319"/>
      <c r="AW255" s="319"/>
      <c r="AX255" s="319"/>
      <c r="AY255" s="319"/>
      <c r="AZ255" s="319"/>
      <c r="BA255" s="319"/>
      <c r="BB255" s="319"/>
      <c r="BC255" s="319"/>
      <c r="BD255" s="319"/>
      <c r="BE255" s="319"/>
      <c r="BF255" s="319"/>
      <c r="BG255" s="319"/>
      <c r="BH255" s="319"/>
      <c r="BI255" s="319"/>
      <c r="BJ255" s="319"/>
      <c r="BK255" s="319"/>
      <c r="BL255" s="319"/>
      <c r="BM255" s="325"/>
      <c r="BN255" s="318"/>
    </row>
    <row r="256" spans="1:66">
      <c r="A256" s="1362"/>
      <c r="B256" s="1373"/>
      <c r="C256" s="1331"/>
      <c r="D256" s="369">
        <v>100</v>
      </c>
      <c r="E256" s="311">
        <v>38.5</v>
      </c>
      <c r="F256" s="311"/>
      <c r="G256" s="311"/>
      <c r="H256" s="311"/>
      <c r="I256" s="311"/>
      <c r="J256" s="311">
        <v>6.2</v>
      </c>
      <c r="K256" s="311"/>
      <c r="L256" s="311"/>
      <c r="M256" s="311"/>
      <c r="N256" s="311"/>
      <c r="O256" s="311"/>
      <c r="P256" s="311"/>
      <c r="Q256" s="311">
        <v>61.5</v>
      </c>
      <c r="R256" s="311"/>
      <c r="S256" s="311"/>
      <c r="T256" s="311"/>
      <c r="U256" s="311"/>
      <c r="V256" s="311"/>
      <c r="W256" s="311"/>
      <c r="X256" s="311"/>
      <c r="Y256" s="311"/>
      <c r="Z256" s="311"/>
      <c r="AA256" s="311"/>
      <c r="AB256" s="311"/>
      <c r="AC256" s="311"/>
      <c r="AD256" s="311"/>
      <c r="AE256" s="311"/>
      <c r="AF256" s="311"/>
      <c r="AG256" s="311"/>
      <c r="AH256" s="311"/>
      <c r="AI256" s="311"/>
      <c r="AJ256" s="311"/>
      <c r="AK256" s="311"/>
      <c r="AL256" s="311"/>
      <c r="AM256" s="311"/>
      <c r="AN256" s="311"/>
      <c r="AO256" s="311"/>
      <c r="AP256" s="311"/>
      <c r="AQ256" s="311"/>
      <c r="AR256" s="311"/>
      <c r="AS256" s="311"/>
      <c r="AT256" s="311"/>
      <c r="AU256" s="311"/>
      <c r="AV256" s="311"/>
      <c r="AW256" s="311"/>
      <c r="AX256" s="311"/>
      <c r="AY256" s="311"/>
      <c r="AZ256" s="311"/>
      <c r="BA256" s="311"/>
      <c r="BB256" s="311"/>
      <c r="BC256" s="311"/>
      <c r="BD256" s="311"/>
      <c r="BE256" s="311"/>
      <c r="BF256" s="311"/>
      <c r="BG256" s="311"/>
      <c r="BH256" s="311"/>
      <c r="BI256" s="311"/>
      <c r="BJ256" s="311"/>
      <c r="BK256" s="311"/>
      <c r="BL256" s="311"/>
      <c r="BM256" s="310"/>
      <c r="BN256" s="309"/>
    </row>
    <row r="257" spans="1:66" ht="15.75" customHeight="1">
      <c r="A257" s="1362"/>
      <c r="B257" s="1373"/>
      <c r="C257" s="1335" t="s">
        <v>297</v>
      </c>
      <c r="D257" s="308">
        <v>50</v>
      </c>
      <c r="E257" s="307"/>
      <c r="F257" s="307"/>
      <c r="G257" s="307"/>
      <c r="H257" s="307"/>
      <c r="I257" s="307"/>
      <c r="J257" s="307"/>
      <c r="K257" s="307"/>
      <c r="L257" s="307"/>
      <c r="M257" s="307"/>
      <c r="N257" s="307"/>
      <c r="O257" s="307"/>
      <c r="P257" s="307"/>
      <c r="Q257" s="307"/>
      <c r="R257" s="307"/>
      <c r="S257" s="307">
        <v>11</v>
      </c>
      <c r="T257" s="307"/>
      <c r="U257" s="307">
        <v>5.5</v>
      </c>
      <c r="V257" s="307"/>
      <c r="W257" s="307"/>
      <c r="X257" s="307"/>
      <c r="Y257" s="307"/>
      <c r="Z257" s="307"/>
      <c r="AA257" s="307"/>
      <c r="AB257" s="307">
        <v>53.5</v>
      </c>
      <c r="AC257" s="307"/>
      <c r="AD257" s="307"/>
      <c r="AE257" s="307"/>
      <c r="AF257" s="307"/>
      <c r="AG257" s="307"/>
      <c r="AH257" s="307"/>
      <c r="AI257" s="307"/>
      <c r="AJ257" s="307"/>
      <c r="AK257" s="307"/>
      <c r="AL257" s="307">
        <v>2.2000000000000002</v>
      </c>
      <c r="AM257" s="307"/>
      <c r="AN257" s="307"/>
      <c r="AO257" s="307"/>
      <c r="AP257" s="307"/>
      <c r="AQ257" s="307"/>
      <c r="AR257" s="307"/>
      <c r="AS257" s="307"/>
      <c r="AT257" s="307"/>
      <c r="AU257" s="307"/>
      <c r="AV257" s="307"/>
      <c r="AW257" s="307"/>
      <c r="AX257" s="307"/>
      <c r="AY257" s="307"/>
      <c r="AZ257" s="307"/>
      <c r="BA257" s="307"/>
      <c r="BB257" s="307"/>
      <c r="BC257" s="307"/>
      <c r="BD257" s="307"/>
      <c r="BE257" s="307"/>
      <c r="BF257" s="307"/>
      <c r="BG257" s="307"/>
      <c r="BH257" s="307">
        <v>2.5</v>
      </c>
      <c r="BI257" s="307"/>
      <c r="BJ257" s="307"/>
      <c r="BK257" s="307"/>
      <c r="BL257" s="307"/>
      <c r="BM257" s="313"/>
      <c r="BN257" s="306"/>
    </row>
    <row r="258" spans="1:66">
      <c r="A258" s="1362"/>
      <c r="B258" s="1373"/>
      <c r="C258" s="1331"/>
      <c r="D258" s="369">
        <v>60</v>
      </c>
      <c r="E258" s="311"/>
      <c r="F258" s="311"/>
      <c r="G258" s="311"/>
      <c r="H258" s="311"/>
      <c r="I258" s="311"/>
      <c r="J258" s="311"/>
      <c r="K258" s="311"/>
      <c r="L258" s="311"/>
      <c r="M258" s="311"/>
      <c r="N258" s="311"/>
      <c r="O258" s="311"/>
      <c r="P258" s="311"/>
      <c r="Q258" s="311"/>
      <c r="R258" s="311"/>
      <c r="S258" s="311">
        <v>13.2</v>
      </c>
      <c r="T258" s="311"/>
      <c r="U258" s="311">
        <v>6.6</v>
      </c>
      <c r="V258" s="311"/>
      <c r="W258" s="311"/>
      <c r="X258" s="311"/>
      <c r="Y258" s="311"/>
      <c r="Z258" s="311"/>
      <c r="AA258" s="311"/>
      <c r="AB258" s="311">
        <v>64.2</v>
      </c>
      <c r="AC258" s="311"/>
      <c r="AD258" s="311"/>
      <c r="AE258" s="311"/>
      <c r="AF258" s="311"/>
      <c r="AG258" s="311"/>
      <c r="AH258" s="311"/>
      <c r="AI258" s="311"/>
      <c r="AJ258" s="311"/>
      <c r="AK258" s="311"/>
      <c r="AL258" s="311">
        <v>2.64</v>
      </c>
      <c r="AM258" s="311"/>
      <c r="AN258" s="311"/>
      <c r="AO258" s="311"/>
      <c r="AP258" s="311"/>
      <c r="AQ258" s="311"/>
      <c r="AR258" s="311"/>
      <c r="AS258" s="311"/>
      <c r="AT258" s="311"/>
      <c r="AU258" s="311"/>
      <c r="AV258" s="311"/>
      <c r="AW258" s="311"/>
      <c r="AX258" s="311"/>
      <c r="AY258" s="311"/>
      <c r="AZ258" s="311"/>
      <c r="BA258" s="311"/>
      <c r="BB258" s="311"/>
      <c r="BC258" s="311"/>
      <c r="BD258" s="311"/>
      <c r="BE258" s="311"/>
      <c r="BF258" s="311"/>
      <c r="BG258" s="311"/>
      <c r="BH258" s="311">
        <v>3</v>
      </c>
      <c r="BI258" s="311"/>
      <c r="BJ258" s="311"/>
      <c r="BK258" s="311"/>
      <c r="BL258" s="311"/>
      <c r="BM258" s="310"/>
      <c r="BN258" s="309"/>
    </row>
    <row r="259" spans="1:66" ht="15.75" hidden="1" customHeight="1">
      <c r="A259" s="1362"/>
      <c r="B259" s="1373"/>
      <c r="C259" s="1332" t="s">
        <v>296</v>
      </c>
      <c r="D259" s="377">
        <v>50</v>
      </c>
      <c r="E259" s="317"/>
      <c r="F259" s="317"/>
      <c r="G259" s="317"/>
      <c r="H259" s="317"/>
      <c r="I259" s="317"/>
      <c r="J259" s="317"/>
      <c r="K259" s="317"/>
      <c r="L259" s="317"/>
      <c r="M259" s="317"/>
      <c r="N259" s="317"/>
      <c r="O259" s="317"/>
      <c r="P259" s="317"/>
      <c r="Q259" s="317"/>
      <c r="R259" s="317"/>
      <c r="S259" s="317"/>
      <c r="T259" s="317"/>
      <c r="U259" s="317"/>
      <c r="V259" s="317"/>
      <c r="W259" s="317"/>
      <c r="X259" s="317"/>
      <c r="Y259" s="317"/>
      <c r="Z259" s="317"/>
      <c r="AA259" s="317"/>
      <c r="AB259" s="317"/>
      <c r="AC259" s="317"/>
      <c r="AD259" s="317"/>
      <c r="AE259" s="317"/>
      <c r="AF259" s="317"/>
      <c r="AG259" s="317"/>
      <c r="AH259" s="317"/>
      <c r="AI259" s="317"/>
      <c r="AJ259" s="317"/>
      <c r="AK259" s="317"/>
      <c r="AL259" s="317"/>
      <c r="AM259" s="317"/>
      <c r="AN259" s="317"/>
      <c r="AO259" s="317"/>
      <c r="AP259" s="317">
        <v>50</v>
      </c>
      <c r="AQ259" s="317"/>
      <c r="AR259" s="317"/>
      <c r="AS259" s="317"/>
      <c r="AT259" s="317"/>
      <c r="AU259" s="317"/>
      <c r="AV259" s="317"/>
      <c r="AW259" s="317"/>
      <c r="AX259" s="317"/>
      <c r="AY259" s="317"/>
      <c r="AZ259" s="317"/>
      <c r="BA259" s="317"/>
      <c r="BB259" s="317"/>
      <c r="BC259" s="317"/>
      <c r="BD259" s="317"/>
      <c r="BE259" s="317"/>
      <c r="BF259" s="317"/>
      <c r="BG259" s="317"/>
      <c r="BH259" s="317"/>
      <c r="BI259" s="317"/>
      <c r="BJ259" s="317"/>
      <c r="BK259" s="317"/>
      <c r="BL259" s="317"/>
      <c r="BM259" s="316"/>
      <c r="BN259" s="315"/>
    </row>
    <row r="260" spans="1:66" ht="15" hidden="1" customHeight="1">
      <c r="A260" s="1362"/>
      <c r="B260" s="1373"/>
      <c r="C260" s="1333"/>
      <c r="D260" s="377">
        <v>60</v>
      </c>
      <c r="E260" s="317"/>
      <c r="F260" s="317"/>
      <c r="G260" s="317"/>
      <c r="H260" s="317"/>
      <c r="I260" s="317"/>
      <c r="J260" s="317"/>
      <c r="K260" s="317"/>
      <c r="L260" s="317"/>
      <c r="M260" s="317"/>
      <c r="N260" s="317"/>
      <c r="O260" s="317"/>
      <c r="P260" s="317"/>
      <c r="Q260" s="317"/>
      <c r="R260" s="317"/>
      <c r="S260" s="317"/>
      <c r="T260" s="317"/>
      <c r="U260" s="317"/>
      <c r="V260" s="317"/>
      <c r="W260" s="317"/>
      <c r="X260" s="317"/>
      <c r="Y260" s="317"/>
      <c r="Z260" s="317"/>
      <c r="AA260" s="317"/>
      <c r="AB260" s="317"/>
      <c r="AC260" s="317"/>
      <c r="AD260" s="317"/>
      <c r="AE260" s="317"/>
      <c r="AF260" s="317"/>
      <c r="AG260" s="317"/>
      <c r="AH260" s="317"/>
      <c r="AI260" s="317"/>
      <c r="AJ260" s="317"/>
      <c r="AK260" s="317"/>
      <c r="AL260" s="317"/>
      <c r="AM260" s="317"/>
      <c r="AN260" s="317"/>
      <c r="AO260" s="317"/>
      <c r="AP260" s="317">
        <v>60</v>
      </c>
      <c r="AQ260" s="317"/>
      <c r="AR260" s="317"/>
      <c r="AS260" s="317"/>
      <c r="AT260" s="317"/>
      <c r="AU260" s="317"/>
      <c r="AV260" s="317"/>
      <c r="AW260" s="317"/>
      <c r="AX260" s="317"/>
      <c r="AY260" s="317"/>
      <c r="AZ260" s="317"/>
      <c r="BA260" s="317"/>
      <c r="BB260" s="317"/>
      <c r="BC260" s="317"/>
      <c r="BD260" s="317"/>
      <c r="BE260" s="317"/>
      <c r="BF260" s="317"/>
      <c r="BG260" s="317"/>
      <c r="BH260" s="317"/>
      <c r="BI260" s="317"/>
      <c r="BJ260" s="317"/>
      <c r="BK260" s="317"/>
      <c r="BL260" s="317"/>
      <c r="BM260" s="316"/>
      <c r="BN260" s="315"/>
    </row>
    <row r="261" spans="1:66" ht="15" hidden="1" customHeight="1">
      <c r="A261" s="1362"/>
      <c r="B261" s="1373"/>
      <c r="C261" s="1332" t="s">
        <v>295</v>
      </c>
      <c r="D261" s="377">
        <v>50</v>
      </c>
      <c r="E261" s="317"/>
      <c r="F261" s="317"/>
      <c r="G261" s="317"/>
      <c r="H261" s="317"/>
      <c r="I261" s="317"/>
      <c r="J261" s="317"/>
      <c r="K261" s="317"/>
      <c r="L261" s="317"/>
      <c r="M261" s="317"/>
      <c r="N261" s="317"/>
      <c r="O261" s="317"/>
      <c r="P261" s="317"/>
      <c r="Q261" s="317"/>
      <c r="R261" s="317"/>
      <c r="S261" s="317"/>
      <c r="T261" s="317"/>
      <c r="U261" s="317">
        <v>8.75</v>
      </c>
      <c r="V261" s="317">
        <v>37.5</v>
      </c>
      <c r="W261" s="317"/>
      <c r="X261" s="317"/>
      <c r="Y261" s="317"/>
      <c r="Z261" s="317"/>
      <c r="AA261" s="317"/>
      <c r="AB261" s="317"/>
      <c r="AC261" s="317"/>
      <c r="AD261" s="317"/>
      <c r="AE261" s="317"/>
      <c r="AF261" s="317"/>
      <c r="AG261" s="317"/>
      <c r="AH261" s="317"/>
      <c r="AI261" s="317"/>
      <c r="AJ261" s="317"/>
      <c r="AK261" s="317"/>
      <c r="AL261" s="317">
        <v>5</v>
      </c>
      <c r="AM261" s="317"/>
      <c r="AN261" s="317"/>
      <c r="AO261" s="317"/>
      <c r="AP261" s="317"/>
      <c r="AQ261" s="317"/>
      <c r="AR261" s="317"/>
      <c r="AS261" s="317"/>
      <c r="AT261" s="317"/>
      <c r="AU261" s="317"/>
      <c r="AV261" s="317"/>
      <c r="AW261" s="317"/>
      <c r="AX261" s="317"/>
      <c r="AY261" s="317"/>
      <c r="AZ261" s="317"/>
      <c r="BA261" s="317"/>
      <c r="BB261" s="317"/>
      <c r="BC261" s="317"/>
      <c r="BD261" s="317"/>
      <c r="BE261" s="317"/>
      <c r="BF261" s="317"/>
      <c r="BG261" s="317">
        <v>0.63</v>
      </c>
      <c r="BH261" s="317">
        <v>1.88</v>
      </c>
      <c r="BI261" s="317"/>
      <c r="BJ261" s="317"/>
      <c r="BK261" s="317"/>
      <c r="BL261" s="317"/>
      <c r="BM261" s="316"/>
      <c r="BN261" s="315"/>
    </row>
    <row r="262" spans="1:66" ht="15" hidden="1" customHeight="1">
      <c r="A262" s="1362"/>
      <c r="B262" s="1373"/>
      <c r="C262" s="1333"/>
      <c r="D262" s="377">
        <v>60</v>
      </c>
      <c r="E262" s="317"/>
      <c r="F262" s="317"/>
      <c r="G262" s="317"/>
      <c r="H262" s="317"/>
      <c r="I262" s="317"/>
      <c r="J262" s="317"/>
      <c r="K262" s="317"/>
      <c r="L262" s="317"/>
      <c r="M262" s="317"/>
      <c r="N262" s="317"/>
      <c r="O262" s="317"/>
      <c r="P262" s="317"/>
      <c r="Q262" s="317"/>
      <c r="R262" s="317"/>
      <c r="S262" s="317"/>
      <c r="T262" s="317"/>
      <c r="U262" s="317">
        <v>10.5</v>
      </c>
      <c r="V262" s="317">
        <v>45</v>
      </c>
      <c r="W262" s="317"/>
      <c r="X262" s="317"/>
      <c r="Y262" s="317"/>
      <c r="Z262" s="317"/>
      <c r="AA262" s="317"/>
      <c r="AB262" s="317"/>
      <c r="AC262" s="317"/>
      <c r="AD262" s="317"/>
      <c r="AE262" s="317"/>
      <c r="AF262" s="317"/>
      <c r="AG262" s="317"/>
      <c r="AH262" s="317"/>
      <c r="AI262" s="317"/>
      <c r="AJ262" s="317"/>
      <c r="AK262" s="317"/>
      <c r="AL262" s="317">
        <v>6</v>
      </c>
      <c r="AM262" s="317"/>
      <c r="AN262" s="317"/>
      <c r="AO262" s="317"/>
      <c r="AP262" s="317"/>
      <c r="AQ262" s="317"/>
      <c r="AR262" s="317"/>
      <c r="AS262" s="317"/>
      <c r="AT262" s="317"/>
      <c r="AU262" s="317"/>
      <c r="AV262" s="317"/>
      <c r="AW262" s="317"/>
      <c r="AX262" s="317"/>
      <c r="AY262" s="317"/>
      <c r="AZ262" s="317"/>
      <c r="BA262" s="317"/>
      <c r="BB262" s="317"/>
      <c r="BC262" s="317"/>
      <c r="BD262" s="317"/>
      <c r="BE262" s="317"/>
      <c r="BF262" s="317"/>
      <c r="BG262" s="317">
        <v>0.75</v>
      </c>
      <c r="BH262" s="317">
        <v>2.25</v>
      </c>
      <c r="BI262" s="317"/>
      <c r="BJ262" s="317"/>
      <c r="BK262" s="317"/>
      <c r="BL262" s="317"/>
      <c r="BM262" s="316"/>
      <c r="BN262" s="315"/>
    </row>
    <row r="263" spans="1:66" ht="15.75" customHeight="1">
      <c r="A263" s="1362"/>
      <c r="B263" s="1373"/>
      <c r="C263" s="1334" t="s">
        <v>294</v>
      </c>
      <c r="D263" s="308">
        <v>150</v>
      </c>
      <c r="E263" s="307">
        <v>106.7</v>
      </c>
      <c r="F263" s="307"/>
      <c r="G263" s="307"/>
      <c r="H263" s="307"/>
      <c r="I263" s="307"/>
      <c r="J263" s="307"/>
      <c r="K263" s="307"/>
      <c r="L263" s="307"/>
      <c r="M263" s="307"/>
      <c r="N263" s="307"/>
      <c r="O263" s="307"/>
      <c r="P263" s="307"/>
      <c r="Q263" s="307"/>
      <c r="R263" s="307"/>
      <c r="S263" s="307"/>
      <c r="T263" s="307"/>
      <c r="U263" s="307"/>
      <c r="V263" s="307"/>
      <c r="W263" s="307"/>
      <c r="X263" s="307"/>
      <c r="Y263" s="307"/>
      <c r="Z263" s="307"/>
      <c r="AA263" s="307"/>
      <c r="AB263" s="307"/>
      <c r="AC263" s="307"/>
      <c r="AD263" s="307"/>
      <c r="AE263" s="307"/>
      <c r="AF263" s="307"/>
      <c r="AG263" s="307"/>
      <c r="AH263" s="307"/>
      <c r="AI263" s="307"/>
      <c r="AJ263" s="307"/>
      <c r="AK263" s="307"/>
      <c r="AL263" s="307"/>
      <c r="AM263" s="307"/>
      <c r="AN263" s="307"/>
      <c r="AO263" s="307"/>
      <c r="AP263" s="307"/>
      <c r="AQ263" s="307"/>
      <c r="AR263" s="307"/>
      <c r="AS263" s="307"/>
      <c r="AT263" s="307"/>
      <c r="AU263" s="307"/>
      <c r="AV263" s="307"/>
      <c r="AW263" s="307"/>
      <c r="AX263" s="307"/>
      <c r="AY263" s="307"/>
      <c r="AZ263" s="307"/>
      <c r="BA263" s="307"/>
      <c r="BB263" s="307"/>
      <c r="BC263" s="307"/>
      <c r="BD263" s="307"/>
      <c r="BE263" s="307"/>
      <c r="BF263" s="307"/>
      <c r="BG263" s="307">
        <v>10.4</v>
      </c>
      <c r="BH263" s="307"/>
      <c r="BI263" s="307"/>
      <c r="BJ263" s="307">
        <v>2</v>
      </c>
      <c r="BK263" s="307"/>
      <c r="BL263" s="307"/>
      <c r="BM263" s="313"/>
      <c r="BN263" s="306"/>
    </row>
    <row r="264" spans="1:66" ht="15.75" customHeight="1">
      <c r="A264" s="1362"/>
      <c r="B264" s="1373"/>
      <c r="C264" s="1334"/>
      <c r="D264" s="369">
        <v>180</v>
      </c>
      <c r="E264" s="311">
        <v>128</v>
      </c>
      <c r="F264" s="311"/>
      <c r="G264" s="311"/>
      <c r="H264" s="311"/>
      <c r="I264" s="311"/>
      <c r="J264" s="311"/>
      <c r="K264" s="311"/>
      <c r="L264" s="311"/>
      <c r="M264" s="311"/>
      <c r="N264" s="311"/>
      <c r="O264" s="311"/>
      <c r="P264" s="311"/>
      <c r="Q264" s="311"/>
      <c r="R264" s="311"/>
      <c r="S264" s="311"/>
      <c r="T264" s="311"/>
      <c r="U264" s="311"/>
      <c r="V264" s="311"/>
      <c r="W264" s="311"/>
      <c r="X264" s="311"/>
      <c r="Y264" s="311"/>
      <c r="Z264" s="311"/>
      <c r="AA264" s="311"/>
      <c r="AB264" s="311"/>
      <c r="AC264" s="311"/>
      <c r="AD264" s="311"/>
      <c r="AE264" s="311"/>
      <c r="AF264" s="311"/>
      <c r="AG264" s="311"/>
      <c r="AH264" s="311"/>
      <c r="AI264" s="311"/>
      <c r="AJ264" s="311"/>
      <c r="AK264" s="311"/>
      <c r="AL264" s="311"/>
      <c r="AM264" s="311"/>
      <c r="AN264" s="311"/>
      <c r="AO264" s="311"/>
      <c r="AP264" s="311"/>
      <c r="AQ264" s="311"/>
      <c r="AR264" s="311"/>
      <c r="AS264" s="311"/>
      <c r="AT264" s="311"/>
      <c r="AU264" s="311"/>
      <c r="AV264" s="311"/>
      <c r="AW264" s="311"/>
      <c r="AX264" s="311"/>
      <c r="AY264" s="311"/>
      <c r="AZ264" s="311"/>
      <c r="BA264" s="311"/>
      <c r="BB264" s="311"/>
      <c r="BC264" s="311"/>
      <c r="BD264" s="311"/>
      <c r="BE264" s="311"/>
      <c r="BF264" s="311"/>
      <c r="BG264" s="311">
        <v>12.5</v>
      </c>
      <c r="BH264" s="311"/>
      <c r="BI264" s="311"/>
      <c r="BJ264" s="311">
        <v>2.4</v>
      </c>
      <c r="BK264" s="311"/>
      <c r="BL264" s="311"/>
      <c r="BM264" s="310"/>
      <c r="BN264" s="309"/>
    </row>
    <row r="265" spans="1:66" ht="15.75" customHeight="1">
      <c r="A265" s="1362"/>
      <c r="B265" s="1373"/>
      <c r="C265" s="1334" t="s">
        <v>293</v>
      </c>
      <c r="D265" s="308">
        <v>40</v>
      </c>
      <c r="E265" s="307"/>
      <c r="F265" s="307"/>
      <c r="G265" s="307"/>
      <c r="H265" s="307"/>
      <c r="I265" s="307"/>
      <c r="J265" s="307"/>
      <c r="K265" s="307"/>
      <c r="L265" s="307"/>
      <c r="M265" s="307"/>
      <c r="N265" s="307"/>
      <c r="O265" s="307"/>
      <c r="P265" s="307"/>
      <c r="Q265" s="307"/>
      <c r="R265" s="307"/>
      <c r="S265" s="307"/>
      <c r="T265" s="307"/>
      <c r="U265" s="307"/>
      <c r="V265" s="307"/>
      <c r="W265" s="307"/>
      <c r="X265" s="307"/>
      <c r="Y265" s="307"/>
      <c r="Z265" s="307"/>
      <c r="AA265" s="307"/>
      <c r="AB265" s="307"/>
      <c r="AC265" s="307"/>
      <c r="AD265" s="307"/>
      <c r="AE265" s="307"/>
      <c r="AF265" s="307"/>
      <c r="AG265" s="307"/>
      <c r="AH265" s="307"/>
      <c r="AI265" s="307"/>
      <c r="AJ265" s="307"/>
      <c r="AK265" s="307"/>
      <c r="AL265" s="307"/>
      <c r="AM265" s="307"/>
      <c r="AN265" s="307"/>
      <c r="AO265" s="307"/>
      <c r="AP265" s="307"/>
      <c r="AQ265" s="307"/>
      <c r="AR265" s="307"/>
      <c r="AS265" s="307"/>
      <c r="AT265" s="307"/>
      <c r="AU265" s="307"/>
      <c r="AV265" s="307"/>
      <c r="AW265" s="307"/>
      <c r="AX265" s="307"/>
      <c r="AY265" s="307"/>
      <c r="AZ265" s="307"/>
      <c r="BA265" s="307"/>
      <c r="BB265" s="307"/>
      <c r="BC265" s="307"/>
      <c r="BD265" s="307">
        <v>40</v>
      </c>
      <c r="BE265" s="307"/>
      <c r="BF265" s="307"/>
      <c r="BG265" s="307"/>
      <c r="BH265" s="307"/>
      <c r="BI265" s="307"/>
      <c r="BJ265" s="307"/>
      <c r="BK265" s="307"/>
      <c r="BL265" s="307"/>
      <c r="BM265" s="307"/>
      <c r="BN265" s="306"/>
    </row>
    <row r="266" spans="1:66">
      <c r="A266" s="1362"/>
      <c r="B266" s="1373"/>
      <c r="C266" s="1334"/>
      <c r="D266" s="369">
        <v>40</v>
      </c>
      <c r="E266" s="311"/>
      <c r="F266" s="311"/>
      <c r="G266" s="311"/>
      <c r="H266" s="311"/>
      <c r="I266" s="311"/>
      <c r="J266" s="311"/>
      <c r="K266" s="311"/>
      <c r="L266" s="311"/>
      <c r="M266" s="311"/>
      <c r="N266" s="311"/>
      <c r="O266" s="311"/>
      <c r="P266" s="311"/>
      <c r="Q266" s="311"/>
      <c r="R266" s="311"/>
      <c r="S266" s="311"/>
      <c r="T266" s="311"/>
      <c r="U266" s="311"/>
      <c r="V266" s="311"/>
      <c r="W266" s="311"/>
      <c r="X266" s="311"/>
      <c r="Y266" s="311"/>
      <c r="Z266" s="311"/>
      <c r="AA266" s="311"/>
      <c r="AB266" s="311"/>
      <c r="AC266" s="311"/>
      <c r="AD266" s="311"/>
      <c r="AE266" s="311"/>
      <c r="AF266" s="311"/>
      <c r="AG266" s="311"/>
      <c r="AH266" s="311"/>
      <c r="AI266" s="311"/>
      <c r="AJ266" s="311"/>
      <c r="AK266" s="311"/>
      <c r="AL266" s="311"/>
      <c r="AM266" s="311"/>
      <c r="AN266" s="311"/>
      <c r="AO266" s="311"/>
      <c r="AP266" s="311"/>
      <c r="AQ266" s="311"/>
      <c r="AR266" s="311"/>
      <c r="AS266" s="311"/>
      <c r="AT266" s="311"/>
      <c r="AU266" s="311"/>
      <c r="AV266" s="311"/>
      <c r="AW266" s="311"/>
      <c r="AX266" s="311"/>
      <c r="AY266" s="311"/>
      <c r="AZ266" s="311"/>
      <c r="BA266" s="311"/>
      <c r="BB266" s="311"/>
      <c r="BC266" s="311"/>
      <c r="BD266" s="311">
        <v>40</v>
      </c>
      <c r="BE266" s="311"/>
      <c r="BF266" s="311"/>
      <c r="BG266" s="311"/>
      <c r="BH266" s="311"/>
      <c r="BI266" s="311"/>
      <c r="BJ266" s="311"/>
      <c r="BK266" s="311"/>
      <c r="BL266" s="311"/>
      <c r="BM266" s="311"/>
      <c r="BN266" s="309"/>
    </row>
    <row r="267" spans="1:66" ht="15.75" customHeight="1">
      <c r="A267" s="1362"/>
      <c r="B267" s="1373"/>
      <c r="C267" s="1334" t="s">
        <v>48</v>
      </c>
      <c r="D267" s="308">
        <v>10</v>
      </c>
      <c r="E267" s="307"/>
      <c r="F267" s="307"/>
      <c r="G267" s="307"/>
      <c r="H267" s="307"/>
      <c r="I267" s="307"/>
      <c r="J267" s="307"/>
      <c r="K267" s="307"/>
      <c r="L267" s="307"/>
      <c r="M267" s="307"/>
      <c r="N267" s="307"/>
      <c r="O267" s="307"/>
      <c r="P267" s="307"/>
      <c r="Q267" s="307"/>
      <c r="R267" s="307"/>
      <c r="S267" s="307"/>
      <c r="T267" s="307"/>
      <c r="U267" s="307"/>
      <c r="V267" s="307"/>
      <c r="W267" s="307"/>
      <c r="X267" s="307"/>
      <c r="Y267" s="307"/>
      <c r="Z267" s="307"/>
      <c r="AA267" s="307"/>
      <c r="AB267" s="307"/>
      <c r="AC267" s="307"/>
      <c r="AD267" s="307"/>
      <c r="AE267" s="307"/>
      <c r="AF267" s="307"/>
      <c r="AG267" s="307"/>
      <c r="AH267" s="307"/>
      <c r="AI267" s="307"/>
      <c r="AJ267" s="307"/>
      <c r="AK267" s="307"/>
      <c r="AL267" s="307"/>
      <c r="AM267" s="307"/>
      <c r="AN267" s="307"/>
      <c r="AO267" s="307"/>
      <c r="AP267" s="307"/>
      <c r="AQ267" s="307">
        <v>10</v>
      </c>
      <c r="AR267" s="307"/>
      <c r="AS267" s="307"/>
      <c r="AT267" s="307"/>
      <c r="AU267" s="307"/>
      <c r="AV267" s="307"/>
      <c r="AW267" s="307"/>
      <c r="AX267" s="307"/>
      <c r="AY267" s="307"/>
      <c r="AZ267" s="307"/>
      <c r="BA267" s="307"/>
      <c r="BB267" s="307"/>
      <c r="BC267" s="307"/>
      <c r="BD267" s="307"/>
      <c r="BE267" s="307"/>
      <c r="BF267" s="307"/>
      <c r="BG267" s="307"/>
      <c r="BH267" s="307"/>
      <c r="BI267" s="307"/>
      <c r="BJ267" s="307"/>
      <c r="BK267" s="307"/>
      <c r="BL267" s="307"/>
      <c r="BM267" s="313"/>
      <c r="BN267" s="306"/>
    </row>
    <row r="268" spans="1:66" ht="15.75" customHeight="1">
      <c r="A268" s="1362"/>
      <c r="B268" s="1375"/>
      <c r="C268" s="1334"/>
      <c r="D268" s="369">
        <v>15</v>
      </c>
      <c r="E268" s="311"/>
      <c r="F268" s="311"/>
      <c r="G268" s="311"/>
      <c r="H268" s="311"/>
      <c r="I268" s="311"/>
      <c r="J268" s="311"/>
      <c r="K268" s="311"/>
      <c r="L268" s="311"/>
      <c r="M268" s="311"/>
      <c r="N268" s="311"/>
      <c r="O268" s="311"/>
      <c r="P268" s="311"/>
      <c r="Q268" s="311"/>
      <c r="R268" s="311"/>
      <c r="S268" s="311"/>
      <c r="T268" s="311"/>
      <c r="U268" s="311"/>
      <c r="V268" s="311"/>
      <c r="W268" s="311"/>
      <c r="X268" s="311"/>
      <c r="Y268" s="311"/>
      <c r="Z268" s="311"/>
      <c r="AA268" s="311"/>
      <c r="AB268" s="311"/>
      <c r="AC268" s="311"/>
      <c r="AD268" s="311"/>
      <c r="AE268" s="311"/>
      <c r="AF268" s="311"/>
      <c r="AG268" s="311"/>
      <c r="AH268" s="311"/>
      <c r="AI268" s="311"/>
      <c r="AJ268" s="311"/>
      <c r="AK268" s="311"/>
      <c r="AL268" s="311"/>
      <c r="AM268" s="311"/>
      <c r="AN268" s="311"/>
      <c r="AO268" s="311"/>
      <c r="AP268" s="311"/>
      <c r="AQ268" s="311">
        <v>15</v>
      </c>
      <c r="AR268" s="311"/>
      <c r="AS268" s="311"/>
      <c r="AT268" s="311"/>
      <c r="AU268" s="311"/>
      <c r="AV268" s="311"/>
      <c r="AW268" s="311"/>
      <c r="AX268" s="311"/>
      <c r="AY268" s="311"/>
      <c r="AZ268" s="311"/>
      <c r="BA268" s="311"/>
      <c r="BB268" s="311"/>
      <c r="BC268" s="311"/>
      <c r="BD268" s="311"/>
      <c r="BE268" s="311"/>
      <c r="BF268" s="311"/>
      <c r="BG268" s="311"/>
      <c r="BH268" s="311"/>
      <c r="BI268" s="311"/>
      <c r="BJ268" s="311"/>
      <c r="BK268" s="311"/>
      <c r="BL268" s="311"/>
      <c r="BM268" s="310"/>
      <c r="BN268" s="309"/>
    </row>
    <row r="269" spans="1:66" ht="15.75" customHeight="1">
      <c r="A269" s="1362"/>
      <c r="B269" s="1349" t="s">
        <v>276</v>
      </c>
      <c r="C269" s="1334" t="s">
        <v>361</v>
      </c>
      <c r="D269" s="308">
        <v>150</v>
      </c>
      <c r="E269" s="307"/>
      <c r="F269" s="307">
        <v>150</v>
      </c>
      <c r="G269" s="307"/>
      <c r="H269" s="307"/>
      <c r="I269" s="307"/>
      <c r="J269" s="307"/>
      <c r="K269" s="307"/>
      <c r="L269" s="307"/>
      <c r="M269" s="307"/>
      <c r="N269" s="307"/>
      <c r="O269" s="307"/>
      <c r="P269" s="307"/>
      <c r="Q269" s="307"/>
      <c r="R269" s="307"/>
      <c r="S269" s="307"/>
      <c r="T269" s="307"/>
      <c r="U269" s="307"/>
      <c r="V269" s="307"/>
      <c r="W269" s="307"/>
      <c r="X269" s="307"/>
      <c r="Y269" s="307"/>
      <c r="Z269" s="307"/>
      <c r="AA269" s="307"/>
      <c r="AB269" s="307"/>
      <c r="AC269" s="307"/>
      <c r="AD269" s="307"/>
      <c r="AE269" s="307"/>
      <c r="AF269" s="307"/>
      <c r="AG269" s="307"/>
      <c r="AH269" s="307"/>
      <c r="AI269" s="307"/>
      <c r="AJ269" s="307"/>
      <c r="AK269" s="307"/>
      <c r="AL269" s="307"/>
      <c r="AM269" s="307"/>
      <c r="AN269" s="307"/>
      <c r="AO269" s="307"/>
      <c r="AP269" s="307"/>
      <c r="AQ269" s="307"/>
      <c r="AR269" s="307"/>
      <c r="AS269" s="307"/>
      <c r="AT269" s="307"/>
      <c r="AU269" s="307"/>
      <c r="AV269" s="307"/>
      <c r="AW269" s="307"/>
      <c r="AX269" s="307"/>
      <c r="AY269" s="307"/>
      <c r="AZ269" s="307"/>
      <c r="BA269" s="307"/>
      <c r="BB269" s="307"/>
      <c r="BC269" s="307"/>
      <c r="BD269" s="307"/>
      <c r="BE269" s="307"/>
      <c r="BF269" s="307"/>
      <c r="BG269" s="307"/>
      <c r="BH269" s="307"/>
      <c r="BI269" s="307"/>
      <c r="BJ269" s="307"/>
      <c r="BK269" s="307"/>
      <c r="BL269" s="307"/>
      <c r="BM269" s="307"/>
      <c r="BN269" s="306"/>
    </row>
    <row r="270" spans="1:66">
      <c r="A270" s="1362"/>
      <c r="B270" s="1349"/>
      <c r="C270" s="1334"/>
      <c r="D270" s="369">
        <v>180</v>
      </c>
      <c r="E270" s="311"/>
      <c r="F270" s="311">
        <v>180</v>
      </c>
      <c r="G270" s="311"/>
      <c r="H270" s="311"/>
      <c r="I270" s="311"/>
      <c r="J270" s="311"/>
      <c r="K270" s="311"/>
      <c r="L270" s="311"/>
      <c r="M270" s="311"/>
      <c r="N270" s="311"/>
      <c r="O270" s="311"/>
      <c r="P270" s="311"/>
      <c r="Q270" s="311"/>
      <c r="R270" s="311"/>
      <c r="S270" s="311"/>
      <c r="T270" s="311"/>
      <c r="U270" s="311"/>
      <c r="V270" s="311"/>
      <c r="W270" s="311"/>
      <c r="X270" s="311"/>
      <c r="Y270" s="311"/>
      <c r="Z270" s="311"/>
      <c r="AA270" s="311"/>
      <c r="AB270" s="311"/>
      <c r="AC270" s="311"/>
      <c r="AD270" s="311"/>
      <c r="AE270" s="311"/>
      <c r="AF270" s="311"/>
      <c r="AG270" s="311"/>
      <c r="AH270" s="311"/>
      <c r="AI270" s="311"/>
      <c r="AJ270" s="311"/>
      <c r="AK270" s="311"/>
      <c r="AL270" s="311"/>
      <c r="AM270" s="311"/>
      <c r="AN270" s="311"/>
      <c r="AO270" s="311"/>
      <c r="AP270" s="311"/>
      <c r="AQ270" s="311"/>
      <c r="AR270" s="311"/>
      <c r="AS270" s="311"/>
      <c r="AT270" s="311"/>
      <c r="AU270" s="311"/>
      <c r="AV270" s="311"/>
      <c r="AW270" s="311"/>
      <c r="AX270" s="311"/>
      <c r="AY270" s="311"/>
      <c r="AZ270" s="311"/>
      <c r="BA270" s="311"/>
      <c r="BB270" s="311"/>
      <c r="BC270" s="311"/>
      <c r="BD270" s="311"/>
      <c r="BE270" s="311"/>
      <c r="BF270" s="311"/>
      <c r="BG270" s="311"/>
      <c r="BH270" s="311"/>
      <c r="BI270" s="311"/>
      <c r="BJ270" s="311"/>
      <c r="BK270" s="311"/>
      <c r="BL270" s="311"/>
      <c r="BM270" s="311"/>
      <c r="BN270" s="309"/>
    </row>
    <row r="271" spans="1:66">
      <c r="A271" s="1362"/>
      <c r="B271" s="1372" t="s">
        <v>274</v>
      </c>
      <c r="C271" s="1335" t="s">
        <v>292</v>
      </c>
      <c r="D271" s="308">
        <v>50</v>
      </c>
      <c r="E271" s="307"/>
      <c r="F271" s="307"/>
      <c r="G271" s="307"/>
      <c r="H271" s="307"/>
      <c r="I271" s="307"/>
      <c r="J271" s="307"/>
      <c r="K271" s="307"/>
      <c r="L271" s="307"/>
      <c r="M271" s="307"/>
      <c r="N271" s="307"/>
      <c r="O271" s="307"/>
      <c r="P271" s="307"/>
      <c r="Q271" s="307"/>
      <c r="R271" s="307"/>
      <c r="S271" s="307">
        <v>42</v>
      </c>
      <c r="T271" s="307"/>
      <c r="U271" s="307"/>
      <c r="V271" s="307">
        <v>5</v>
      </c>
      <c r="W271" s="307"/>
      <c r="X271" s="307"/>
      <c r="Y271" s="307"/>
      <c r="Z271" s="307"/>
      <c r="AA271" s="307"/>
      <c r="AB271" s="307"/>
      <c r="AC271" s="307"/>
      <c r="AD271" s="307"/>
      <c r="AE271" s="307"/>
      <c r="AF271" s="307"/>
      <c r="AG271" s="307"/>
      <c r="AH271" s="307"/>
      <c r="AI271" s="307"/>
      <c r="AJ271" s="307"/>
      <c r="AK271" s="307"/>
      <c r="AL271" s="307"/>
      <c r="AM271" s="307"/>
      <c r="AN271" s="307"/>
      <c r="AO271" s="307"/>
      <c r="AP271" s="307"/>
      <c r="AQ271" s="307"/>
      <c r="AR271" s="307"/>
      <c r="AS271" s="307"/>
      <c r="AT271" s="307"/>
      <c r="AU271" s="307"/>
      <c r="AV271" s="307"/>
      <c r="AW271" s="307"/>
      <c r="AX271" s="307"/>
      <c r="AY271" s="307"/>
      <c r="AZ271" s="307"/>
      <c r="BA271" s="307"/>
      <c r="BB271" s="307"/>
      <c r="BC271" s="307"/>
      <c r="BD271" s="307"/>
      <c r="BE271" s="307"/>
      <c r="BF271" s="307"/>
      <c r="BG271" s="307"/>
      <c r="BH271" s="307">
        <v>1.6</v>
      </c>
      <c r="BI271" s="307"/>
      <c r="BJ271" s="307"/>
      <c r="BK271" s="307"/>
      <c r="BL271" s="307">
        <v>0.05</v>
      </c>
      <c r="BM271" s="313"/>
      <c r="BN271" s="306"/>
    </row>
    <row r="272" spans="1:66">
      <c r="A272" s="1362"/>
      <c r="B272" s="1373"/>
      <c r="C272" s="1331"/>
      <c r="D272" s="369">
        <v>60</v>
      </c>
      <c r="E272" s="311"/>
      <c r="F272" s="311"/>
      <c r="G272" s="311"/>
      <c r="H272" s="311"/>
      <c r="I272" s="311"/>
      <c r="J272" s="311"/>
      <c r="K272" s="311"/>
      <c r="L272" s="311"/>
      <c r="M272" s="311"/>
      <c r="N272" s="311"/>
      <c r="O272" s="311"/>
      <c r="P272" s="311"/>
      <c r="Q272" s="311"/>
      <c r="R272" s="311"/>
      <c r="S272" s="311">
        <v>50.4</v>
      </c>
      <c r="T272" s="311"/>
      <c r="U272" s="311"/>
      <c r="V272" s="311">
        <v>6</v>
      </c>
      <c r="W272" s="311"/>
      <c r="X272" s="311"/>
      <c r="Y272" s="311"/>
      <c r="Z272" s="311"/>
      <c r="AA272" s="311"/>
      <c r="AB272" s="311"/>
      <c r="AC272" s="311"/>
      <c r="AD272" s="311"/>
      <c r="AE272" s="311"/>
      <c r="AF272" s="311"/>
      <c r="AG272" s="311"/>
      <c r="AH272" s="311"/>
      <c r="AI272" s="311"/>
      <c r="AJ272" s="311"/>
      <c r="AK272" s="311"/>
      <c r="AL272" s="311"/>
      <c r="AM272" s="311"/>
      <c r="AN272" s="311"/>
      <c r="AO272" s="311"/>
      <c r="AP272" s="311"/>
      <c r="AQ272" s="311"/>
      <c r="AR272" s="311"/>
      <c r="AS272" s="311"/>
      <c r="AT272" s="311"/>
      <c r="AU272" s="311"/>
      <c r="AV272" s="311"/>
      <c r="AW272" s="311"/>
      <c r="AX272" s="311"/>
      <c r="AY272" s="311"/>
      <c r="AZ272" s="311"/>
      <c r="BA272" s="311"/>
      <c r="BB272" s="311"/>
      <c r="BC272" s="311"/>
      <c r="BD272" s="311"/>
      <c r="BE272" s="311"/>
      <c r="BF272" s="311"/>
      <c r="BG272" s="311"/>
      <c r="BH272" s="311">
        <v>1.9</v>
      </c>
      <c r="BI272" s="311"/>
      <c r="BJ272" s="311"/>
      <c r="BK272" s="311"/>
      <c r="BL272" s="311">
        <v>0.06</v>
      </c>
      <c r="BM272" s="310"/>
      <c r="BN272" s="309"/>
    </row>
    <row r="273" spans="1:66" ht="15" hidden="1" customHeight="1">
      <c r="A273" s="1362"/>
      <c r="B273" s="1373"/>
      <c r="C273" s="1424" t="s">
        <v>291</v>
      </c>
      <c r="D273" s="324">
        <v>50</v>
      </c>
      <c r="E273" s="317"/>
      <c r="F273" s="317"/>
      <c r="G273" s="317"/>
      <c r="H273" s="317"/>
      <c r="I273" s="317"/>
      <c r="J273" s="317"/>
      <c r="K273" s="317"/>
      <c r="L273" s="317"/>
      <c r="M273" s="317"/>
      <c r="N273" s="317"/>
      <c r="O273" s="317"/>
      <c r="P273" s="317"/>
      <c r="Q273" s="317"/>
      <c r="R273" s="317"/>
      <c r="S273" s="317"/>
      <c r="T273" s="317"/>
      <c r="U273" s="317"/>
      <c r="V273" s="317"/>
      <c r="W273" s="317"/>
      <c r="X273" s="317"/>
      <c r="Y273" s="317"/>
      <c r="Z273" s="317"/>
      <c r="AA273" s="317"/>
      <c r="AB273" s="317"/>
      <c r="AC273" s="317"/>
      <c r="AD273" s="317"/>
      <c r="AE273" s="317"/>
      <c r="AF273" s="317"/>
      <c r="AG273" s="317"/>
      <c r="AH273" s="317"/>
      <c r="AI273" s="317"/>
      <c r="AJ273" s="317"/>
      <c r="AK273" s="317"/>
      <c r="AL273" s="317"/>
      <c r="AM273" s="317"/>
      <c r="AN273" s="317"/>
      <c r="AO273" s="317"/>
      <c r="AP273" s="317"/>
      <c r="AQ273" s="317"/>
      <c r="AR273" s="317"/>
      <c r="AS273" s="317"/>
      <c r="AT273" s="317"/>
      <c r="AU273" s="317"/>
      <c r="AV273" s="317"/>
      <c r="AW273" s="317"/>
      <c r="AX273" s="317"/>
      <c r="AY273" s="317"/>
      <c r="AZ273" s="317"/>
      <c r="BA273" s="317"/>
      <c r="BB273" s="317"/>
      <c r="BC273" s="317"/>
      <c r="BD273" s="317"/>
      <c r="BE273" s="317"/>
      <c r="BF273" s="317"/>
      <c r="BG273" s="317"/>
      <c r="BH273" s="317"/>
      <c r="BI273" s="317"/>
      <c r="BJ273" s="317"/>
      <c r="BK273" s="317"/>
      <c r="BL273" s="317"/>
      <c r="BM273" s="316"/>
      <c r="BN273" s="315"/>
    </row>
    <row r="274" spans="1:66" ht="15" hidden="1" customHeight="1">
      <c r="A274" s="1362"/>
      <c r="B274" s="1373"/>
      <c r="C274" s="1425"/>
      <c r="D274" s="324">
        <v>60</v>
      </c>
      <c r="E274" s="317"/>
      <c r="F274" s="317"/>
      <c r="G274" s="317"/>
      <c r="H274" s="317"/>
      <c r="I274" s="317"/>
      <c r="J274" s="317"/>
      <c r="K274" s="317"/>
      <c r="L274" s="317"/>
      <c r="M274" s="317"/>
      <c r="N274" s="317"/>
      <c r="O274" s="317"/>
      <c r="P274" s="317"/>
      <c r="Q274" s="317"/>
      <c r="R274" s="317"/>
      <c r="S274" s="317"/>
      <c r="T274" s="317"/>
      <c r="U274" s="317"/>
      <c r="V274" s="317"/>
      <c r="W274" s="317"/>
      <c r="X274" s="317"/>
      <c r="Y274" s="317"/>
      <c r="Z274" s="317"/>
      <c r="AA274" s="317"/>
      <c r="AB274" s="317"/>
      <c r="AC274" s="317"/>
      <c r="AD274" s="317"/>
      <c r="AE274" s="317"/>
      <c r="AF274" s="317"/>
      <c r="AG274" s="317"/>
      <c r="AH274" s="317"/>
      <c r="AI274" s="317"/>
      <c r="AJ274" s="317"/>
      <c r="AK274" s="317"/>
      <c r="AL274" s="317"/>
      <c r="AM274" s="317"/>
      <c r="AN274" s="317"/>
      <c r="AO274" s="317"/>
      <c r="AP274" s="317"/>
      <c r="AQ274" s="317"/>
      <c r="AR274" s="317"/>
      <c r="AS274" s="317"/>
      <c r="AT274" s="317"/>
      <c r="AU274" s="317"/>
      <c r="AV274" s="317"/>
      <c r="AW274" s="317"/>
      <c r="AX274" s="317"/>
      <c r="AY274" s="317"/>
      <c r="AZ274" s="317"/>
      <c r="BA274" s="317"/>
      <c r="BB274" s="317"/>
      <c r="BC274" s="317"/>
      <c r="BD274" s="317"/>
      <c r="BE274" s="317"/>
      <c r="BF274" s="317"/>
      <c r="BG274" s="317"/>
      <c r="BH274" s="317"/>
      <c r="BI274" s="317"/>
      <c r="BJ274" s="317"/>
      <c r="BK274" s="317"/>
      <c r="BL274" s="317"/>
      <c r="BM274" s="316"/>
      <c r="BN274" s="315"/>
    </row>
    <row r="275" spans="1:66" ht="15.75" customHeight="1">
      <c r="A275" s="1362"/>
      <c r="B275" s="1373"/>
      <c r="C275" s="1335" t="s">
        <v>183</v>
      </c>
      <c r="D275" s="308">
        <v>200</v>
      </c>
      <c r="E275" s="307"/>
      <c r="F275" s="307"/>
      <c r="G275" s="307"/>
      <c r="H275" s="307"/>
      <c r="I275" s="307"/>
      <c r="J275" s="307">
        <v>2.4</v>
      </c>
      <c r="K275" s="307"/>
      <c r="L275" s="307"/>
      <c r="M275" s="307"/>
      <c r="N275" s="307"/>
      <c r="O275" s="307"/>
      <c r="P275" s="307"/>
      <c r="Q275" s="307"/>
      <c r="R275" s="307">
        <v>40</v>
      </c>
      <c r="S275" s="307"/>
      <c r="T275" s="307"/>
      <c r="U275" s="307">
        <v>8</v>
      </c>
      <c r="V275" s="307">
        <v>8</v>
      </c>
      <c r="W275" s="307"/>
      <c r="X275" s="307">
        <v>2</v>
      </c>
      <c r="Y275" s="307"/>
      <c r="Z275" s="307"/>
      <c r="AA275" s="307"/>
      <c r="AB275" s="307"/>
      <c r="AC275" s="307"/>
      <c r="AD275" s="307"/>
      <c r="AE275" s="307"/>
      <c r="AF275" s="307"/>
      <c r="AG275" s="307"/>
      <c r="AH275" s="307"/>
      <c r="AI275" s="307"/>
      <c r="AJ275" s="307"/>
      <c r="AK275" s="307"/>
      <c r="AL275" s="307"/>
      <c r="AM275" s="307"/>
      <c r="AN275" s="307"/>
      <c r="AO275" s="307"/>
      <c r="AP275" s="307"/>
      <c r="AQ275" s="307">
        <v>14</v>
      </c>
      <c r="AR275" s="307"/>
      <c r="AS275" s="307"/>
      <c r="AT275" s="307"/>
      <c r="AU275" s="307"/>
      <c r="AV275" s="307"/>
      <c r="AW275" s="307"/>
      <c r="AX275" s="307">
        <v>16</v>
      </c>
      <c r="AY275" s="307"/>
      <c r="AZ275" s="307"/>
      <c r="BA275" s="307"/>
      <c r="BB275" s="307"/>
      <c r="BC275" s="307"/>
      <c r="BD275" s="307"/>
      <c r="BE275" s="307"/>
      <c r="BF275" s="307"/>
      <c r="BG275" s="307"/>
      <c r="BH275" s="307"/>
      <c r="BI275" s="307"/>
      <c r="BJ275" s="307"/>
      <c r="BK275" s="307"/>
      <c r="BL275" s="307"/>
      <c r="BM275" s="313"/>
      <c r="BN275" s="306"/>
    </row>
    <row r="276" spans="1:66">
      <c r="A276" s="1362"/>
      <c r="B276" s="1373"/>
      <c r="C276" s="1331"/>
      <c r="D276" s="369">
        <v>250</v>
      </c>
      <c r="E276" s="311"/>
      <c r="F276" s="311"/>
      <c r="G276" s="311"/>
      <c r="H276" s="311"/>
      <c r="I276" s="311"/>
      <c r="J276" s="311">
        <v>3</v>
      </c>
      <c r="K276" s="311"/>
      <c r="L276" s="311"/>
      <c r="M276" s="311"/>
      <c r="N276" s="311"/>
      <c r="O276" s="311"/>
      <c r="P276" s="311"/>
      <c r="Q276" s="311"/>
      <c r="R276" s="311">
        <v>50</v>
      </c>
      <c r="S276" s="311"/>
      <c r="T276" s="311"/>
      <c r="U276" s="311">
        <v>10</v>
      </c>
      <c r="V276" s="311">
        <v>10</v>
      </c>
      <c r="W276" s="311"/>
      <c r="X276" s="311">
        <v>2.5</v>
      </c>
      <c r="Y276" s="311"/>
      <c r="Z276" s="311"/>
      <c r="AA276" s="311"/>
      <c r="AB276" s="311"/>
      <c r="AC276" s="311"/>
      <c r="AD276" s="311"/>
      <c r="AE276" s="311"/>
      <c r="AF276" s="311"/>
      <c r="AG276" s="311"/>
      <c r="AH276" s="311"/>
      <c r="AI276" s="311"/>
      <c r="AJ276" s="311"/>
      <c r="AK276" s="311"/>
      <c r="AL276" s="311"/>
      <c r="AM276" s="311"/>
      <c r="AN276" s="311"/>
      <c r="AO276" s="311"/>
      <c r="AP276" s="311"/>
      <c r="AQ276" s="311">
        <v>17.5</v>
      </c>
      <c r="AR276" s="311"/>
      <c r="AS276" s="311"/>
      <c r="AT276" s="311"/>
      <c r="AU276" s="311"/>
      <c r="AV276" s="311"/>
      <c r="AW276" s="311"/>
      <c r="AX276" s="311">
        <v>20</v>
      </c>
      <c r="AY276" s="311"/>
      <c r="AZ276" s="311"/>
      <c r="BA276" s="311"/>
      <c r="BB276" s="311"/>
      <c r="BC276" s="311"/>
      <c r="BD276" s="311"/>
      <c r="BE276" s="311"/>
      <c r="BF276" s="311"/>
      <c r="BG276" s="311"/>
      <c r="BH276" s="311"/>
      <c r="BI276" s="311"/>
      <c r="BJ276" s="311"/>
      <c r="BK276" s="311"/>
      <c r="BL276" s="311"/>
      <c r="BM276" s="310"/>
      <c r="BN276" s="309"/>
    </row>
    <row r="277" spans="1:66" ht="15.75" customHeight="1">
      <c r="A277" s="1362"/>
      <c r="B277" s="1373"/>
      <c r="C277" s="1335" t="s">
        <v>290</v>
      </c>
      <c r="D277" s="308" t="s">
        <v>289</v>
      </c>
      <c r="E277" s="307">
        <v>31</v>
      </c>
      <c r="F277" s="307"/>
      <c r="G277" s="307"/>
      <c r="H277" s="307"/>
      <c r="I277" s="307"/>
      <c r="J277" s="307">
        <v>1.25</v>
      </c>
      <c r="K277" s="307"/>
      <c r="L277" s="307"/>
      <c r="M277" s="307"/>
      <c r="N277" s="307"/>
      <c r="O277" s="307">
        <v>40.299999999999997</v>
      </c>
      <c r="P277" s="307"/>
      <c r="Q277" s="307">
        <v>8</v>
      </c>
      <c r="R277" s="307"/>
      <c r="S277" s="307"/>
      <c r="T277" s="307"/>
      <c r="U277" s="307">
        <v>4.8</v>
      </c>
      <c r="V277" s="307">
        <v>12</v>
      </c>
      <c r="W277" s="307"/>
      <c r="X277" s="307"/>
      <c r="Y277" s="307"/>
      <c r="Z277" s="307"/>
      <c r="AA277" s="307"/>
      <c r="AB277" s="307"/>
      <c r="AC277" s="307"/>
      <c r="AD277" s="307"/>
      <c r="AE277" s="307"/>
      <c r="AF277" s="307"/>
      <c r="AG277" s="307"/>
      <c r="AH277" s="307"/>
      <c r="AI277" s="307"/>
      <c r="AJ277" s="307"/>
      <c r="AK277" s="307"/>
      <c r="AL277" s="307"/>
      <c r="AM277" s="307"/>
      <c r="AN277" s="307"/>
      <c r="AO277" s="307"/>
      <c r="AP277" s="307"/>
      <c r="AQ277" s="307">
        <v>4.8</v>
      </c>
      <c r="AR277" s="307"/>
      <c r="AS277" s="307"/>
      <c r="AT277" s="307">
        <v>1.25</v>
      </c>
      <c r="AU277" s="307"/>
      <c r="AV277" s="307"/>
      <c r="AW277" s="307"/>
      <c r="AX277" s="307"/>
      <c r="AY277" s="307"/>
      <c r="AZ277" s="307"/>
      <c r="BA277" s="307"/>
      <c r="BB277" s="307"/>
      <c r="BC277" s="307"/>
      <c r="BD277" s="307"/>
      <c r="BE277" s="307"/>
      <c r="BF277" s="307"/>
      <c r="BG277" s="307">
        <v>0.25</v>
      </c>
      <c r="BH277" s="307">
        <v>3</v>
      </c>
      <c r="BI277" s="307"/>
      <c r="BJ277" s="307"/>
      <c r="BK277" s="307"/>
      <c r="BL277" s="307"/>
      <c r="BM277" s="313"/>
      <c r="BN277" s="306"/>
    </row>
    <row r="278" spans="1:66">
      <c r="A278" s="1362"/>
      <c r="B278" s="1373"/>
      <c r="C278" s="1331"/>
      <c r="D278" s="369" t="s">
        <v>288</v>
      </c>
      <c r="E278" s="311">
        <v>37</v>
      </c>
      <c r="F278" s="311"/>
      <c r="G278" s="311"/>
      <c r="H278" s="311"/>
      <c r="I278" s="311"/>
      <c r="J278" s="311">
        <v>1.5</v>
      </c>
      <c r="K278" s="311"/>
      <c r="L278" s="311"/>
      <c r="M278" s="311"/>
      <c r="N278" s="311"/>
      <c r="O278" s="311">
        <v>47</v>
      </c>
      <c r="P278" s="311"/>
      <c r="Q278" s="311">
        <v>10</v>
      </c>
      <c r="R278" s="311"/>
      <c r="S278" s="311"/>
      <c r="T278" s="311"/>
      <c r="U278" s="311">
        <v>5.6</v>
      </c>
      <c r="V278" s="311">
        <v>14</v>
      </c>
      <c r="W278" s="311"/>
      <c r="X278" s="311"/>
      <c r="Y278" s="311"/>
      <c r="Z278" s="311"/>
      <c r="AA278" s="311"/>
      <c r="AB278" s="311"/>
      <c r="AC278" s="311"/>
      <c r="AD278" s="311"/>
      <c r="AE278" s="311"/>
      <c r="AF278" s="311"/>
      <c r="AG278" s="311"/>
      <c r="AH278" s="311"/>
      <c r="AI278" s="311"/>
      <c r="AJ278" s="311"/>
      <c r="AK278" s="311"/>
      <c r="AL278" s="311"/>
      <c r="AM278" s="311"/>
      <c r="AN278" s="311"/>
      <c r="AO278" s="311"/>
      <c r="AP278" s="311"/>
      <c r="AQ278" s="311">
        <v>5.6</v>
      </c>
      <c r="AR278" s="311"/>
      <c r="AS278" s="311"/>
      <c r="AT278" s="311">
        <v>1.5</v>
      </c>
      <c r="AU278" s="311"/>
      <c r="AV278" s="311"/>
      <c r="AW278" s="311"/>
      <c r="AX278" s="311"/>
      <c r="AY278" s="311"/>
      <c r="AZ278" s="311"/>
      <c r="BA278" s="311"/>
      <c r="BB278" s="311"/>
      <c r="BC278" s="311"/>
      <c r="BD278" s="311"/>
      <c r="BE278" s="311"/>
      <c r="BF278" s="311"/>
      <c r="BG278" s="311">
        <v>0.3</v>
      </c>
      <c r="BH278" s="311">
        <v>7</v>
      </c>
      <c r="BI278" s="311"/>
      <c r="BJ278" s="311"/>
      <c r="BK278" s="311"/>
      <c r="BL278" s="311"/>
      <c r="BM278" s="310"/>
      <c r="BN278" s="309"/>
    </row>
    <row r="279" spans="1:66" ht="15.75" customHeight="1">
      <c r="A279" s="1362"/>
      <c r="B279" s="1373"/>
      <c r="C279" s="1334" t="s">
        <v>287</v>
      </c>
      <c r="D279" s="308">
        <v>100</v>
      </c>
      <c r="E279" s="307">
        <v>16</v>
      </c>
      <c r="F279" s="307"/>
      <c r="G279" s="307"/>
      <c r="H279" s="307"/>
      <c r="I279" s="307"/>
      <c r="J279" s="307">
        <v>3.5</v>
      </c>
      <c r="K279" s="307"/>
      <c r="L279" s="307"/>
      <c r="M279" s="307"/>
      <c r="N279" s="307"/>
      <c r="O279" s="307"/>
      <c r="P279" s="307"/>
      <c r="Q279" s="307"/>
      <c r="R279" s="307">
        <v>84</v>
      </c>
      <c r="S279" s="307"/>
      <c r="T279" s="307"/>
      <c r="U279" s="307"/>
      <c r="V279" s="307"/>
      <c r="W279" s="307"/>
      <c r="X279" s="307"/>
      <c r="Y279" s="307"/>
      <c r="Z279" s="307"/>
      <c r="AA279" s="307"/>
      <c r="AB279" s="307"/>
      <c r="AC279" s="307"/>
      <c r="AD279" s="307"/>
      <c r="AE279" s="307"/>
      <c r="AF279" s="307"/>
      <c r="AG279" s="307"/>
      <c r="AH279" s="307"/>
      <c r="AI279" s="307"/>
      <c r="AJ279" s="307"/>
      <c r="AK279" s="307"/>
      <c r="AL279" s="307"/>
      <c r="AM279" s="307"/>
      <c r="AN279" s="307"/>
      <c r="AO279" s="307"/>
      <c r="AP279" s="307"/>
      <c r="AQ279" s="307"/>
      <c r="AR279" s="307"/>
      <c r="AS279" s="307"/>
      <c r="AT279" s="307"/>
      <c r="AU279" s="307"/>
      <c r="AV279" s="307"/>
      <c r="AW279" s="307"/>
      <c r="AX279" s="307"/>
      <c r="AY279" s="307"/>
      <c r="AZ279" s="307"/>
      <c r="BA279" s="307"/>
      <c r="BB279" s="307"/>
      <c r="BC279" s="307"/>
      <c r="BD279" s="307"/>
      <c r="BE279" s="307"/>
      <c r="BF279" s="307"/>
      <c r="BG279" s="307"/>
      <c r="BH279" s="307"/>
      <c r="BI279" s="307"/>
      <c r="BJ279" s="307"/>
      <c r="BK279" s="307"/>
      <c r="BL279" s="307"/>
      <c r="BM279" s="307"/>
      <c r="BN279" s="306"/>
    </row>
    <row r="280" spans="1:66" ht="15.75" customHeight="1">
      <c r="A280" s="1362"/>
      <c r="B280" s="1373"/>
      <c r="C280" s="1334"/>
      <c r="D280" s="369">
        <v>120</v>
      </c>
      <c r="E280" s="311">
        <v>19.2</v>
      </c>
      <c r="F280" s="311"/>
      <c r="G280" s="311"/>
      <c r="H280" s="311"/>
      <c r="I280" s="311"/>
      <c r="J280" s="311">
        <v>4.2</v>
      </c>
      <c r="K280" s="311"/>
      <c r="L280" s="311"/>
      <c r="M280" s="311"/>
      <c r="N280" s="311"/>
      <c r="O280" s="311"/>
      <c r="P280" s="311"/>
      <c r="Q280" s="311"/>
      <c r="R280" s="311">
        <v>100.8</v>
      </c>
      <c r="S280" s="311"/>
      <c r="T280" s="311"/>
      <c r="U280" s="311"/>
      <c r="V280" s="311"/>
      <c r="W280" s="311"/>
      <c r="X280" s="311"/>
      <c r="Y280" s="311"/>
      <c r="Z280" s="311"/>
      <c r="AA280" s="311"/>
      <c r="AB280" s="311"/>
      <c r="AC280" s="311"/>
      <c r="AD280" s="311"/>
      <c r="AE280" s="311"/>
      <c r="AF280" s="311"/>
      <c r="AG280" s="311"/>
      <c r="AH280" s="311"/>
      <c r="AI280" s="311"/>
      <c r="AJ280" s="311"/>
      <c r="AK280" s="311"/>
      <c r="AL280" s="311"/>
      <c r="AM280" s="311"/>
      <c r="AN280" s="311"/>
      <c r="AO280" s="311"/>
      <c r="AP280" s="311"/>
      <c r="AQ280" s="311"/>
      <c r="AR280" s="311"/>
      <c r="AS280" s="311"/>
      <c r="AT280" s="311"/>
      <c r="AU280" s="311"/>
      <c r="AV280" s="311"/>
      <c r="AW280" s="311"/>
      <c r="AX280" s="311"/>
      <c r="AY280" s="311"/>
      <c r="AZ280" s="311"/>
      <c r="BA280" s="311"/>
      <c r="BB280" s="311"/>
      <c r="BC280" s="311"/>
      <c r="BD280" s="311"/>
      <c r="BE280" s="311"/>
      <c r="BF280" s="311"/>
      <c r="BG280" s="311"/>
      <c r="BH280" s="311"/>
      <c r="BI280" s="311"/>
      <c r="BJ280" s="311"/>
      <c r="BK280" s="311"/>
      <c r="BL280" s="311"/>
      <c r="BM280" s="311"/>
      <c r="BN280" s="309"/>
    </row>
    <row r="281" spans="1:66">
      <c r="A281" s="1362"/>
      <c r="B281" s="1373"/>
      <c r="C281" s="1334" t="s">
        <v>286</v>
      </c>
      <c r="D281" s="308">
        <v>150</v>
      </c>
      <c r="E281" s="307"/>
      <c r="F281" s="307"/>
      <c r="G281" s="307"/>
      <c r="H281" s="307"/>
      <c r="I281" s="307"/>
      <c r="J281" s="307"/>
      <c r="K281" s="307"/>
      <c r="L281" s="307"/>
      <c r="M281" s="307"/>
      <c r="N281" s="307"/>
      <c r="O281" s="307"/>
      <c r="P281" s="307"/>
      <c r="Q281" s="307"/>
      <c r="R281" s="307"/>
      <c r="S281" s="307"/>
      <c r="T281" s="307"/>
      <c r="U281" s="307"/>
      <c r="V281" s="307"/>
      <c r="W281" s="307"/>
      <c r="X281" s="307"/>
      <c r="Y281" s="307"/>
      <c r="Z281" s="307"/>
      <c r="AA281" s="307"/>
      <c r="AB281" s="307"/>
      <c r="AC281" s="307"/>
      <c r="AD281" s="307"/>
      <c r="AE281" s="307"/>
      <c r="AF281" s="307"/>
      <c r="AG281" s="307"/>
      <c r="AH281" s="307"/>
      <c r="AI281" s="307">
        <v>15</v>
      </c>
      <c r="AJ281" s="307"/>
      <c r="AK281" s="307"/>
      <c r="AL281" s="307"/>
      <c r="AM281" s="307"/>
      <c r="AN281" s="307"/>
      <c r="AO281" s="307"/>
      <c r="AP281" s="307"/>
      <c r="AQ281" s="307"/>
      <c r="AR281" s="307"/>
      <c r="AS281" s="307"/>
      <c r="AT281" s="307"/>
      <c r="AU281" s="307"/>
      <c r="AV281" s="307"/>
      <c r="AW281" s="307"/>
      <c r="AX281" s="307"/>
      <c r="AY281" s="307"/>
      <c r="AZ281" s="307"/>
      <c r="BA281" s="307"/>
      <c r="BB281" s="307"/>
      <c r="BC281" s="307"/>
      <c r="BD281" s="307"/>
      <c r="BE281" s="307"/>
      <c r="BF281" s="307"/>
      <c r="BG281" s="307">
        <v>10.4</v>
      </c>
      <c r="BH281" s="307"/>
      <c r="BI281" s="307"/>
      <c r="BJ281" s="307"/>
      <c r="BK281" s="307"/>
      <c r="BL281" s="307"/>
      <c r="BM281" s="307"/>
      <c r="BN281" s="306"/>
    </row>
    <row r="282" spans="1:66">
      <c r="A282" s="1362"/>
      <c r="B282" s="1373"/>
      <c r="C282" s="1334"/>
      <c r="D282" s="369">
        <v>180</v>
      </c>
      <c r="E282" s="311"/>
      <c r="F282" s="311"/>
      <c r="G282" s="311"/>
      <c r="H282" s="311"/>
      <c r="I282" s="311"/>
      <c r="J282" s="311"/>
      <c r="K282" s="311"/>
      <c r="L282" s="311"/>
      <c r="M282" s="311"/>
      <c r="N282" s="311"/>
      <c r="O282" s="311"/>
      <c r="P282" s="311"/>
      <c r="Q282" s="311"/>
      <c r="R282" s="311"/>
      <c r="S282" s="311"/>
      <c r="T282" s="311"/>
      <c r="U282" s="311"/>
      <c r="V282" s="311"/>
      <c r="W282" s="311"/>
      <c r="X282" s="311"/>
      <c r="Y282" s="311"/>
      <c r="Z282" s="311"/>
      <c r="AA282" s="311"/>
      <c r="AB282" s="311"/>
      <c r="AC282" s="311"/>
      <c r="AD282" s="311"/>
      <c r="AE282" s="311"/>
      <c r="AF282" s="311"/>
      <c r="AG282" s="311"/>
      <c r="AH282" s="311"/>
      <c r="AI282" s="311">
        <v>18</v>
      </c>
      <c r="AJ282" s="311"/>
      <c r="AK282" s="311"/>
      <c r="AL282" s="311"/>
      <c r="AM282" s="311"/>
      <c r="AN282" s="311"/>
      <c r="AO282" s="311"/>
      <c r="AP282" s="311"/>
      <c r="AQ282" s="311"/>
      <c r="AR282" s="311"/>
      <c r="AS282" s="311"/>
      <c r="AT282" s="311"/>
      <c r="AU282" s="311"/>
      <c r="AV282" s="311"/>
      <c r="AW282" s="311"/>
      <c r="AX282" s="311"/>
      <c r="AY282" s="311"/>
      <c r="AZ282" s="311"/>
      <c r="BA282" s="311"/>
      <c r="BB282" s="311"/>
      <c r="BC282" s="311"/>
      <c r="BD282" s="311"/>
      <c r="BE282" s="311"/>
      <c r="BF282" s="311"/>
      <c r="BG282" s="311">
        <v>12.5</v>
      </c>
      <c r="BH282" s="311"/>
      <c r="BI282" s="311"/>
      <c r="BJ282" s="311"/>
      <c r="BK282" s="311"/>
      <c r="BL282" s="311"/>
      <c r="BM282" s="311"/>
      <c r="BN282" s="309"/>
    </row>
    <row r="283" spans="1:66" ht="15" customHeight="1">
      <c r="A283" s="1362"/>
      <c r="B283" s="1373"/>
      <c r="C283" s="1334" t="s">
        <v>48</v>
      </c>
      <c r="D283" s="308">
        <v>15</v>
      </c>
      <c r="E283" s="307"/>
      <c r="F283" s="307"/>
      <c r="G283" s="307"/>
      <c r="H283" s="307"/>
      <c r="I283" s="307"/>
      <c r="J283" s="307"/>
      <c r="K283" s="307"/>
      <c r="L283" s="307"/>
      <c r="M283" s="307"/>
      <c r="N283" s="307"/>
      <c r="O283" s="307"/>
      <c r="P283" s="307"/>
      <c r="Q283" s="307"/>
      <c r="R283" s="307"/>
      <c r="S283" s="307"/>
      <c r="T283" s="307"/>
      <c r="U283" s="307"/>
      <c r="V283" s="307"/>
      <c r="W283" s="307"/>
      <c r="X283" s="307"/>
      <c r="Y283" s="307"/>
      <c r="Z283" s="307"/>
      <c r="AA283" s="307"/>
      <c r="AB283" s="307"/>
      <c r="AC283" s="307"/>
      <c r="AD283" s="307"/>
      <c r="AE283" s="307"/>
      <c r="AF283" s="307"/>
      <c r="AG283" s="307"/>
      <c r="AH283" s="307"/>
      <c r="AI283" s="307"/>
      <c r="AJ283" s="307"/>
      <c r="AK283" s="307"/>
      <c r="AL283" s="307"/>
      <c r="AM283" s="307"/>
      <c r="AN283" s="307"/>
      <c r="AO283" s="307"/>
      <c r="AP283" s="307"/>
      <c r="AQ283" s="307">
        <v>15</v>
      </c>
      <c r="AR283" s="307"/>
      <c r="AS283" s="307"/>
      <c r="AT283" s="307"/>
      <c r="AU283" s="307"/>
      <c r="AV283" s="307"/>
      <c r="AW283" s="307"/>
      <c r="AX283" s="307"/>
      <c r="AY283" s="307"/>
      <c r="AZ283" s="307"/>
      <c r="BA283" s="307"/>
      <c r="BB283" s="307"/>
      <c r="BC283" s="307"/>
      <c r="BD283" s="307"/>
      <c r="BE283" s="307"/>
      <c r="BF283" s="307"/>
      <c r="BG283" s="307"/>
      <c r="BH283" s="307"/>
      <c r="BI283" s="307"/>
      <c r="BJ283" s="307"/>
      <c r="BK283" s="307"/>
      <c r="BL283" s="307"/>
      <c r="BM283" s="313"/>
      <c r="BN283" s="306"/>
    </row>
    <row r="284" spans="1:66" ht="15" customHeight="1">
      <c r="A284" s="1362"/>
      <c r="B284" s="1373"/>
      <c r="C284" s="1334"/>
      <c r="D284" s="369">
        <v>20</v>
      </c>
      <c r="E284" s="311"/>
      <c r="F284" s="311"/>
      <c r="G284" s="311"/>
      <c r="H284" s="311"/>
      <c r="I284" s="311"/>
      <c r="J284" s="311"/>
      <c r="K284" s="311"/>
      <c r="L284" s="311"/>
      <c r="M284" s="311"/>
      <c r="N284" s="311"/>
      <c r="O284" s="311"/>
      <c r="P284" s="311"/>
      <c r="Q284" s="311"/>
      <c r="R284" s="311"/>
      <c r="S284" s="311"/>
      <c r="T284" s="311"/>
      <c r="U284" s="311"/>
      <c r="V284" s="311"/>
      <c r="W284" s="311"/>
      <c r="X284" s="311"/>
      <c r="Y284" s="311"/>
      <c r="Z284" s="311"/>
      <c r="AA284" s="311"/>
      <c r="AB284" s="311"/>
      <c r="AC284" s="311"/>
      <c r="AD284" s="311"/>
      <c r="AE284" s="311"/>
      <c r="AF284" s="311"/>
      <c r="AG284" s="311"/>
      <c r="AH284" s="311"/>
      <c r="AI284" s="311"/>
      <c r="AJ284" s="311"/>
      <c r="AK284" s="311"/>
      <c r="AL284" s="311"/>
      <c r="AM284" s="311"/>
      <c r="AN284" s="311"/>
      <c r="AO284" s="311"/>
      <c r="AP284" s="311"/>
      <c r="AQ284" s="311">
        <v>20</v>
      </c>
      <c r="AR284" s="311"/>
      <c r="AS284" s="311"/>
      <c r="AT284" s="311"/>
      <c r="AU284" s="311"/>
      <c r="AV284" s="311"/>
      <c r="AW284" s="311"/>
      <c r="AX284" s="311"/>
      <c r="AY284" s="311"/>
      <c r="AZ284" s="311"/>
      <c r="BA284" s="311"/>
      <c r="BB284" s="311"/>
      <c r="BC284" s="311"/>
      <c r="BD284" s="311"/>
      <c r="BE284" s="311"/>
      <c r="BF284" s="311"/>
      <c r="BG284" s="311"/>
      <c r="BH284" s="311"/>
      <c r="BI284" s="311"/>
      <c r="BJ284" s="311"/>
      <c r="BK284" s="311"/>
      <c r="BL284" s="311"/>
      <c r="BM284" s="310"/>
      <c r="BN284" s="309"/>
    </row>
    <row r="285" spans="1:66" ht="15" customHeight="1">
      <c r="A285" s="1362"/>
      <c r="B285" s="1373"/>
      <c r="C285" s="1334" t="s">
        <v>68</v>
      </c>
      <c r="D285" s="308">
        <v>15</v>
      </c>
      <c r="E285" s="307"/>
      <c r="F285" s="307"/>
      <c r="G285" s="307"/>
      <c r="H285" s="307"/>
      <c r="I285" s="307"/>
      <c r="J285" s="307"/>
      <c r="K285" s="307"/>
      <c r="L285" s="307"/>
      <c r="M285" s="307"/>
      <c r="N285" s="307"/>
      <c r="O285" s="307"/>
      <c r="P285" s="307"/>
      <c r="Q285" s="307"/>
      <c r="R285" s="307"/>
      <c r="S285" s="307"/>
      <c r="T285" s="307"/>
      <c r="U285" s="307"/>
      <c r="V285" s="307"/>
      <c r="W285" s="307"/>
      <c r="X285" s="307"/>
      <c r="Y285" s="307"/>
      <c r="Z285" s="307"/>
      <c r="AA285" s="307"/>
      <c r="AB285" s="307"/>
      <c r="AC285" s="307"/>
      <c r="AD285" s="307"/>
      <c r="AE285" s="307"/>
      <c r="AF285" s="307"/>
      <c r="AG285" s="307"/>
      <c r="AH285" s="307"/>
      <c r="AI285" s="307"/>
      <c r="AJ285" s="307"/>
      <c r="AK285" s="307"/>
      <c r="AL285" s="307"/>
      <c r="AM285" s="307"/>
      <c r="AN285" s="307"/>
      <c r="AO285" s="307"/>
      <c r="AP285" s="307"/>
      <c r="AQ285" s="307"/>
      <c r="AR285" s="307">
        <v>15</v>
      </c>
      <c r="AS285" s="307"/>
      <c r="AT285" s="307"/>
      <c r="AU285" s="307"/>
      <c r="AV285" s="307"/>
      <c r="AW285" s="307"/>
      <c r="AX285" s="307"/>
      <c r="AY285" s="307"/>
      <c r="AZ285" s="307"/>
      <c r="BA285" s="307"/>
      <c r="BB285" s="307"/>
      <c r="BC285" s="307"/>
      <c r="BD285" s="307"/>
      <c r="BE285" s="307"/>
      <c r="BF285" s="307"/>
      <c r="BG285" s="307"/>
      <c r="BH285" s="307"/>
      <c r="BI285" s="307"/>
      <c r="BJ285" s="307"/>
      <c r="BK285" s="307"/>
      <c r="BL285" s="307"/>
      <c r="BM285" s="313"/>
      <c r="BN285" s="306"/>
    </row>
    <row r="286" spans="1:66" ht="15" customHeight="1">
      <c r="A286" s="1362"/>
      <c r="B286" s="1375"/>
      <c r="C286" s="1334"/>
      <c r="D286" s="369">
        <v>20</v>
      </c>
      <c r="E286" s="311"/>
      <c r="F286" s="311"/>
      <c r="G286" s="311"/>
      <c r="H286" s="311"/>
      <c r="I286" s="311"/>
      <c r="J286" s="311"/>
      <c r="K286" s="311"/>
      <c r="L286" s="311"/>
      <c r="M286" s="311"/>
      <c r="N286" s="311"/>
      <c r="O286" s="311"/>
      <c r="P286" s="311"/>
      <c r="Q286" s="311"/>
      <c r="R286" s="311"/>
      <c r="S286" s="311"/>
      <c r="T286" s="311"/>
      <c r="U286" s="311"/>
      <c r="V286" s="311"/>
      <c r="W286" s="311"/>
      <c r="X286" s="311"/>
      <c r="Y286" s="311"/>
      <c r="Z286" s="311"/>
      <c r="AA286" s="311"/>
      <c r="AB286" s="311"/>
      <c r="AC286" s="311"/>
      <c r="AD286" s="311"/>
      <c r="AE286" s="311"/>
      <c r="AF286" s="311"/>
      <c r="AG286" s="311"/>
      <c r="AH286" s="311"/>
      <c r="AI286" s="311"/>
      <c r="AJ286" s="311"/>
      <c r="AK286" s="311"/>
      <c r="AL286" s="311"/>
      <c r="AM286" s="311"/>
      <c r="AN286" s="311"/>
      <c r="AO286" s="311"/>
      <c r="AP286" s="311"/>
      <c r="AQ286" s="311"/>
      <c r="AR286" s="311">
        <v>20</v>
      </c>
      <c r="AS286" s="311"/>
      <c r="AT286" s="311"/>
      <c r="AU286" s="311"/>
      <c r="AV286" s="311"/>
      <c r="AW286" s="311"/>
      <c r="AX286" s="311"/>
      <c r="AY286" s="311"/>
      <c r="AZ286" s="311"/>
      <c r="BA286" s="311"/>
      <c r="BB286" s="311"/>
      <c r="BC286" s="311"/>
      <c r="BD286" s="311"/>
      <c r="BE286" s="311"/>
      <c r="BF286" s="311"/>
      <c r="BG286" s="311"/>
      <c r="BH286" s="311"/>
      <c r="BI286" s="311"/>
      <c r="BJ286" s="311"/>
      <c r="BK286" s="311"/>
      <c r="BL286" s="311"/>
      <c r="BM286" s="310"/>
      <c r="BN286" s="309"/>
    </row>
    <row r="287" spans="1:66" ht="15.75" customHeight="1">
      <c r="A287" s="1362"/>
      <c r="B287" s="1372" t="s">
        <v>271</v>
      </c>
      <c r="C287" s="1334" t="s">
        <v>285</v>
      </c>
      <c r="D287" s="308" t="s">
        <v>284</v>
      </c>
      <c r="E287" s="307">
        <v>18</v>
      </c>
      <c r="F287" s="307"/>
      <c r="G287" s="307">
        <v>45</v>
      </c>
      <c r="H287" s="307"/>
      <c r="I287" s="307">
        <v>20</v>
      </c>
      <c r="J287" s="307"/>
      <c r="K287" s="307"/>
      <c r="L287" s="307"/>
      <c r="M287" s="307"/>
      <c r="N287" s="307"/>
      <c r="O287" s="307"/>
      <c r="P287" s="307"/>
      <c r="Q287" s="307">
        <v>7.2</v>
      </c>
      <c r="R287" s="307"/>
      <c r="S287" s="307"/>
      <c r="T287" s="307"/>
      <c r="U287" s="307"/>
      <c r="V287" s="307"/>
      <c r="W287" s="307"/>
      <c r="X287" s="307"/>
      <c r="Y287" s="307"/>
      <c r="Z287" s="307"/>
      <c r="AA287" s="307"/>
      <c r="AB287" s="307"/>
      <c r="AC287" s="307"/>
      <c r="AD287" s="307"/>
      <c r="AE287" s="307"/>
      <c r="AF287" s="307"/>
      <c r="AG287" s="307"/>
      <c r="AH287" s="307"/>
      <c r="AI287" s="307"/>
      <c r="AJ287" s="307"/>
      <c r="AK287" s="307"/>
      <c r="AL287" s="307"/>
      <c r="AM287" s="307"/>
      <c r="AN287" s="307"/>
      <c r="AO287" s="307"/>
      <c r="AP287" s="307"/>
      <c r="AQ287" s="307"/>
      <c r="AR287" s="307"/>
      <c r="AS287" s="307"/>
      <c r="AT287" s="307">
        <v>18</v>
      </c>
      <c r="AU287" s="307"/>
      <c r="AV287" s="307"/>
      <c r="AW287" s="307"/>
      <c r="AX287" s="307"/>
      <c r="AY287" s="307"/>
      <c r="AZ287" s="307"/>
      <c r="BA287" s="307"/>
      <c r="BB287" s="307"/>
      <c r="BC287" s="307"/>
      <c r="BD287" s="307"/>
      <c r="BE287" s="307"/>
      <c r="BF287" s="307">
        <v>0.45</v>
      </c>
      <c r="BG287" s="307">
        <v>3.6</v>
      </c>
      <c r="BH287" s="307">
        <v>4.5</v>
      </c>
      <c r="BI287" s="307"/>
      <c r="BJ287" s="307"/>
      <c r="BK287" s="307"/>
      <c r="BL287" s="307"/>
      <c r="BM287" s="307"/>
      <c r="BN287" s="306"/>
    </row>
    <row r="288" spans="1:66">
      <c r="A288" s="1362"/>
      <c r="B288" s="1373"/>
      <c r="C288" s="1334"/>
      <c r="D288" s="369" t="s">
        <v>283</v>
      </c>
      <c r="E288" s="311">
        <v>24</v>
      </c>
      <c r="F288" s="311"/>
      <c r="G288" s="311">
        <v>60</v>
      </c>
      <c r="H288" s="311"/>
      <c r="I288" s="311">
        <v>30</v>
      </c>
      <c r="J288" s="311"/>
      <c r="K288" s="311"/>
      <c r="L288" s="311"/>
      <c r="M288" s="311"/>
      <c r="N288" s="311"/>
      <c r="O288" s="311"/>
      <c r="P288" s="311"/>
      <c r="Q288" s="311">
        <v>9.6</v>
      </c>
      <c r="R288" s="311"/>
      <c r="S288" s="311"/>
      <c r="T288" s="311"/>
      <c r="U288" s="311"/>
      <c r="V288" s="311"/>
      <c r="W288" s="311"/>
      <c r="X288" s="311"/>
      <c r="Y288" s="311"/>
      <c r="Z288" s="311"/>
      <c r="AA288" s="311"/>
      <c r="AB288" s="311"/>
      <c r="AC288" s="311"/>
      <c r="AD288" s="311"/>
      <c r="AE288" s="311"/>
      <c r="AF288" s="311"/>
      <c r="AG288" s="311"/>
      <c r="AH288" s="311"/>
      <c r="AI288" s="311"/>
      <c r="AJ288" s="311"/>
      <c r="AK288" s="311"/>
      <c r="AL288" s="311"/>
      <c r="AM288" s="311"/>
      <c r="AN288" s="311"/>
      <c r="AO288" s="311"/>
      <c r="AP288" s="311"/>
      <c r="AQ288" s="311"/>
      <c r="AR288" s="311"/>
      <c r="AS288" s="311"/>
      <c r="AT288" s="311">
        <v>24</v>
      </c>
      <c r="AU288" s="311"/>
      <c r="AV288" s="311"/>
      <c r="AW288" s="311"/>
      <c r="AX288" s="311"/>
      <c r="AY288" s="311"/>
      <c r="AZ288" s="311"/>
      <c r="BA288" s="311"/>
      <c r="BB288" s="311"/>
      <c r="BC288" s="311"/>
      <c r="BD288" s="311"/>
      <c r="BE288" s="311"/>
      <c r="BF288" s="311">
        <v>0.6</v>
      </c>
      <c r="BG288" s="311">
        <v>4.8</v>
      </c>
      <c r="BH288" s="311">
        <v>6</v>
      </c>
      <c r="BI288" s="311"/>
      <c r="BJ288" s="311"/>
      <c r="BK288" s="311"/>
      <c r="BL288" s="311"/>
      <c r="BM288" s="311"/>
      <c r="BN288" s="309"/>
    </row>
    <row r="289" spans="1:66" ht="15.75" customHeight="1">
      <c r="A289" s="1362"/>
      <c r="B289" s="1373"/>
      <c r="C289" s="1335" t="s">
        <v>237</v>
      </c>
      <c r="D289" s="308">
        <v>150</v>
      </c>
      <c r="E289" s="307"/>
      <c r="F289" s="307"/>
      <c r="G289" s="307"/>
      <c r="H289" s="307"/>
      <c r="I289" s="307"/>
      <c r="J289" s="307"/>
      <c r="K289" s="307"/>
      <c r="L289" s="307"/>
      <c r="M289" s="307"/>
      <c r="N289" s="307"/>
      <c r="O289" s="307"/>
      <c r="P289" s="307"/>
      <c r="Q289" s="307"/>
      <c r="R289" s="307"/>
      <c r="S289" s="307"/>
      <c r="T289" s="307"/>
      <c r="U289" s="307"/>
      <c r="V289" s="307"/>
      <c r="W289" s="307"/>
      <c r="X289" s="307"/>
      <c r="Y289" s="307"/>
      <c r="Z289" s="307"/>
      <c r="AA289" s="307"/>
      <c r="AB289" s="307"/>
      <c r="AC289" s="307"/>
      <c r="AD289" s="307"/>
      <c r="AE289" s="307"/>
      <c r="AF289" s="307"/>
      <c r="AG289" s="307"/>
      <c r="AH289" s="307"/>
      <c r="AI289" s="307"/>
      <c r="AJ289" s="307"/>
      <c r="AK289" s="307">
        <v>150</v>
      </c>
      <c r="AL289" s="307"/>
      <c r="AM289" s="307"/>
      <c r="AN289" s="307"/>
      <c r="AO289" s="307"/>
      <c r="AP289" s="307"/>
      <c r="AQ289" s="307"/>
      <c r="AR289" s="307"/>
      <c r="AS289" s="307"/>
      <c r="AT289" s="307"/>
      <c r="AU289" s="307"/>
      <c r="AV289" s="307"/>
      <c r="AW289" s="307"/>
      <c r="AX289" s="307"/>
      <c r="AY289" s="307"/>
      <c r="AZ289" s="307"/>
      <c r="BA289" s="307"/>
      <c r="BB289" s="307"/>
      <c r="BC289" s="307"/>
      <c r="BD289" s="307"/>
      <c r="BE289" s="307"/>
      <c r="BF289" s="307"/>
      <c r="BG289" s="307"/>
      <c r="BH289" s="307"/>
      <c r="BI289" s="307"/>
      <c r="BJ289" s="307"/>
      <c r="BK289" s="307"/>
      <c r="BL289" s="307"/>
      <c r="BM289" s="313"/>
      <c r="BN289" s="306"/>
    </row>
    <row r="290" spans="1:66" ht="15.75" thickBot="1">
      <c r="A290" s="1366"/>
      <c r="B290" s="1370"/>
      <c r="C290" s="1331"/>
      <c r="D290" s="369">
        <v>150</v>
      </c>
      <c r="E290" s="311"/>
      <c r="F290" s="311"/>
      <c r="G290" s="311"/>
      <c r="H290" s="311"/>
      <c r="I290" s="311"/>
      <c r="J290" s="311"/>
      <c r="K290" s="311"/>
      <c r="L290" s="311"/>
      <c r="M290" s="311"/>
      <c r="N290" s="311"/>
      <c r="O290" s="311"/>
      <c r="P290" s="311"/>
      <c r="Q290" s="311"/>
      <c r="R290" s="311"/>
      <c r="S290" s="311"/>
      <c r="T290" s="311"/>
      <c r="U290" s="311"/>
      <c r="V290" s="311"/>
      <c r="W290" s="311"/>
      <c r="X290" s="311"/>
      <c r="Y290" s="311"/>
      <c r="Z290" s="311"/>
      <c r="AA290" s="311"/>
      <c r="AB290" s="311"/>
      <c r="AC290" s="311"/>
      <c r="AD290" s="311"/>
      <c r="AE290" s="311"/>
      <c r="AF290" s="311"/>
      <c r="AG290" s="311"/>
      <c r="AH290" s="311"/>
      <c r="AI290" s="311"/>
      <c r="AJ290" s="311"/>
      <c r="AK290" s="311">
        <v>150</v>
      </c>
      <c r="AL290" s="311"/>
      <c r="AM290" s="311"/>
      <c r="AN290" s="311"/>
      <c r="AO290" s="311"/>
      <c r="AP290" s="311"/>
      <c r="AQ290" s="311"/>
      <c r="AR290" s="311"/>
      <c r="AS290" s="311"/>
      <c r="AT290" s="311"/>
      <c r="AU290" s="311"/>
      <c r="AV290" s="311"/>
      <c r="AW290" s="311"/>
      <c r="AX290" s="311"/>
      <c r="AY290" s="311"/>
      <c r="AZ290" s="311"/>
      <c r="BA290" s="311"/>
      <c r="BB290" s="311"/>
      <c r="BC290" s="311"/>
      <c r="BD290" s="311"/>
      <c r="BE290" s="311"/>
      <c r="BF290" s="311"/>
      <c r="BG290" s="311"/>
      <c r="BH290" s="311"/>
      <c r="BI290" s="311"/>
      <c r="BJ290" s="311"/>
      <c r="BK290" s="311"/>
      <c r="BL290" s="311"/>
      <c r="BM290" s="310"/>
      <c r="BN290" s="309"/>
    </row>
    <row r="291" spans="1:66" ht="15.75" customHeight="1">
      <c r="A291" s="1430">
        <v>10</v>
      </c>
      <c r="B291" s="1375" t="s">
        <v>282</v>
      </c>
      <c r="C291" s="1426" t="s">
        <v>281</v>
      </c>
      <c r="D291" s="320" t="s">
        <v>280</v>
      </c>
      <c r="E291" s="319">
        <v>96</v>
      </c>
      <c r="F291" s="319"/>
      <c r="G291" s="319"/>
      <c r="H291" s="319"/>
      <c r="I291" s="319"/>
      <c r="J291" s="319">
        <v>3</v>
      </c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  <c r="U291" s="319"/>
      <c r="V291" s="319"/>
      <c r="W291" s="319"/>
      <c r="X291" s="319"/>
      <c r="Y291" s="319"/>
      <c r="Z291" s="319"/>
      <c r="AA291" s="319"/>
      <c r="AB291" s="319"/>
      <c r="AC291" s="319"/>
      <c r="AD291" s="319"/>
      <c r="AE291" s="319"/>
      <c r="AF291" s="319"/>
      <c r="AG291" s="319"/>
      <c r="AH291" s="319"/>
      <c r="AI291" s="319"/>
      <c r="AJ291" s="319"/>
      <c r="AK291" s="319"/>
      <c r="AL291" s="319"/>
      <c r="AM291" s="319"/>
      <c r="AN291" s="319"/>
      <c r="AO291" s="319"/>
      <c r="AP291" s="319"/>
      <c r="AQ291" s="319"/>
      <c r="AR291" s="319"/>
      <c r="AS291" s="319"/>
      <c r="AT291" s="319"/>
      <c r="AU291" s="319"/>
      <c r="AV291" s="319"/>
      <c r="AW291" s="319"/>
      <c r="AX291" s="319"/>
      <c r="AY291" s="319"/>
      <c r="AZ291" s="319"/>
      <c r="BA291" s="319">
        <v>27</v>
      </c>
      <c r="BB291" s="319"/>
      <c r="BC291" s="319"/>
      <c r="BD291" s="319"/>
      <c r="BE291" s="319"/>
      <c r="BF291" s="319"/>
      <c r="BG291" s="319">
        <v>4.5</v>
      </c>
      <c r="BH291" s="319"/>
      <c r="BI291" s="319"/>
      <c r="BJ291" s="319"/>
      <c r="BK291" s="319"/>
      <c r="BL291" s="319"/>
      <c r="BM291" s="319"/>
      <c r="BN291" s="318"/>
    </row>
    <row r="292" spans="1:66" ht="14.25" customHeight="1">
      <c r="A292" s="1431"/>
      <c r="B292" s="1349"/>
      <c r="C292" s="1334"/>
      <c r="D292" s="369" t="s">
        <v>279</v>
      </c>
      <c r="E292" s="311">
        <v>106.7</v>
      </c>
      <c r="F292" s="311"/>
      <c r="G292" s="311"/>
      <c r="H292" s="311"/>
      <c r="I292" s="311"/>
      <c r="J292" s="311">
        <v>3</v>
      </c>
      <c r="K292" s="311"/>
      <c r="L292" s="311"/>
      <c r="M292" s="311"/>
      <c r="N292" s="311"/>
      <c r="O292" s="311"/>
      <c r="P292" s="311"/>
      <c r="Q292" s="311"/>
      <c r="R292" s="311"/>
      <c r="S292" s="311"/>
      <c r="T292" s="311"/>
      <c r="U292" s="311"/>
      <c r="V292" s="311"/>
      <c r="W292" s="311"/>
      <c r="X292" s="311"/>
      <c r="Y292" s="311"/>
      <c r="Z292" s="311"/>
      <c r="AA292" s="311"/>
      <c r="AB292" s="311"/>
      <c r="AC292" s="311"/>
      <c r="AD292" s="311"/>
      <c r="AE292" s="311"/>
      <c r="AF292" s="311"/>
      <c r="AG292" s="311"/>
      <c r="AH292" s="311"/>
      <c r="AI292" s="311"/>
      <c r="AJ292" s="311"/>
      <c r="AK292" s="311"/>
      <c r="AL292" s="311"/>
      <c r="AM292" s="311"/>
      <c r="AN292" s="311"/>
      <c r="AO292" s="311"/>
      <c r="AP292" s="311"/>
      <c r="AQ292" s="311"/>
      <c r="AR292" s="311"/>
      <c r="AS292" s="311"/>
      <c r="AT292" s="311"/>
      <c r="AU292" s="311"/>
      <c r="AV292" s="311"/>
      <c r="AW292" s="311"/>
      <c r="AX292" s="311"/>
      <c r="AY292" s="311"/>
      <c r="AZ292" s="311"/>
      <c r="BA292" s="311">
        <v>30</v>
      </c>
      <c r="BB292" s="311"/>
      <c r="BC292" s="311"/>
      <c r="BD292" s="311"/>
      <c r="BE292" s="311"/>
      <c r="BF292" s="311"/>
      <c r="BG292" s="311">
        <v>5</v>
      </c>
      <c r="BH292" s="311"/>
      <c r="BI292" s="311"/>
      <c r="BJ292" s="311"/>
      <c r="BK292" s="311"/>
      <c r="BL292" s="311"/>
      <c r="BM292" s="311"/>
      <c r="BN292" s="309"/>
    </row>
    <row r="293" spans="1:66" ht="15.75" customHeight="1">
      <c r="A293" s="1431"/>
      <c r="B293" s="1349"/>
      <c r="C293" s="1334" t="s">
        <v>278</v>
      </c>
      <c r="D293" s="308">
        <v>150</v>
      </c>
      <c r="E293" s="307"/>
      <c r="F293" s="307"/>
      <c r="G293" s="307"/>
      <c r="H293" s="307"/>
      <c r="I293" s="307"/>
      <c r="J293" s="307"/>
      <c r="K293" s="307"/>
      <c r="L293" s="307"/>
      <c r="M293" s="307"/>
      <c r="N293" s="307"/>
      <c r="O293" s="307"/>
      <c r="P293" s="307"/>
      <c r="Q293" s="307"/>
      <c r="R293" s="307"/>
      <c r="S293" s="307"/>
      <c r="T293" s="307"/>
      <c r="U293" s="307"/>
      <c r="V293" s="307"/>
      <c r="W293" s="307"/>
      <c r="X293" s="307"/>
      <c r="Y293" s="307"/>
      <c r="Z293" s="307"/>
      <c r="AA293" s="307"/>
      <c r="AB293" s="307"/>
      <c r="AC293" s="307"/>
      <c r="AD293" s="307"/>
      <c r="AE293" s="307"/>
      <c r="AF293" s="307"/>
      <c r="AG293" s="307"/>
      <c r="AH293" s="307"/>
      <c r="AI293" s="307"/>
      <c r="AJ293" s="307"/>
      <c r="AK293" s="307"/>
      <c r="AL293" s="307"/>
      <c r="AM293" s="307"/>
      <c r="AN293" s="307"/>
      <c r="AO293" s="307"/>
      <c r="AP293" s="307"/>
      <c r="AQ293" s="307"/>
      <c r="AR293" s="307"/>
      <c r="AS293" s="307"/>
      <c r="AT293" s="307"/>
      <c r="AU293" s="307"/>
      <c r="AV293" s="307"/>
      <c r="AW293" s="307"/>
      <c r="AX293" s="307"/>
      <c r="AY293" s="307"/>
      <c r="AZ293" s="307"/>
      <c r="BA293" s="307"/>
      <c r="BB293" s="307"/>
      <c r="BC293" s="307"/>
      <c r="BD293" s="307"/>
      <c r="BE293" s="307">
        <v>0.75</v>
      </c>
      <c r="BF293" s="307"/>
      <c r="BG293" s="307">
        <v>10.4</v>
      </c>
      <c r="BH293" s="307"/>
      <c r="BI293" s="307"/>
      <c r="BJ293" s="307"/>
      <c r="BK293" s="307"/>
      <c r="BL293" s="313"/>
      <c r="BM293" s="306"/>
      <c r="BN293" s="306"/>
    </row>
    <row r="294" spans="1:66">
      <c r="A294" s="1431"/>
      <c r="B294" s="1349"/>
      <c r="C294" s="1334"/>
      <c r="D294" s="369">
        <v>180</v>
      </c>
      <c r="E294" s="311"/>
      <c r="F294" s="311"/>
      <c r="G294" s="311"/>
      <c r="H294" s="311"/>
      <c r="I294" s="311"/>
      <c r="J294" s="311"/>
      <c r="K294" s="311"/>
      <c r="L294" s="311"/>
      <c r="M294" s="311"/>
      <c r="N294" s="311"/>
      <c r="O294" s="311"/>
      <c r="P294" s="311"/>
      <c r="Q294" s="311"/>
      <c r="R294" s="311"/>
      <c r="S294" s="311"/>
      <c r="T294" s="311"/>
      <c r="U294" s="311"/>
      <c r="V294" s="311"/>
      <c r="W294" s="311"/>
      <c r="X294" s="311"/>
      <c r="Y294" s="311"/>
      <c r="Z294" s="311"/>
      <c r="AA294" s="311"/>
      <c r="AB294" s="311"/>
      <c r="AC294" s="311"/>
      <c r="AD294" s="311"/>
      <c r="AE294" s="311"/>
      <c r="AF294" s="311"/>
      <c r="AG294" s="311"/>
      <c r="AH294" s="311"/>
      <c r="AI294" s="311"/>
      <c r="AJ294" s="311"/>
      <c r="AK294" s="311"/>
      <c r="AL294" s="311"/>
      <c r="AM294" s="311"/>
      <c r="AN294" s="311"/>
      <c r="AO294" s="311"/>
      <c r="AP294" s="311"/>
      <c r="AQ294" s="311"/>
      <c r="AR294" s="311"/>
      <c r="AS294" s="311"/>
      <c r="AT294" s="311"/>
      <c r="AU294" s="311"/>
      <c r="AV294" s="311"/>
      <c r="AW294" s="311"/>
      <c r="AX294" s="311"/>
      <c r="AY294" s="311"/>
      <c r="AZ294" s="311"/>
      <c r="BA294" s="311"/>
      <c r="BB294" s="311"/>
      <c r="BC294" s="311"/>
      <c r="BD294" s="311"/>
      <c r="BE294" s="311">
        <v>0.9</v>
      </c>
      <c r="BF294" s="311"/>
      <c r="BG294" s="311">
        <v>12.5</v>
      </c>
      <c r="BH294" s="311"/>
      <c r="BI294" s="311"/>
      <c r="BJ294" s="311"/>
      <c r="BK294" s="311"/>
      <c r="BL294" s="310"/>
      <c r="BM294" s="309"/>
      <c r="BN294" s="309"/>
    </row>
    <row r="295" spans="1:66" ht="15.75" customHeight="1">
      <c r="A295" s="1431"/>
      <c r="B295" s="1349"/>
      <c r="C295" s="1334" t="s">
        <v>277</v>
      </c>
      <c r="D295" s="308">
        <v>17</v>
      </c>
      <c r="E295" s="307"/>
      <c r="F295" s="307"/>
      <c r="G295" s="307"/>
      <c r="H295" s="307"/>
      <c r="I295" s="307"/>
      <c r="J295" s="307">
        <v>7</v>
      </c>
      <c r="K295" s="307"/>
      <c r="L295" s="307"/>
      <c r="M295" s="307"/>
      <c r="N295" s="307"/>
      <c r="O295" s="307"/>
      <c r="P295" s="307"/>
      <c r="Q295" s="307"/>
      <c r="R295" s="307"/>
      <c r="S295" s="307"/>
      <c r="T295" s="307"/>
      <c r="U295" s="307"/>
      <c r="V295" s="307"/>
      <c r="W295" s="307"/>
      <c r="X295" s="307"/>
      <c r="Y295" s="307"/>
      <c r="Z295" s="307"/>
      <c r="AA295" s="307"/>
      <c r="AB295" s="307"/>
      <c r="AC295" s="307"/>
      <c r="AD295" s="307"/>
      <c r="AE295" s="307"/>
      <c r="AF295" s="307"/>
      <c r="AG295" s="307"/>
      <c r="AH295" s="307"/>
      <c r="AI295" s="307"/>
      <c r="AJ295" s="307"/>
      <c r="AK295" s="307"/>
      <c r="AL295" s="307"/>
      <c r="AM295" s="307"/>
      <c r="AN295" s="307"/>
      <c r="AO295" s="307"/>
      <c r="AP295" s="307"/>
      <c r="AQ295" s="307">
        <v>10</v>
      </c>
      <c r="AR295" s="307"/>
      <c r="AS295" s="307"/>
      <c r="AT295" s="307"/>
      <c r="AU295" s="307"/>
      <c r="AV295" s="307"/>
      <c r="AW295" s="307"/>
      <c r="AX295" s="307"/>
      <c r="AY295" s="307"/>
      <c r="AZ295" s="307"/>
      <c r="BA295" s="307"/>
      <c r="BB295" s="307"/>
      <c r="BC295" s="307"/>
      <c r="BD295" s="307"/>
      <c r="BE295" s="307"/>
      <c r="BF295" s="307"/>
      <c r="BG295" s="307"/>
      <c r="BH295" s="307"/>
      <c r="BI295" s="307"/>
      <c r="BJ295" s="307"/>
      <c r="BK295" s="307"/>
      <c r="BL295" s="307"/>
      <c r="BM295" s="313"/>
      <c r="BN295" s="306"/>
    </row>
    <row r="296" spans="1:66" ht="15.75" customHeight="1">
      <c r="A296" s="1431"/>
      <c r="B296" s="1349"/>
      <c r="C296" s="1334"/>
      <c r="D296" s="369">
        <v>25</v>
      </c>
      <c r="E296" s="311"/>
      <c r="F296" s="311"/>
      <c r="G296" s="311"/>
      <c r="H296" s="311"/>
      <c r="I296" s="311"/>
      <c r="J296" s="311">
        <v>10</v>
      </c>
      <c r="K296" s="311"/>
      <c r="L296" s="311"/>
      <c r="M296" s="311"/>
      <c r="N296" s="311"/>
      <c r="O296" s="311"/>
      <c r="P296" s="311"/>
      <c r="Q296" s="311"/>
      <c r="R296" s="311"/>
      <c r="S296" s="311"/>
      <c r="T296" s="311"/>
      <c r="U296" s="311"/>
      <c r="V296" s="311"/>
      <c r="W296" s="311"/>
      <c r="X296" s="311"/>
      <c r="Y296" s="311"/>
      <c r="Z296" s="311"/>
      <c r="AA296" s="311"/>
      <c r="AB296" s="311"/>
      <c r="AC296" s="311"/>
      <c r="AD296" s="311"/>
      <c r="AE296" s="311"/>
      <c r="AF296" s="311"/>
      <c r="AG296" s="311"/>
      <c r="AH296" s="311"/>
      <c r="AI296" s="311"/>
      <c r="AJ296" s="311"/>
      <c r="AK296" s="311"/>
      <c r="AL296" s="311"/>
      <c r="AM296" s="311"/>
      <c r="AN296" s="311"/>
      <c r="AO296" s="311"/>
      <c r="AP296" s="311"/>
      <c r="AQ296" s="311">
        <v>15</v>
      </c>
      <c r="AR296" s="311"/>
      <c r="AS296" s="311"/>
      <c r="AT296" s="311"/>
      <c r="AU296" s="311"/>
      <c r="AV296" s="311"/>
      <c r="AW296" s="311"/>
      <c r="AX296" s="311"/>
      <c r="AY296" s="311"/>
      <c r="AZ296" s="311"/>
      <c r="BA296" s="311"/>
      <c r="BB296" s="311"/>
      <c r="BC296" s="311"/>
      <c r="BD296" s="311"/>
      <c r="BE296" s="311"/>
      <c r="BF296" s="311"/>
      <c r="BG296" s="311"/>
      <c r="BH296" s="311"/>
      <c r="BI296" s="311"/>
      <c r="BJ296" s="311"/>
      <c r="BK296" s="311"/>
      <c r="BL296" s="311"/>
      <c r="BM296" s="310"/>
      <c r="BN296" s="309"/>
    </row>
    <row r="297" spans="1:66" ht="15.75" customHeight="1">
      <c r="A297" s="1431"/>
      <c r="B297" s="1349"/>
      <c r="C297" s="1334" t="s">
        <v>48</v>
      </c>
      <c r="D297" s="308">
        <v>10</v>
      </c>
      <c r="E297" s="307"/>
      <c r="F297" s="307"/>
      <c r="G297" s="307"/>
      <c r="H297" s="307"/>
      <c r="I297" s="307"/>
      <c r="J297" s="307"/>
      <c r="K297" s="307"/>
      <c r="L297" s="307"/>
      <c r="M297" s="307"/>
      <c r="N297" s="307"/>
      <c r="O297" s="307"/>
      <c r="P297" s="307"/>
      <c r="Q297" s="307"/>
      <c r="R297" s="307"/>
      <c r="S297" s="307"/>
      <c r="T297" s="307"/>
      <c r="U297" s="307"/>
      <c r="V297" s="307"/>
      <c r="W297" s="307"/>
      <c r="X297" s="307"/>
      <c r="Y297" s="307"/>
      <c r="Z297" s="307"/>
      <c r="AA297" s="307"/>
      <c r="AB297" s="307"/>
      <c r="AC297" s="307"/>
      <c r="AD297" s="307"/>
      <c r="AE297" s="307"/>
      <c r="AF297" s="307"/>
      <c r="AG297" s="307"/>
      <c r="AH297" s="307"/>
      <c r="AI297" s="307"/>
      <c r="AJ297" s="307"/>
      <c r="AK297" s="307"/>
      <c r="AL297" s="307"/>
      <c r="AM297" s="307"/>
      <c r="AN297" s="307"/>
      <c r="AO297" s="307"/>
      <c r="AP297" s="307"/>
      <c r="AQ297" s="307">
        <v>10</v>
      </c>
      <c r="AR297" s="307"/>
      <c r="AS297" s="307"/>
      <c r="AT297" s="307"/>
      <c r="AU297" s="307"/>
      <c r="AV297" s="307"/>
      <c r="AW297" s="307"/>
      <c r="AX297" s="307"/>
      <c r="AY297" s="307"/>
      <c r="AZ297" s="307"/>
      <c r="BA297" s="307"/>
      <c r="BB297" s="307"/>
      <c r="BC297" s="307"/>
      <c r="BD297" s="307"/>
      <c r="BE297" s="307"/>
      <c r="BF297" s="307"/>
      <c r="BG297" s="307"/>
      <c r="BH297" s="307"/>
      <c r="BI297" s="307"/>
      <c r="BJ297" s="307"/>
      <c r="BK297" s="307"/>
      <c r="BL297" s="307"/>
      <c r="BM297" s="313"/>
      <c r="BN297" s="306"/>
    </row>
    <row r="298" spans="1:66" ht="15.75" customHeight="1">
      <c r="A298" s="1431"/>
      <c r="B298" s="1349"/>
      <c r="C298" s="1334"/>
      <c r="D298" s="369">
        <v>15</v>
      </c>
      <c r="E298" s="311"/>
      <c r="F298" s="311"/>
      <c r="G298" s="311"/>
      <c r="H298" s="311"/>
      <c r="I298" s="311"/>
      <c r="J298" s="311"/>
      <c r="K298" s="311"/>
      <c r="L298" s="311"/>
      <c r="M298" s="311"/>
      <c r="N298" s="311"/>
      <c r="O298" s="311"/>
      <c r="P298" s="311"/>
      <c r="Q298" s="311"/>
      <c r="R298" s="311"/>
      <c r="S298" s="311"/>
      <c r="T298" s="311"/>
      <c r="U298" s="311"/>
      <c r="V298" s="311"/>
      <c r="W298" s="311"/>
      <c r="X298" s="311"/>
      <c r="Y298" s="311"/>
      <c r="Z298" s="311"/>
      <c r="AA298" s="311"/>
      <c r="AB298" s="311"/>
      <c r="AC298" s="311"/>
      <c r="AD298" s="311"/>
      <c r="AE298" s="311"/>
      <c r="AF298" s="311"/>
      <c r="AG298" s="311"/>
      <c r="AH298" s="311"/>
      <c r="AI298" s="311"/>
      <c r="AJ298" s="311"/>
      <c r="AK298" s="311"/>
      <c r="AL298" s="311"/>
      <c r="AM298" s="311"/>
      <c r="AN298" s="311"/>
      <c r="AO298" s="311"/>
      <c r="AP298" s="311"/>
      <c r="AQ298" s="311">
        <v>15</v>
      </c>
      <c r="AR298" s="311"/>
      <c r="AS298" s="311"/>
      <c r="AT298" s="311"/>
      <c r="AU298" s="311"/>
      <c r="AV298" s="311"/>
      <c r="AW298" s="311"/>
      <c r="AX298" s="311"/>
      <c r="AY298" s="311"/>
      <c r="AZ298" s="311"/>
      <c r="BA298" s="311"/>
      <c r="BB298" s="311"/>
      <c r="BC298" s="311"/>
      <c r="BD298" s="311"/>
      <c r="BE298" s="311"/>
      <c r="BF298" s="311"/>
      <c r="BG298" s="311"/>
      <c r="BH298" s="311"/>
      <c r="BI298" s="311"/>
      <c r="BJ298" s="311"/>
      <c r="BK298" s="311"/>
      <c r="BL298" s="311"/>
      <c r="BM298" s="310"/>
      <c r="BN298" s="309"/>
    </row>
    <row r="299" spans="1:66" ht="15.75" customHeight="1">
      <c r="A299" s="1431"/>
      <c r="B299" s="1349" t="s">
        <v>276</v>
      </c>
      <c r="C299" s="1334" t="s">
        <v>275</v>
      </c>
      <c r="D299" s="308">
        <v>100</v>
      </c>
      <c r="E299" s="307"/>
      <c r="F299" s="307"/>
      <c r="G299" s="307"/>
      <c r="H299" s="307"/>
      <c r="I299" s="307"/>
      <c r="J299" s="307"/>
      <c r="K299" s="307"/>
      <c r="L299" s="307"/>
      <c r="M299" s="307"/>
      <c r="N299" s="307"/>
      <c r="O299" s="307"/>
      <c r="P299" s="307"/>
      <c r="Q299" s="307"/>
      <c r="R299" s="307"/>
      <c r="S299" s="307"/>
      <c r="T299" s="307"/>
      <c r="U299" s="307"/>
      <c r="V299" s="307"/>
      <c r="W299" s="307"/>
      <c r="X299" s="307"/>
      <c r="Y299" s="307"/>
      <c r="Z299" s="307"/>
      <c r="AA299" s="307"/>
      <c r="AB299" s="307"/>
      <c r="AC299" s="307"/>
      <c r="AD299" s="307">
        <v>100</v>
      </c>
      <c r="AE299" s="307"/>
      <c r="AF299" s="307"/>
      <c r="AG299" s="307"/>
      <c r="AH299" s="307"/>
      <c r="AI299" s="307"/>
      <c r="AJ299" s="307"/>
      <c r="AK299" s="307"/>
      <c r="AL299" s="307"/>
      <c r="AM299" s="307"/>
      <c r="AN299" s="307"/>
      <c r="AO299" s="307"/>
      <c r="AP299" s="307"/>
      <c r="AQ299" s="307"/>
      <c r="AR299" s="307"/>
      <c r="AS299" s="307"/>
      <c r="AT299" s="307"/>
      <c r="AU299" s="307"/>
      <c r="AV299" s="307"/>
      <c r="AW299" s="307"/>
      <c r="AX299" s="307"/>
      <c r="AY299" s="307"/>
      <c r="AZ299" s="307"/>
      <c r="BA299" s="307"/>
      <c r="BB299" s="307"/>
      <c r="BC299" s="307"/>
      <c r="BD299" s="307"/>
      <c r="BE299" s="307"/>
      <c r="BF299" s="307"/>
      <c r="BG299" s="307"/>
      <c r="BH299" s="307"/>
      <c r="BI299" s="307"/>
      <c r="BJ299" s="307"/>
      <c r="BK299" s="307"/>
      <c r="BL299" s="307"/>
      <c r="BM299" s="313"/>
      <c r="BN299" s="306"/>
    </row>
    <row r="300" spans="1:66" ht="15.75" customHeight="1">
      <c r="A300" s="1431"/>
      <c r="B300" s="1349"/>
      <c r="C300" s="1334"/>
      <c r="D300" s="369">
        <v>100</v>
      </c>
      <c r="E300" s="311"/>
      <c r="F300" s="311"/>
      <c r="G300" s="311"/>
      <c r="H300" s="311"/>
      <c r="I300" s="311"/>
      <c r="J300" s="311"/>
      <c r="K300" s="311"/>
      <c r="L300" s="311"/>
      <c r="M300" s="311"/>
      <c r="N300" s="311"/>
      <c r="O300" s="311"/>
      <c r="P300" s="311"/>
      <c r="Q300" s="311"/>
      <c r="R300" s="311"/>
      <c r="S300" s="311"/>
      <c r="T300" s="311"/>
      <c r="U300" s="311"/>
      <c r="V300" s="311"/>
      <c r="W300" s="311"/>
      <c r="X300" s="311"/>
      <c r="Y300" s="311"/>
      <c r="Z300" s="311"/>
      <c r="AA300" s="311"/>
      <c r="AB300" s="311"/>
      <c r="AC300" s="311"/>
      <c r="AD300" s="311">
        <v>100</v>
      </c>
      <c r="AE300" s="311"/>
      <c r="AF300" s="311"/>
      <c r="AG300" s="311"/>
      <c r="AH300" s="311"/>
      <c r="AI300" s="311"/>
      <c r="AJ300" s="311"/>
      <c r="AK300" s="311"/>
      <c r="AL300" s="311"/>
      <c r="AM300" s="311"/>
      <c r="AN300" s="311"/>
      <c r="AO300" s="311"/>
      <c r="AP300" s="311"/>
      <c r="AQ300" s="311"/>
      <c r="AR300" s="311"/>
      <c r="AS300" s="311"/>
      <c r="AT300" s="311"/>
      <c r="AU300" s="311"/>
      <c r="AV300" s="311"/>
      <c r="AW300" s="311"/>
      <c r="AX300" s="311"/>
      <c r="AY300" s="311"/>
      <c r="AZ300" s="311"/>
      <c r="BA300" s="311"/>
      <c r="BB300" s="311"/>
      <c r="BC300" s="311"/>
      <c r="BD300" s="311"/>
      <c r="BE300" s="311"/>
      <c r="BF300" s="311"/>
      <c r="BG300" s="311"/>
      <c r="BH300" s="311"/>
      <c r="BI300" s="311"/>
      <c r="BJ300" s="311"/>
      <c r="BK300" s="311"/>
      <c r="BL300" s="311"/>
      <c r="BM300" s="310"/>
      <c r="BN300" s="309"/>
    </row>
    <row r="301" spans="1:66">
      <c r="A301" s="1431"/>
      <c r="B301" s="1372" t="s">
        <v>274</v>
      </c>
      <c r="C301" s="1335" t="s">
        <v>245</v>
      </c>
      <c r="D301" s="308">
        <v>50</v>
      </c>
      <c r="E301" s="307"/>
      <c r="F301" s="307"/>
      <c r="G301" s="307"/>
      <c r="H301" s="307"/>
      <c r="I301" s="307"/>
      <c r="J301" s="307"/>
      <c r="K301" s="307"/>
      <c r="L301" s="307"/>
      <c r="M301" s="307"/>
      <c r="N301" s="307"/>
      <c r="O301" s="307"/>
      <c r="P301" s="307"/>
      <c r="Q301" s="307"/>
      <c r="R301" s="307"/>
      <c r="S301" s="307"/>
      <c r="T301" s="307"/>
      <c r="U301" s="307"/>
      <c r="V301" s="307"/>
      <c r="W301" s="307"/>
      <c r="X301" s="307"/>
      <c r="Y301" s="307"/>
      <c r="Z301" s="307"/>
      <c r="AA301" s="307"/>
      <c r="AB301" s="307"/>
      <c r="AC301" s="307">
        <v>50</v>
      </c>
      <c r="AD301" s="307"/>
      <c r="AE301" s="307"/>
      <c r="AF301" s="307"/>
      <c r="AG301" s="307"/>
      <c r="AH301" s="307"/>
      <c r="AI301" s="307"/>
      <c r="AJ301" s="307"/>
      <c r="AK301" s="307"/>
      <c r="AL301" s="307"/>
      <c r="AM301" s="307"/>
      <c r="AN301" s="307"/>
      <c r="AO301" s="307"/>
      <c r="AP301" s="307"/>
      <c r="AQ301" s="307"/>
      <c r="AR301" s="307"/>
      <c r="AS301" s="307"/>
      <c r="AT301" s="307"/>
      <c r="AU301" s="307"/>
      <c r="AV301" s="307"/>
      <c r="AW301" s="307"/>
      <c r="AX301" s="307"/>
      <c r="AY301" s="307"/>
      <c r="AZ301" s="307"/>
      <c r="BA301" s="307"/>
      <c r="BB301" s="307"/>
      <c r="BC301" s="307"/>
      <c r="BD301" s="307"/>
      <c r="BE301" s="307"/>
      <c r="BF301" s="307"/>
      <c r="BG301" s="307"/>
      <c r="BH301" s="307"/>
      <c r="BI301" s="307"/>
      <c r="BJ301" s="307"/>
      <c r="BK301" s="307"/>
      <c r="BL301" s="307"/>
      <c r="BM301" s="313"/>
      <c r="BN301" s="306"/>
    </row>
    <row r="302" spans="1:66">
      <c r="A302" s="1431"/>
      <c r="B302" s="1373"/>
      <c r="C302" s="1331"/>
      <c r="D302" s="369">
        <v>60</v>
      </c>
      <c r="E302" s="311"/>
      <c r="F302" s="311"/>
      <c r="G302" s="311"/>
      <c r="H302" s="311"/>
      <c r="I302" s="311"/>
      <c r="J302" s="311"/>
      <c r="K302" s="311"/>
      <c r="L302" s="311"/>
      <c r="M302" s="311"/>
      <c r="N302" s="311"/>
      <c r="O302" s="311"/>
      <c r="P302" s="311"/>
      <c r="Q302" s="311"/>
      <c r="R302" s="311"/>
      <c r="S302" s="311"/>
      <c r="T302" s="311"/>
      <c r="U302" s="311"/>
      <c r="V302" s="311"/>
      <c r="W302" s="311"/>
      <c r="X302" s="311"/>
      <c r="Y302" s="311"/>
      <c r="Z302" s="311"/>
      <c r="AA302" s="311"/>
      <c r="AB302" s="311"/>
      <c r="AC302" s="311">
        <v>60</v>
      </c>
      <c r="AD302" s="311"/>
      <c r="AE302" s="311"/>
      <c r="AF302" s="311"/>
      <c r="AG302" s="311"/>
      <c r="AH302" s="311"/>
      <c r="AI302" s="311"/>
      <c r="AJ302" s="311"/>
      <c r="AK302" s="311"/>
      <c r="AL302" s="311"/>
      <c r="AM302" s="311"/>
      <c r="AN302" s="311"/>
      <c r="AO302" s="311"/>
      <c r="AP302" s="311"/>
      <c r="AQ302" s="311"/>
      <c r="AR302" s="311"/>
      <c r="AS302" s="311"/>
      <c r="AT302" s="311"/>
      <c r="AU302" s="311"/>
      <c r="AV302" s="311"/>
      <c r="AW302" s="311"/>
      <c r="AX302" s="311"/>
      <c r="AY302" s="311"/>
      <c r="AZ302" s="311"/>
      <c r="BA302" s="311"/>
      <c r="BB302" s="311"/>
      <c r="BC302" s="311"/>
      <c r="BD302" s="311"/>
      <c r="BE302" s="311"/>
      <c r="BF302" s="311"/>
      <c r="BG302" s="311"/>
      <c r="BH302" s="311"/>
      <c r="BI302" s="311"/>
      <c r="BJ302" s="311"/>
      <c r="BK302" s="311"/>
      <c r="BL302" s="311"/>
      <c r="BM302" s="310"/>
      <c r="BN302" s="309"/>
    </row>
    <row r="303" spans="1:66" ht="15" hidden="1" customHeight="1">
      <c r="A303" s="1431"/>
      <c r="B303" s="1373"/>
      <c r="C303" s="1332" t="s">
        <v>235</v>
      </c>
      <c r="D303" s="377">
        <v>50</v>
      </c>
      <c r="E303" s="317"/>
      <c r="F303" s="317"/>
      <c r="G303" s="317"/>
      <c r="H303" s="317"/>
      <c r="I303" s="317"/>
      <c r="J303" s="317"/>
      <c r="K303" s="317"/>
      <c r="L303" s="317"/>
      <c r="M303" s="317"/>
      <c r="N303" s="317"/>
      <c r="O303" s="317"/>
      <c r="P303" s="317"/>
      <c r="Q303" s="317"/>
      <c r="R303" s="317"/>
      <c r="S303" s="317"/>
      <c r="T303" s="317"/>
      <c r="U303" s="317"/>
      <c r="V303" s="317"/>
      <c r="W303" s="317"/>
      <c r="X303" s="317"/>
      <c r="Y303" s="317"/>
      <c r="Z303" s="317"/>
      <c r="AA303" s="317"/>
      <c r="AB303" s="317"/>
      <c r="AC303" s="317"/>
      <c r="AD303" s="317"/>
      <c r="AE303" s="317"/>
      <c r="AF303" s="317"/>
      <c r="AG303" s="317"/>
      <c r="AH303" s="317"/>
      <c r="AI303" s="317"/>
      <c r="AJ303" s="317"/>
      <c r="AK303" s="317"/>
      <c r="AL303" s="317"/>
      <c r="AM303" s="317">
        <v>50</v>
      </c>
      <c r="AN303" s="317"/>
      <c r="AO303" s="317"/>
      <c r="AP303" s="317"/>
      <c r="AQ303" s="317"/>
      <c r="AR303" s="317"/>
      <c r="AS303" s="317"/>
      <c r="AT303" s="317"/>
      <c r="AU303" s="317"/>
      <c r="AV303" s="317"/>
      <c r="AW303" s="317"/>
      <c r="AX303" s="317"/>
      <c r="AY303" s="317"/>
      <c r="AZ303" s="317"/>
      <c r="BA303" s="317"/>
      <c r="BB303" s="317"/>
      <c r="BC303" s="317"/>
      <c r="BD303" s="317"/>
      <c r="BE303" s="317"/>
      <c r="BF303" s="317"/>
      <c r="BG303" s="317"/>
      <c r="BH303" s="317"/>
      <c r="BI303" s="317"/>
      <c r="BJ303" s="317"/>
      <c r="BK303" s="317"/>
      <c r="BL303" s="317"/>
      <c r="BM303" s="316"/>
      <c r="BN303" s="315"/>
    </row>
    <row r="304" spans="1:66" ht="15" hidden="1" customHeight="1">
      <c r="A304" s="1431"/>
      <c r="B304" s="1373"/>
      <c r="C304" s="1333"/>
      <c r="D304" s="377">
        <v>60</v>
      </c>
      <c r="E304" s="317"/>
      <c r="F304" s="317"/>
      <c r="G304" s="317"/>
      <c r="H304" s="317"/>
      <c r="I304" s="317"/>
      <c r="J304" s="317"/>
      <c r="K304" s="317"/>
      <c r="L304" s="317"/>
      <c r="M304" s="317"/>
      <c r="N304" s="317"/>
      <c r="O304" s="317"/>
      <c r="P304" s="317"/>
      <c r="Q304" s="317"/>
      <c r="R304" s="317"/>
      <c r="S304" s="317"/>
      <c r="T304" s="317"/>
      <c r="U304" s="317"/>
      <c r="V304" s="317"/>
      <c r="W304" s="317"/>
      <c r="X304" s="317"/>
      <c r="Y304" s="317"/>
      <c r="Z304" s="317"/>
      <c r="AA304" s="317"/>
      <c r="AB304" s="317"/>
      <c r="AC304" s="317"/>
      <c r="AD304" s="317"/>
      <c r="AE304" s="317"/>
      <c r="AF304" s="317"/>
      <c r="AG304" s="317"/>
      <c r="AH304" s="317"/>
      <c r="AI304" s="317"/>
      <c r="AJ304" s="317"/>
      <c r="AK304" s="317"/>
      <c r="AL304" s="317"/>
      <c r="AM304" s="317">
        <v>60</v>
      </c>
      <c r="AN304" s="317"/>
      <c r="AO304" s="317"/>
      <c r="AP304" s="317"/>
      <c r="AQ304" s="317"/>
      <c r="AR304" s="317"/>
      <c r="AS304" s="317"/>
      <c r="AT304" s="317"/>
      <c r="AU304" s="317"/>
      <c r="AV304" s="317"/>
      <c r="AW304" s="317"/>
      <c r="AX304" s="317"/>
      <c r="AY304" s="317"/>
      <c r="AZ304" s="317"/>
      <c r="BA304" s="317"/>
      <c r="BB304" s="317"/>
      <c r="BC304" s="317"/>
      <c r="BD304" s="317"/>
      <c r="BE304" s="317"/>
      <c r="BF304" s="317"/>
      <c r="BG304" s="317"/>
      <c r="BH304" s="317"/>
      <c r="BI304" s="317"/>
      <c r="BJ304" s="317"/>
      <c r="BK304" s="317"/>
      <c r="BL304" s="317"/>
      <c r="BM304" s="316"/>
      <c r="BN304" s="315"/>
    </row>
    <row r="305" spans="1:66" ht="15.75" customHeight="1">
      <c r="A305" s="1431"/>
      <c r="B305" s="1373"/>
      <c r="C305" s="1335" t="s">
        <v>273</v>
      </c>
      <c r="D305" s="308">
        <v>200</v>
      </c>
      <c r="E305" s="307"/>
      <c r="F305" s="307"/>
      <c r="G305" s="307"/>
      <c r="H305" s="307">
        <v>6.4</v>
      </c>
      <c r="I305" s="307"/>
      <c r="J305" s="307"/>
      <c r="K305" s="307"/>
      <c r="L305" s="307"/>
      <c r="M305" s="307"/>
      <c r="N305" s="307"/>
      <c r="O305" s="307"/>
      <c r="P305" s="307"/>
      <c r="Q305" s="307"/>
      <c r="R305" s="307">
        <v>52</v>
      </c>
      <c r="S305" s="307"/>
      <c r="T305" s="307"/>
      <c r="U305" s="307">
        <v>8</v>
      </c>
      <c r="V305" s="307">
        <v>8</v>
      </c>
      <c r="W305" s="307"/>
      <c r="X305" s="307"/>
      <c r="Y305" s="307"/>
      <c r="Z305" s="307"/>
      <c r="AA305" s="307"/>
      <c r="AB305" s="307"/>
      <c r="AC305" s="307"/>
      <c r="AD305" s="307"/>
      <c r="AE305" s="307"/>
      <c r="AF305" s="307"/>
      <c r="AG305" s="307"/>
      <c r="AH305" s="307"/>
      <c r="AI305" s="307"/>
      <c r="AJ305" s="307"/>
      <c r="AK305" s="307"/>
      <c r="AL305" s="307"/>
      <c r="AM305" s="307"/>
      <c r="AN305" s="307"/>
      <c r="AO305" s="307"/>
      <c r="AP305" s="307"/>
      <c r="AQ305" s="307"/>
      <c r="AR305" s="307"/>
      <c r="AS305" s="307"/>
      <c r="AT305" s="307"/>
      <c r="AU305" s="307"/>
      <c r="AV305" s="307"/>
      <c r="AW305" s="307">
        <v>8</v>
      </c>
      <c r="AX305" s="307"/>
      <c r="AY305" s="307"/>
      <c r="AZ305" s="307"/>
      <c r="BA305" s="307"/>
      <c r="BB305" s="307"/>
      <c r="BC305" s="307"/>
      <c r="BD305" s="307"/>
      <c r="BE305" s="307"/>
      <c r="BF305" s="307"/>
      <c r="BG305" s="307"/>
      <c r="BH305" s="307">
        <v>2.4</v>
      </c>
      <c r="BI305" s="307"/>
      <c r="BJ305" s="307"/>
      <c r="BK305" s="307"/>
      <c r="BL305" s="313"/>
      <c r="BM305" s="313"/>
      <c r="BN305" s="306"/>
    </row>
    <row r="306" spans="1:66">
      <c r="A306" s="1431"/>
      <c r="B306" s="1373"/>
      <c r="C306" s="1331"/>
      <c r="D306" s="369">
        <v>250</v>
      </c>
      <c r="E306" s="311"/>
      <c r="F306" s="311"/>
      <c r="G306" s="311"/>
      <c r="H306" s="311">
        <v>8</v>
      </c>
      <c r="I306" s="311"/>
      <c r="J306" s="311"/>
      <c r="K306" s="311"/>
      <c r="L306" s="311"/>
      <c r="M306" s="311"/>
      <c r="N306" s="311"/>
      <c r="O306" s="311"/>
      <c r="P306" s="311"/>
      <c r="Q306" s="311"/>
      <c r="R306" s="311">
        <v>65</v>
      </c>
      <c r="S306" s="311"/>
      <c r="T306" s="311"/>
      <c r="U306" s="311">
        <v>10</v>
      </c>
      <c r="V306" s="311">
        <v>10</v>
      </c>
      <c r="W306" s="311"/>
      <c r="X306" s="311"/>
      <c r="Y306" s="311"/>
      <c r="Z306" s="311"/>
      <c r="AA306" s="311"/>
      <c r="AB306" s="311"/>
      <c r="AC306" s="311"/>
      <c r="AD306" s="311"/>
      <c r="AE306" s="311"/>
      <c r="AF306" s="311"/>
      <c r="AG306" s="311"/>
      <c r="AH306" s="311"/>
      <c r="AI306" s="311"/>
      <c r="AJ306" s="311"/>
      <c r="AK306" s="311"/>
      <c r="AL306" s="311"/>
      <c r="AM306" s="311"/>
      <c r="AN306" s="311"/>
      <c r="AO306" s="311"/>
      <c r="AP306" s="311"/>
      <c r="AQ306" s="311"/>
      <c r="AR306" s="311"/>
      <c r="AS306" s="311"/>
      <c r="AT306" s="311"/>
      <c r="AU306" s="311"/>
      <c r="AV306" s="311"/>
      <c r="AW306" s="311">
        <v>10</v>
      </c>
      <c r="AX306" s="311"/>
      <c r="AY306" s="311"/>
      <c r="AZ306" s="311"/>
      <c r="BA306" s="311"/>
      <c r="BB306" s="311"/>
      <c r="BC306" s="311"/>
      <c r="BD306" s="311"/>
      <c r="BE306" s="311"/>
      <c r="BF306" s="311"/>
      <c r="BG306" s="311"/>
      <c r="BH306" s="311">
        <v>3</v>
      </c>
      <c r="BI306" s="311"/>
      <c r="BJ306" s="311"/>
      <c r="BK306" s="311"/>
      <c r="BL306" s="310"/>
      <c r="BM306" s="310"/>
      <c r="BN306" s="309"/>
    </row>
    <row r="307" spans="1:66" ht="15.75" customHeight="1">
      <c r="A307" s="1431"/>
      <c r="B307" s="1373"/>
      <c r="C307" s="1335" t="s">
        <v>196</v>
      </c>
      <c r="D307" s="308">
        <v>80</v>
      </c>
      <c r="E307" s="307"/>
      <c r="F307" s="307"/>
      <c r="G307" s="307"/>
      <c r="H307" s="307"/>
      <c r="I307" s="307"/>
      <c r="J307" s="307">
        <v>2</v>
      </c>
      <c r="K307" s="307"/>
      <c r="L307" s="307">
        <v>68</v>
      </c>
      <c r="M307" s="307"/>
      <c r="N307" s="307"/>
      <c r="O307" s="307"/>
      <c r="P307" s="307"/>
      <c r="Q307" s="307"/>
      <c r="R307" s="307"/>
      <c r="S307" s="307"/>
      <c r="T307" s="307"/>
      <c r="U307" s="307">
        <v>8</v>
      </c>
      <c r="V307" s="307">
        <v>10</v>
      </c>
      <c r="W307" s="307"/>
      <c r="X307" s="307"/>
      <c r="Y307" s="307"/>
      <c r="Z307" s="307"/>
      <c r="AA307" s="307"/>
      <c r="AB307" s="307"/>
      <c r="AC307" s="307"/>
      <c r="AD307" s="307"/>
      <c r="AE307" s="307"/>
      <c r="AF307" s="307"/>
      <c r="AG307" s="307"/>
      <c r="AH307" s="307"/>
      <c r="AI307" s="307"/>
      <c r="AJ307" s="307"/>
      <c r="AK307" s="307"/>
      <c r="AL307" s="307">
        <v>2</v>
      </c>
      <c r="AM307" s="307"/>
      <c r="AN307" s="307"/>
      <c r="AO307" s="307"/>
      <c r="AP307" s="307"/>
      <c r="AQ307" s="307"/>
      <c r="AR307" s="307"/>
      <c r="AS307" s="307"/>
      <c r="AT307" s="307">
        <v>3</v>
      </c>
      <c r="AU307" s="307"/>
      <c r="AV307" s="307"/>
      <c r="AW307" s="307"/>
      <c r="AX307" s="307"/>
      <c r="AY307" s="307"/>
      <c r="AZ307" s="307"/>
      <c r="BA307" s="307"/>
      <c r="BB307" s="307"/>
      <c r="BC307" s="307"/>
      <c r="BD307" s="307"/>
      <c r="BE307" s="307"/>
      <c r="BF307" s="307"/>
      <c r="BG307" s="307"/>
      <c r="BH307" s="307"/>
      <c r="BI307" s="307"/>
      <c r="BJ307" s="307"/>
      <c r="BK307" s="307"/>
      <c r="BL307" s="307"/>
      <c r="BM307" s="313"/>
      <c r="BN307" s="306"/>
    </row>
    <row r="308" spans="1:66">
      <c r="A308" s="1431"/>
      <c r="B308" s="1373"/>
      <c r="C308" s="1331"/>
      <c r="D308" s="369">
        <v>100</v>
      </c>
      <c r="E308" s="311"/>
      <c r="F308" s="311"/>
      <c r="G308" s="311"/>
      <c r="H308" s="311"/>
      <c r="I308" s="311"/>
      <c r="J308" s="311">
        <v>2</v>
      </c>
      <c r="K308" s="311"/>
      <c r="L308" s="311">
        <v>74</v>
      </c>
      <c r="M308" s="311"/>
      <c r="N308" s="311"/>
      <c r="O308" s="311"/>
      <c r="P308" s="311"/>
      <c r="Q308" s="311"/>
      <c r="R308" s="311"/>
      <c r="S308" s="311"/>
      <c r="T308" s="311"/>
      <c r="U308" s="311">
        <v>8</v>
      </c>
      <c r="V308" s="311">
        <v>12</v>
      </c>
      <c r="W308" s="311"/>
      <c r="X308" s="311"/>
      <c r="Y308" s="311"/>
      <c r="Z308" s="311"/>
      <c r="AA308" s="311"/>
      <c r="AB308" s="311"/>
      <c r="AC308" s="311"/>
      <c r="AD308" s="311"/>
      <c r="AE308" s="311"/>
      <c r="AF308" s="311"/>
      <c r="AG308" s="311"/>
      <c r="AH308" s="311"/>
      <c r="AI308" s="311"/>
      <c r="AJ308" s="311"/>
      <c r="AK308" s="311"/>
      <c r="AL308" s="311">
        <v>2</v>
      </c>
      <c r="AM308" s="311"/>
      <c r="AN308" s="311"/>
      <c r="AO308" s="311"/>
      <c r="AP308" s="311"/>
      <c r="AQ308" s="311"/>
      <c r="AR308" s="311"/>
      <c r="AS308" s="311"/>
      <c r="AT308" s="311">
        <v>5</v>
      </c>
      <c r="AU308" s="311"/>
      <c r="AV308" s="311"/>
      <c r="AW308" s="311"/>
      <c r="AX308" s="311"/>
      <c r="AY308" s="311"/>
      <c r="AZ308" s="311"/>
      <c r="BA308" s="311"/>
      <c r="BB308" s="311"/>
      <c r="BC308" s="311"/>
      <c r="BD308" s="311"/>
      <c r="BE308" s="311"/>
      <c r="BF308" s="311"/>
      <c r="BG308" s="311"/>
      <c r="BH308" s="311"/>
      <c r="BI308" s="311"/>
      <c r="BJ308" s="311"/>
      <c r="BK308" s="311"/>
      <c r="BL308" s="311"/>
      <c r="BM308" s="310"/>
      <c r="BN308" s="309"/>
    </row>
    <row r="309" spans="1:66" ht="15.75" customHeight="1">
      <c r="A309" s="1431"/>
      <c r="B309" s="1373"/>
      <c r="C309" s="1335" t="s">
        <v>198</v>
      </c>
      <c r="D309" s="308">
        <v>80</v>
      </c>
      <c r="E309" s="307"/>
      <c r="F309" s="307"/>
      <c r="G309" s="307"/>
      <c r="H309" s="307"/>
      <c r="I309" s="307"/>
      <c r="J309" s="307">
        <v>2.4</v>
      </c>
      <c r="K309" s="307"/>
      <c r="L309" s="307"/>
      <c r="M309" s="307"/>
      <c r="N309" s="307"/>
      <c r="O309" s="307"/>
      <c r="P309" s="307"/>
      <c r="Q309" s="307"/>
      <c r="R309" s="307"/>
      <c r="S309" s="307"/>
      <c r="T309" s="307"/>
      <c r="U309" s="307"/>
      <c r="V309" s="307"/>
      <c r="W309" s="307"/>
      <c r="X309" s="307"/>
      <c r="Y309" s="307"/>
      <c r="Z309" s="307"/>
      <c r="AA309" s="307"/>
      <c r="AB309" s="307"/>
      <c r="AC309" s="307"/>
      <c r="AD309" s="307"/>
      <c r="AE309" s="307"/>
      <c r="AF309" s="307"/>
      <c r="AG309" s="307"/>
      <c r="AH309" s="307"/>
      <c r="AI309" s="307"/>
      <c r="AJ309" s="307"/>
      <c r="AK309" s="307"/>
      <c r="AL309" s="307"/>
      <c r="AM309" s="307"/>
      <c r="AN309" s="307"/>
      <c r="AO309" s="307"/>
      <c r="AP309" s="307"/>
      <c r="AQ309" s="307"/>
      <c r="AR309" s="307"/>
      <c r="AS309" s="307"/>
      <c r="AT309" s="307"/>
      <c r="AU309" s="307"/>
      <c r="AV309" s="307"/>
      <c r="AW309" s="307"/>
      <c r="AX309" s="307"/>
      <c r="AY309" s="307"/>
      <c r="AZ309" s="307">
        <v>37.200000000000003</v>
      </c>
      <c r="BA309" s="307"/>
      <c r="BB309" s="307"/>
      <c r="BC309" s="307"/>
      <c r="BD309" s="307"/>
      <c r="BE309" s="307"/>
      <c r="BF309" s="307"/>
      <c r="BG309" s="307"/>
      <c r="BH309" s="307"/>
      <c r="BI309" s="307"/>
      <c r="BJ309" s="307"/>
      <c r="BK309" s="307"/>
      <c r="BL309" s="307"/>
      <c r="BM309" s="313"/>
      <c r="BN309" s="306"/>
    </row>
    <row r="310" spans="1:66" ht="15" customHeight="1">
      <c r="A310" s="1431"/>
      <c r="B310" s="1373"/>
      <c r="C310" s="1331"/>
      <c r="D310" s="369">
        <v>100</v>
      </c>
      <c r="E310" s="311"/>
      <c r="F310" s="311"/>
      <c r="G310" s="311"/>
      <c r="H310" s="311"/>
      <c r="I310" s="311"/>
      <c r="J310" s="311">
        <v>3</v>
      </c>
      <c r="K310" s="311"/>
      <c r="L310" s="311"/>
      <c r="M310" s="311"/>
      <c r="N310" s="311"/>
      <c r="O310" s="311"/>
      <c r="P310" s="311"/>
      <c r="Q310" s="311"/>
      <c r="R310" s="311"/>
      <c r="S310" s="314"/>
      <c r="T310" s="311"/>
      <c r="U310" s="311"/>
      <c r="V310" s="311"/>
      <c r="W310" s="311"/>
      <c r="X310" s="311"/>
      <c r="Y310" s="311"/>
      <c r="Z310" s="311"/>
      <c r="AA310" s="311"/>
      <c r="AB310" s="311"/>
      <c r="AC310" s="311"/>
      <c r="AD310" s="311"/>
      <c r="AE310" s="311"/>
      <c r="AF310" s="311"/>
      <c r="AG310" s="311"/>
      <c r="AH310" s="311"/>
      <c r="AI310" s="311"/>
      <c r="AJ310" s="311"/>
      <c r="AK310" s="311"/>
      <c r="AL310" s="311"/>
      <c r="AM310" s="311"/>
      <c r="AN310" s="311"/>
      <c r="AO310" s="311"/>
      <c r="AP310" s="311"/>
      <c r="AQ310" s="311"/>
      <c r="AR310" s="311"/>
      <c r="AS310" s="311"/>
      <c r="AT310" s="311"/>
      <c r="AU310" s="311"/>
      <c r="AV310" s="311"/>
      <c r="AW310" s="311"/>
      <c r="AX310" s="311"/>
      <c r="AY310" s="311"/>
      <c r="AZ310" s="311">
        <v>46.5</v>
      </c>
      <c r="BA310" s="311"/>
      <c r="BB310" s="311"/>
      <c r="BC310" s="311"/>
      <c r="BD310" s="311"/>
      <c r="BE310" s="311"/>
      <c r="BF310" s="311"/>
      <c r="BG310" s="311"/>
      <c r="BH310" s="311"/>
      <c r="BI310" s="311"/>
      <c r="BJ310" s="311"/>
      <c r="BK310" s="311"/>
      <c r="BL310" s="311"/>
      <c r="BM310" s="310"/>
      <c r="BN310" s="309"/>
    </row>
    <row r="311" spans="1:66" ht="15" customHeight="1">
      <c r="A311" s="1431"/>
      <c r="B311" s="1373"/>
      <c r="C311" s="1335" t="s">
        <v>272</v>
      </c>
      <c r="D311" s="308">
        <v>150</v>
      </c>
      <c r="E311" s="307"/>
      <c r="F311" s="307"/>
      <c r="G311" s="307"/>
      <c r="H311" s="307"/>
      <c r="I311" s="307"/>
      <c r="J311" s="307"/>
      <c r="K311" s="307"/>
      <c r="L311" s="307"/>
      <c r="M311" s="307"/>
      <c r="N311" s="307"/>
      <c r="O311" s="307"/>
      <c r="P311" s="307"/>
      <c r="Q311" s="307"/>
      <c r="R311" s="307"/>
      <c r="S311" s="307"/>
      <c r="T311" s="307"/>
      <c r="U311" s="307"/>
      <c r="V311" s="307"/>
      <c r="W311" s="307"/>
      <c r="X311" s="307"/>
      <c r="Y311" s="307"/>
      <c r="Z311" s="307"/>
      <c r="AA311" s="307"/>
      <c r="AB311" s="307"/>
      <c r="AC311" s="307"/>
      <c r="AD311" s="307">
        <v>30</v>
      </c>
      <c r="AE311" s="307"/>
      <c r="AF311" s="307"/>
      <c r="AG311" s="307"/>
      <c r="AH311" s="307"/>
      <c r="AI311" s="307"/>
      <c r="AJ311" s="307"/>
      <c r="AK311" s="307"/>
      <c r="AL311" s="307"/>
      <c r="AM311" s="307"/>
      <c r="AN311" s="307"/>
      <c r="AO311" s="307"/>
      <c r="AP311" s="307"/>
      <c r="AQ311" s="307"/>
      <c r="AR311" s="307"/>
      <c r="AS311" s="307"/>
      <c r="AT311" s="307"/>
      <c r="AU311" s="307"/>
      <c r="AV311" s="307"/>
      <c r="AW311" s="307"/>
      <c r="AX311" s="307"/>
      <c r="AY311" s="307"/>
      <c r="AZ311" s="307"/>
      <c r="BA311" s="307"/>
      <c r="BB311" s="307"/>
      <c r="BC311" s="307"/>
      <c r="BD311" s="307"/>
      <c r="BE311" s="307"/>
      <c r="BF311" s="307"/>
      <c r="BG311" s="307">
        <v>10.4</v>
      </c>
      <c r="BH311" s="307"/>
      <c r="BI311" s="307"/>
      <c r="BJ311" s="307"/>
      <c r="BK311" s="307"/>
      <c r="BL311" s="307">
        <v>0.15</v>
      </c>
      <c r="BM311" s="313"/>
      <c r="BN311" s="306"/>
    </row>
    <row r="312" spans="1:66" ht="15" customHeight="1">
      <c r="A312" s="1431"/>
      <c r="B312" s="1373"/>
      <c r="C312" s="1331"/>
      <c r="D312" s="369">
        <v>180</v>
      </c>
      <c r="E312" s="311"/>
      <c r="F312" s="311"/>
      <c r="G312" s="311"/>
      <c r="H312" s="311"/>
      <c r="I312" s="311"/>
      <c r="J312" s="311"/>
      <c r="K312" s="311"/>
      <c r="L312" s="311"/>
      <c r="M312" s="311"/>
      <c r="N312" s="311"/>
      <c r="O312" s="311"/>
      <c r="P312" s="311"/>
      <c r="Q312" s="311"/>
      <c r="R312" s="311"/>
      <c r="S312" s="311"/>
      <c r="T312" s="311"/>
      <c r="U312" s="311"/>
      <c r="V312" s="311"/>
      <c r="W312" s="311"/>
      <c r="X312" s="311"/>
      <c r="Y312" s="311"/>
      <c r="Z312" s="311"/>
      <c r="AA312" s="311"/>
      <c r="AB312" s="311"/>
      <c r="AC312" s="311"/>
      <c r="AD312" s="311">
        <v>36</v>
      </c>
      <c r="AE312" s="311"/>
      <c r="AF312" s="311"/>
      <c r="AG312" s="311"/>
      <c r="AH312" s="311"/>
      <c r="AI312" s="311"/>
      <c r="AJ312" s="311"/>
      <c r="AK312" s="311"/>
      <c r="AL312" s="311"/>
      <c r="AM312" s="311"/>
      <c r="AN312" s="311"/>
      <c r="AO312" s="311"/>
      <c r="AP312" s="311"/>
      <c r="AQ312" s="311"/>
      <c r="AR312" s="311"/>
      <c r="AS312" s="311"/>
      <c r="AT312" s="311"/>
      <c r="AU312" s="311"/>
      <c r="AV312" s="311"/>
      <c r="AW312" s="311"/>
      <c r="AX312" s="311"/>
      <c r="AY312" s="311"/>
      <c r="AZ312" s="311"/>
      <c r="BA312" s="311"/>
      <c r="BB312" s="311"/>
      <c r="BC312" s="311"/>
      <c r="BD312" s="311"/>
      <c r="BE312" s="311"/>
      <c r="BF312" s="311"/>
      <c r="BG312" s="311">
        <v>12.5</v>
      </c>
      <c r="BH312" s="311"/>
      <c r="BI312" s="311"/>
      <c r="BJ312" s="311"/>
      <c r="BK312" s="311"/>
      <c r="BL312" s="311">
        <v>0.18</v>
      </c>
      <c r="BM312" s="310"/>
      <c r="BN312" s="309"/>
    </row>
    <row r="313" spans="1:66" ht="15" customHeight="1">
      <c r="A313" s="1431"/>
      <c r="B313" s="1373"/>
      <c r="C313" s="1334" t="s">
        <v>48</v>
      </c>
      <c r="D313" s="308">
        <v>15</v>
      </c>
      <c r="E313" s="307"/>
      <c r="F313" s="307"/>
      <c r="G313" s="307"/>
      <c r="H313" s="307"/>
      <c r="I313" s="307"/>
      <c r="J313" s="307"/>
      <c r="K313" s="307"/>
      <c r="L313" s="307"/>
      <c r="M313" s="307"/>
      <c r="N313" s="307"/>
      <c r="O313" s="307"/>
      <c r="P313" s="307"/>
      <c r="Q313" s="307"/>
      <c r="R313" s="307"/>
      <c r="S313" s="307"/>
      <c r="T313" s="307"/>
      <c r="U313" s="307"/>
      <c r="V313" s="307"/>
      <c r="W313" s="307"/>
      <c r="X313" s="307"/>
      <c r="Y313" s="307"/>
      <c r="Z313" s="307"/>
      <c r="AA313" s="307"/>
      <c r="AB313" s="307"/>
      <c r="AC313" s="307"/>
      <c r="AD313" s="307"/>
      <c r="AE313" s="307"/>
      <c r="AF313" s="307"/>
      <c r="AG313" s="307"/>
      <c r="AH313" s="307"/>
      <c r="AI313" s="307"/>
      <c r="AJ313" s="307"/>
      <c r="AK313" s="307"/>
      <c r="AL313" s="307"/>
      <c r="AM313" s="307"/>
      <c r="AN313" s="307"/>
      <c r="AO313" s="307"/>
      <c r="AP313" s="307"/>
      <c r="AQ313" s="307">
        <v>15</v>
      </c>
      <c r="AR313" s="307"/>
      <c r="AS313" s="307"/>
      <c r="AT313" s="307"/>
      <c r="AU313" s="307"/>
      <c r="AV313" s="307"/>
      <c r="AW313" s="307"/>
      <c r="AX313" s="307"/>
      <c r="AY313" s="307"/>
      <c r="AZ313" s="307"/>
      <c r="BA313" s="307"/>
      <c r="BB313" s="307"/>
      <c r="BC313" s="307"/>
      <c r="BD313" s="307"/>
      <c r="BE313" s="307"/>
      <c r="BF313" s="307"/>
      <c r="BG313" s="307"/>
      <c r="BH313" s="307"/>
      <c r="BI313" s="307"/>
      <c r="BJ313" s="307"/>
      <c r="BK313" s="307"/>
      <c r="BL313" s="307"/>
      <c r="BM313" s="313"/>
      <c r="BN313" s="306"/>
    </row>
    <row r="314" spans="1:66" ht="15" customHeight="1">
      <c r="A314" s="1431"/>
      <c r="B314" s="1373"/>
      <c r="C314" s="1334"/>
      <c r="D314" s="369">
        <v>20</v>
      </c>
      <c r="E314" s="311"/>
      <c r="F314" s="311"/>
      <c r="G314" s="311"/>
      <c r="H314" s="311"/>
      <c r="I314" s="311"/>
      <c r="J314" s="311"/>
      <c r="K314" s="311"/>
      <c r="L314" s="311"/>
      <c r="M314" s="311"/>
      <c r="N314" s="311"/>
      <c r="O314" s="311"/>
      <c r="P314" s="311"/>
      <c r="Q314" s="311"/>
      <c r="R314" s="311"/>
      <c r="S314" s="311"/>
      <c r="T314" s="311"/>
      <c r="U314" s="311"/>
      <c r="V314" s="311"/>
      <c r="W314" s="311"/>
      <c r="X314" s="311"/>
      <c r="Y314" s="311"/>
      <c r="Z314" s="311"/>
      <c r="AA314" s="311"/>
      <c r="AB314" s="311"/>
      <c r="AC314" s="311"/>
      <c r="AD314" s="311"/>
      <c r="AE314" s="311"/>
      <c r="AF314" s="311"/>
      <c r="AG314" s="311"/>
      <c r="AH314" s="311"/>
      <c r="AI314" s="311"/>
      <c r="AJ314" s="311"/>
      <c r="AK314" s="311"/>
      <c r="AL314" s="311"/>
      <c r="AM314" s="311"/>
      <c r="AN314" s="311"/>
      <c r="AO314" s="311"/>
      <c r="AP314" s="311"/>
      <c r="AQ314" s="311">
        <v>20</v>
      </c>
      <c r="AR314" s="311"/>
      <c r="AS314" s="311"/>
      <c r="AT314" s="311"/>
      <c r="AU314" s="311"/>
      <c r="AV314" s="311"/>
      <c r="AW314" s="311"/>
      <c r="AX314" s="311"/>
      <c r="AY314" s="311"/>
      <c r="AZ314" s="311"/>
      <c r="BA314" s="311"/>
      <c r="BB314" s="311"/>
      <c r="BC314" s="311"/>
      <c r="BD314" s="311"/>
      <c r="BE314" s="311"/>
      <c r="BF314" s="311"/>
      <c r="BG314" s="311"/>
      <c r="BH314" s="311"/>
      <c r="BI314" s="311"/>
      <c r="BJ314" s="311"/>
      <c r="BK314" s="311"/>
      <c r="BL314" s="311"/>
      <c r="BM314" s="310"/>
      <c r="BN314" s="309"/>
    </row>
    <row r="315" spans="1:66" ht="15" customHeight="1">
      <c r="A315" s="1431"/>
      <c r="B315" s="1373"/>
      <c r="C315" s="1334" t="s">
        <v>68</v>
      </c>
      <c r="D315" s="308">
        <v>15</v>
      </c>
      <c r="E315" s="307"/>
      <c r="F315" s="307"/>
      <c r="G315" s="307"/>
      <c r="H315" s="307"/>
      <c r="I315" s="307"/>
      <c r="J315" s="307"/>
      <c r="K315" s="307"/>
      <c r="L315" s="307"/>
      <c r="M315" s="307"/>
      <c r="N315" s="307"/>
      <c r="O315" s="307"/>
      <c r="P315" s="307"/>
      <c r="Q315" s="307"/>
      <c r="R315" s="307"/>
      <c r="S315" s="307"/>
      <c r="T315" s="307"/>
      <c r="U315" s="307"/>
      <c r="V315" s="307"/>
      <c r="W315" s="307"/>
      <c r="X315" s="307"/>
      <c r="Y315" s="307"/>
      <c r="Z315" s="307"/>
      <c r="AA315" s="307"/>
      <c r="AB315" s="307"/>
      <c r="AC315" s="307"/>
      <c r="AD315" s="307"/>
      <c r="AE315" s="307"/>
      <c r="AF315" s="307"/>
      <c r="AG315" s="307"/>
      <c r="AH315" s="307"/>
      <c r="AI315" s="307"/>
      <c r="AJ315" s="307"/>
      <c r="AK315" s="307"/>
      <c r="AL315" s="307"/>
      <c r="AM315" s="307"/>
      <c r="AN315" s="307"/>
      <c r="AO315" s="307"/>
      <c r="AP315" s="307"/>
      <c r="AQ315" s="307"/>
      <c r="AR315" s="307">
        <v>15</v>
      </c>
      <c r="AS315" s="307"/>
      <c r="AT315" s="307"/>
      <c r="AU315" s="307"/>
      <c r="AV315" s="307"/>
      <c r="AW315" s="307"/>
      <c r="AX315" s="307"/>
      <c r="AY315" s="307"/>
      <c r="AZ315" s="307"/>
      <c r="BA315" s="307"/>
      <c r="BB315" s="307"/>
      <c r="BC315" s="307"/>
      <c r="BD315" s="307"/>
      <c r="BE315" s="307"/>
      <c r="BF315" s="307"/>
      <c r="BG315" s="307"/>
      <c r="BH315" s="307"/>
      <c r="BI315" s="307"/>
      <c r="BJ315" s="307"/>
      <c r="BK315" s="307"/>
      <c r="BL315" s="307"/>
      <c r="BM315" s="313"/>
      <c r="BN315" s="306"/>
    </row>
    <row r="316" spans="1:66" ht="15" customHeight="1">
      <c r="A316" s="1431"/>
      <c r="B316" s="1375"/>
      <c r="C316" s="1334"/>
      <c r="D316" s="369">
        <v>20</v>
      </c>
      <c r="E316" s="311"/>
      <c r="F316" s="311"/>
      <c r="G316" s="311"/>
      <c r="H316" s="311"/>
      <c r="I316" s="311"/>
      <c r="J316" s="311"/>
      <c r="K316" s="311"/>
      <c r="L316" s="311"/>
      <c r="M316" s="311"/>
      <c r="N316" s="311"/>
      <c r="O316" s="311"/>
      <c r="P316" s="311"/>
      <c r="Q316" s="311"/>
      <c r="R316" s="311"/>
      <c r="S316" s="311"/>
      <c r="T316" s="311"/>
      <c r="U316" s="311"/>
      <c r="V316" s="311"/>
      <c r="W316" s="311"/>
      <c r="X316" s="311"/>
      <c r="Y316" s="311"/>
      <c r="Z316" s="311"/>
      <c r="AA316" s="311"/>
      <c r="AB316" s="311"/>
      <c r="AC316" s="311"/>
      <c r="AD316" s="311"/>
      <c r="AE316" s="311"/>
      <c r="AF316" s="311"/>
      <c r="AG316" s="311"/>
      <c r="AH316" s="311"/>
      <c r="AI316" s="311"/>
      <c r="AJ316" s="311"/>
      <c r="AK316" s="311"/>
      <c r="AL316" s="311"/>
      <c r="AM316" s="311"/>
      <c r="AN316" s="311"/>
      <c r="AO316" s="311"/>
      <c r="AP316" s="311"/>
      <c r="AQ316" s="311"/>
      <c r="AR316" s="311">
        <v>20</v>
      </c>
      <c r="AS316" s="311"/>
      <c r="AT316" s="311"/>
      <c r="AU316" s="311"/>
      <c r="AV316" s="311"/>
      <c r="AW316" s="311"/>
      <c r="AX316" s="311"/>
      <c r="AY316" s="311"/>
      <c r="AZ316" s="311"/>
      <c r="BA316" s="311"/>
      <c r="BB316" s="311"/>
      <c r="BC316" s="311"/>
      <c r="BD316" s="311"/>
      <c r="BE316" s="311"/>
      <c r="BF316" s="311"/>
      <c r="BG316" s="311"/>
      <c r="BH316" s="311"/>
      <c r="BI316" s="311"/>
      <c r="BJ316" s="311"/>
      <c r="BK316" s="311"/>
      <c r="BL316" s="311"/>
      <c r="BM316" s="310"/>
      <c r="BN316" s="309"/>
    </row>
    <row r="317" spans="1:66" ht="22.5" customHeight="1">
      <c r="A317" s="1431"/>
      <c r="B317" s="1372" t="s">
        <v>271</v>
      </c>
      <c r="C317" s="1335" t="s">
        <v>270</v>
      </c>
      <c r="D317" s="308">
        <v>60</v>
      </c>
      <c r="E317" s="307">
        <v>7.4</v>
      </c>
      <c r="F317" s="307"/>
      <c r="G317" s="307"/>
      <c r="H317" s="307"/>
      <c r="I317" s="307"/>
      <c r="J317" s="307">
        <v>3</v>
      </c>
      <c r="K317" s="307"/>
      <c r="L317" s="307"/>
      <c r="M317" s="307"/>
      <c r="N317" s="307"/>
      <c r="O317" s="307"/>
      <c r="P317" s="307"/>
      <c r="Q317" s="307">
        <v>4.3</v>
      </c>
      <c r="R317" s="307"/>
      <c r="S317" s="307"/>
      <c r="T317" s="307"/>
      <c r="U317" s="307"/>
      <c r="V317" s="307"/>
      <c r="W317" s="307"/>
      <c r="X317" s="307"/>
      <c r="Y317" s="307"/>
      <c r="Z317" s="307"/>
      <c r="AA317" s="307"/>
      <c r="AB317" s="307"/>
      <c r="AC317" s="307"/>
      <c r="AD317" s="307"/>
      <c r="AE317" s="307"/>
      <c r="AF317" s="307"/>
      <c r="AG317" s="307"/>
      <c r="AH317" s="307"/>
      <c r="AI317" s="307"/>
      <c r="AJ317" s="307">
        <v>23.75</v>
      </c>
      <c r="AK317" s="307"/>
      <c r="AL317" s="307"/>
      <c r="AM317" s="307"/>
      <c r="AN317" s="307"/>
      <c r="AO317" s="307"/>
      <c r="AP317" s="307"/>
      <c r="AQ317" s="307"/>
      <c r="AR317" s="307"/>
      <c r="AS317" s="307"/>
      <c r="AT317" s="307">
        <v>29.8</v>
      </c>
      <c r="AU317" s="307"/>
      <c r="AV317" s="307"/>
      <c r="AW317" s="307"/>
      <c r="AX317" s="307"/>
      <c r="AY317" s="307"/>
      <c r="AZ317" s="307"/>
      <c r="BA317" s="307"/>
      <c r="BB317" s="307"/>
      <c r="BC317" s="307"/>
      <c r="BD317" s="307"/>
      <c r="BE317" s="307"/>
      <c r="BF317" s="307">
        <v>0.3</v>
      </c>
      <c r="BG317" s="307">
        <v>3</v>
      </c>
      <c r="BH317" s="307">
        <v>0.9</v>
      </c>
      <c r="BI317" s="307"/>
      <c r="BJ317" s="307"/>
      <c r="BK317" s="307"/>
      <c r="BL317" s="307"/>
      <c r="BM317" s="313"/>
      <c r="BN317" s="306">
        <v>1</v>
      </c>
    </row>
    <row r="318" spans="1:66" ht="22.5" customHeight="1">
      <c r="A318" s="1431"/>
      <c r="B318" s="1373"/>
      <c r="C318" s="1331"/>
      <c r="D318" s="369">
        <v>60</v>
      </c>
      <c r="E318" s="311">
        <v>7.4</v>
      </c>
      <c r="F318" s="311"/>
      <c r="G318" s="311"/>
      <c r="H318" s="311"/>
      <c r="I318" s="311"/>
      <c r="J318" s="311">
        <v>3</v>
      </c>
      <c r="K318" s="311"/>
      <c r="L318" s="311"/>
      <c r="M318" s="311"/>
      <c r="N318" s="311"/>
      <c r="O318" s="311"/>
      <c r="P318" s="311"/>
      <c r="Q318" s="311">
        <v>4.3</v>
      </c>
      <c r="R318" s="311"/>
      <c r="S318" s="311"/>
      <c r="T318" s="311"/>
      <c r="U318" s="311"/>
      <c r="V318" s="311"/>
      <c r="W318" s="311"/>
      <c r="X318" s="311"/>
      <c r="Y318" s="311"/>
      <c r="Z318" s="311"/>
      <c r="AA318" s="311"/>
      <c r="AB318" s="311"/>
      <c r="AC318" s="311"/>
      <c r="AD318" s="311"/>
      <c r="AE318" s="311"/>
      <c r="AF318" s="311"/>
      <c r="AG318" s="311"/>
      <c r="AH318" s="311"/>
      <c r="AI318" s="311"/>
      <c r="AJ318" s="311">
        <v>23.75</v>
      </c>
      <c r="AK318" s="311"/>
      <c r="AL318" s="311"/>
      <c r="AM318" s="311"/>
      <c r="AN318" s="311"/>
      <c r="AO318" s="311"/>
      <c r="AP318" s="311"/>
      <c r="AQ318" s="311"/>
      <c r="AR318" s="311"/>
      <c r="AS318" s="311"/>
      <c r="AT318" s="311">
        <v>29.8</v>
      </c>
      <c r="AU318" s="311"/>
      <c r="AV318" s="311"/>
      <c r="AW318" s="311"/>
      <c r="AX318" s="311"/>
      <c r="AY318" s="311"/>
      <c r="AZ318" s="311"/>
      <c r="BA318" s="311"/>
      <c r="BB318" s="311"/>
      <c r="BC318" s="311"/>
      <c r="BD318" s="311"/>
      <c r="BE318" s="311"/>
      <c r="BF318" s="311">
        <v>0.3</v>
      </c>
      <c r="BG318" s="311">
        <v>3</v>
      </c>
      <c r="BH318" s="311">
        <v>0.9</v>
      </c>
      <c r="BI318" s="311"/>
      <c r="BJ318" s="311"/>
      <c r="BK318" s="311"/>
      <c r="BL318" s="311"/>
      <c r="BM318" s="310"/>
      <c r="BN318" s="309">
        <v>1</v>
      </c>
    </row>
    <row r="319" spans="1:66" ht="15.75" customHeight="1">
      <c r="A319" s="1431"/>
      <c r="B319" s="1373"/>
      <c r="C319" s="1334" t="s">
        <v>362</v>
      </c>
      <c r="D319" s="308">
        <v>150</v>
      </c>
      <c r="E319" s="307"/>
      <c r="F319" s="307">
        <v>150</v>
      </c>
      <c r="G319" s="307"/>
      <c r="H319" s="307"/>
      <c r="I319" s="307"/>
      <c r="J319" s="307"/>
      <c r="K319" s="307"/>
      <c r="L319" s="307"/>
      <c r="M319" s="307"/>
      <c r="N319" s="307"/>
      <c r="O319" s="307"/>
      <c r="P319" s="307"/>
      <c r="Q319" s="307"/>
      <c r="R319" s="307"/>
      <c r="S319" s="307"/>
      <c r="T319" s="307"/>
      <c r="U319" s="307"/>
      <c r="V319" s="307"/>
      <c r="W319" s="307"/>
      <c r="X319" s="307"/>
      <c r="Y319" s="307"/>
      <c r="Z319" s="307"/>
      <c r="AA319" s="307"/>
      <c r="AB319" s="307"/>
      <c r="AC319" s="307"/>
      <c r="AD319" s="307"/>
      <c r="AE319" s="307"/>
      <c r="AF319" s="307"/>
      <c r="AG319" s="307"/>
      <c r="AH319" s="307"/>
      <c r="AI319" s="307"/>
      <c r="AJ319" s="307"/>
      <c r="AK319" s="307"/>
      <c r="AL319" s="307"/>
      <c r="AM319" s="307"/>
      <c r="AN319" s="307"/>
      <c r="AO319" s="307"/>
      <c r="AP319" s="307"/>
      <c r="AQ319" s="307"/>
      <c r="AR319" s="307"/>
      <c r="AS319" s="307"/>
      <c r="AT319" s="307"/>
      <c r="AU319" s="307"/>
      <c r="AV319" s="307"/>
      <c r="AW319" s="307"/>
      <c r="AX319" s="307"/>
      <c r="AY319" s="307"/>
      <c r="AZ319" s="307"/>
      <c r="BA319" s="307"/>
      <c r="BB319" s="307"/>
      <c r="BC319" s="307"/>
      <c r="BD319" s="307"/>
      <c r="BE319" s="307"/>
      <c r="BF319" s="307"/>
      <c r="BG319" s="307"/>
      <c r="BH319" s="307"/>
      <c r="BI319" s="307"/>
      <c r="BJ319" s="307"/>
      <c r="BK319" s="307"/>
      <c r="BL319" s="307"/>
      <c r="BM319" s="307"/>
      <c r="BN319" s="306"/>
    </row>
    <row r="320" spans="1:66" ht="15.75" thickBot="1">
      <c r="A320" s="1431"/>
      <c r="B320" s="1370"/>
      <c r="C320" s="1336"/>
      <c r="D320" s="370">
        <v>180</v>
      </c>
      <c r="E320" s="305"/>
      <c r="F320" s="305">
        <v>180</v>
      </c>
      <c r="G320" s="305"/>
      <c r="H320" s="305"/>
      <c r="I320" s="305"/>
      <c r="J320" s="305"/>
      <c r="K320" s="305"/>
      <c r="L320" s="305"/>
      <c r="M320" s="305"/>
      <c r="N320" s="305"/>
      <c r="O320" s="305"/>
      <c r="P320" s="305"/>
      <c r="Q320" s="305"/>
      <c r="R320" s="305"/>
      <c r="S320" s="305"/>
      <c r="T320" s="305"/>
      <c r="U320" s="305"/>
      <c r="V320" s="305"/>
      <c r="W320" s="305"/>
      <c r="X320" s="305"/>
      <c r="Y320" s="305"/>
      <c r="Z320" s="305"/>
      <c r="AA320" s="305"/>
      <c r="AB320" s="305"/>
      <c r="AC320" s="305"/>
      <c r="AD320" s="305"/>
      <c r="AE320" s="305"/>
      <c r="AF320" s="305"/>
      <c r="AG320" s="305"/>
      <c r="AH320" s="305"/>
      <c r="AI320" s="305"/>
      <c r="AJ320" s="305"/>
      <c r="AK320" s="305"/>
      <c r="AL320" s="305"/>
      <c r="AM320" s="305"/>
      <c r="AN320" s="305"/>
      <c r="AO320" s="305"/>
      <c r="AP320" s="305"/>
      <c r="AQ320" s="305"/>
      <c r="AR320" s="305"/>
      <c r="AS320" s="305"/>
      <c r="AT320" s="305"/>
      <c r="AU320" s="305"/>
      <c r="AV320" s="305"/>
      <c r="AW320" s="305"/>
      <c r="AX320" s="305"/>
      <c r="AY320" s="305"/>
      <c r="AZ320" s="305"/>
      <c r="BA320" s="305"/>
      <c r="BB320" s="305"/>
      <c r="BC320" s="305"/>
      <c r="BD320" s="305"/>
      <c r="BE320" s="305"/>
      <c r="BF320" s="305"/>
      <c r="BG320" s="305"/>
      <c r="BH320" s="305"/>
      <c r="BI320" s="305"/>
      <c r="BJ320" s="305"/>
      <c r="BK320" s="305"/>
      <c r="BL320" s="305"/>
      <c r="BM320" s="305"/>
      <c r="BN320" s="304"/>
    </row>
    <row r="321" spans="1:66" s="300" customFormat="1" ht="15.75" customHeight="1">
      <c r="A321" s="303"/>
      <c r="B321" s="303"/>
      <c r="C321" s="1397"/>
      <c r="D321" s="376"/>
      <c r="E321" s="376"/>
      <c r="F321" s="376"/>
      <c r="G321" s="376"/>
      <c r="H321" s="376"/>
      <c r="I321" s="376"/>
      <c r="J321" s="376"/>
      <c r="K321" s="376"/>
      <c r="L321" s="376"/>
      <c r="M321" s="376"/>
      <c r="N321" s="376"/>
      <c r="O321" s="302"/>
      <c r="P321" s="376"/>
      <c r="Q321" s="376"/>
      <c r="R321" s="376"/>
      <c r="S321" s="376"/>
      <c r="T321" s="376"/>
      <c r="U321" s="376"/>
      <c r="V321" s="376"/>
      <c r="W321" s="376"/>
      <c r="X321" s="376"/>
      <c r="Y321" s="376"/>
      <c r="Z321" s="376"/>
      <c r="AA321" s="376"/>
      <c r="AB321" s="376"/>
      <c r="AC321" s="376"/>
      <c r="AD321" s="376"/>
      <c r="AE321" s="376"/>
      <c r="AF321" s="376"/>
      <c r="AG321" s="376"/>
      <c r="AH321" s="376"/>
      <c r="AI321" s="376"/>
      <c r="AJ321" s="376"/>
      <c r="AK321" s="376"/>
      <c r="AL321" s="376"/>
      <c r="AM321" s="376"/>
      <c r="AN321" s="376"/>
      <c r="AO321" s="376"/>
      <c r="AP321" s="376"/>
      <c r="AQ321" s="376"/>
      <c r="AR321" s="376"/>
      <c r="AS321" s="376"/>
      <c r="AT321" s="376"/>
      <c r="AU321" s="376"/>
      <c r="AV321" s="376"/>
      <c r="AW321" s="376"/>
      <c r="AX321" s="376"/>
      <c r="AY321" s="376"/>
      <c r="AZ321" s="376"/>
      <c r="BA321" s="376"/>
      <c r="BB321" s="376"/>
      <c r="BC321" s="376"/>
      <c r="BD321" s="376"/>
      <c r="BE321" s="376"/>
      <c r="BF321" s="376"/>
      <c r="BG321" s="376"/>
      <c r="BH321" s="376"/>
      <c r="BI321" s="376"/>
      <c r="BJ321" s="376"/>
      <c r="BK321" s="376"/>
      <c r="BL321" s="376"/>
      <c r="BM321" s="376"/>
      <c r="BN321" s="376"/>
    </row>
    <row r="322" spans="1:66" s="285" customFormat="1" ht="15.75" thickBot="1">
      <c r="A322" s="288"/>
      <c r="B322" s="288"/>
      <c r="C322" s="1396"/>
      <c r="D322" s="373"/>
      <c r="E322" s="373"/>
      <c r="F322" s="373"/>
      <c r="G322" s="373"/>
      <c r="H322" s="373"/>
      <c r="I322" s="373"/>
      <c r="J322" s="373"/>
      <c r="K322" s="373"/>
      <c r="L322" s="373"/>
      <c r="M322" s="373"/>
      <c r="N322" s="373"/>
      <c r="O322" s="287"/>
      <c r="P322" s="373"/>
      <c r="Q322" s="373"/>
      <c r="R322" s="373"/>
      <c r="S322" s="373"/>
      <c r="T322" s="373"/>
      <c r="U322" s="373"/>
      <c r="V322" s="373"/>
      <c r="W322" s="373"/>
      <c r="X322" s="373"/>
      <c r="Y322" s="373"/>
      <c r="Z322" s="373"/>
      <c r="AA322" s="373"/>
      <c r="AB322" s="373"/>
      <c r="AC322" s="373"/>
      <c r="AD322" s="373"/>
      <c r="AE322" s="373"/>
      <c r="AF322" s="373"/>
      <c r="AG322" s="373"/>
      <c r="AH322" s="373"/>
      <c r="AI322" s="373"/>
      <c r="AJ322" s="373"/>
      <c r="AK322" s="373"/>
      <c r="AL322" s="373"/>
      <c r="AM322" s="373"/>
      <c r="AN322" s="373"/>
      <c r="AO322" s="373"/>
      <c r="AP322" s="373"/>
      <c r="AQ322" s="373"/>
      <c r="AR322" s="373"/>
      <c r="AS322" s="373"/>
      <c r="AT322" s="373"/>
      <c r="AU322" s="373"/>
      <c r="AV322" s="373"/>
      <c r="AW322" s="373"/>
      <c r="AX322" s="373"/>
      <c r="AY322" s="373"/>
      <c r="AZ322" s="373"/>
      <c r="BA322" s="373"/>
      <c r="BB322" s="373"/>
      <c r="BC322" s="373"/>
      <c r="BD322" s="373"/>
      <c r="BE322" s="373"/>
      <c r="BF322" s="373"/>
      <c r="BG322" s="373"/>
      <c r="BH322" s="373"/>
      <c r="BI322" s="373"/>
      <c r="BJ322" s="373"/>
      <c r="BK322" s="373"/>
      <c r="BL322" s="373"/>
      <c r="BM322" s="373"/>
      <c r="BN322" s="373"/>
    </row>
    <row r="323" spans="1:66" s="285" customFormat="1" ht="15.75" customHeight="1">
      <c r="A323" s="288"/>
      <c r="B323" s="288"/>
      <c r="C323" s="1402" t="s">
        <v>269</v>
      </c>
      <c r="D323" s="299" t="s">
        <v>207</v>
      </c>
      <c r="E323" s="298">
        <f t="shared" ref="E323:R323" si="0">SUM(E3,E5,E7,E9,E11,E13,E17,E25,E27,E29,E31,E33,E35,E37,E39,E41,E43,E45,E47,E49,E51,E55,E57,E61,E63,E65,E67,E69,E71,E73,E83,E85,E87,E91,E93,E95,E97,E99,E101,E105,E107,E111,E113,E115,E117,E119,E123,E125,E127,E131,E133,E135,E137,E139,E141,E143,E145,E147,E149,E151,E155,E157,E159,E161,E163,E165,E167,E169,E171,E173,E175,E177,E179,E183,E185,E187,E189,E191,E193,E195,E197,E199,E203,E205,E207,E209,E211,E215,E217,E219,E221,E223,E225,E227,E229,E231,E233,E235,E237,E241,E243,E245,E247,E249,E251,E253,E255,E257,E263,E265,E267,E269,E271,E275,E277,E279,E281,E283,E285,E287,E289,E291,E293,E295,E297,E299,E301,E305,E307,E309,E311,E313,E315,E317,E319)</f>
        <v>2009.3000000000002</v>
      </c>
      <c r="F323" s="298">
        <f t="shared" si="0"/>
        <v>900</v>
      </c>
      <c r="G323" s="298">
        <f t="shared" si="0"/>
        <v>342.4</v>
      </c>
      <c r="H323" s="298">
        <f t="shared" si="0"/>
        <v>81.140000000000015</v>
      </c>
      <c r="I323" s="298">
        <f t="shared" si="0"/>
        <v>111</v>
      </c>
      <c r="J323" s="298">
        <f t="shared" si="0"/>
        <v>144.45000000000002</v>
      </c>
      <c r="K323" s="298">
        <f t="shared" si="0"/>
        <v>24</v>
      </c>
      <c r="L323" s="298">
        <f t="shared" si="0"/>
        <v>169.1</v>
      </c>
      <c r="M323" s="298">
        <f t="shared" si="0"/>
        <v>0</v>
      </c>
      <c r="N323" s="298">
        <f t="shared" si="0"/>
        <v>163</v>
      </c>
      <c r="O323" s="298">
        <f t="shared" si="0"/>
        <v>146.94999999999999</v>
      </c>
      <c r="P323" s="298">
        <f t="shared" si="0"/>
        <v>201.59999999999997</v>
      </c>
      <c r="Q323" s="298">
        <f t="shared" si="0"/>
        <v>156.57999999999998</v>
      </c>
      <c r="R323" s="298">
        <f t="shared" si="0"/>
        <v>686.5</v>
      </c>
      <c r="S323" s="298">
        <f t="shared" ref="S323:AC323" si="1">SUM(S3,S5,S7,S9,S11,S13,S17,S25,S27,S29,S31,S33,S35,S37,S39,S41,S43,S45,S47,S49,S51,S55,S57,S61,S63,S65,S67,S69,S71,S73,S75,S79,S83,S85,S87,S91,S93,S95,S97,S99,S101,S105,S107,S111,S113,S115,S117,S119,S123,S125,S127,S131,S133,S135,S137,S139,S141,S143,S145,S147,S149,S151,S155,S157,S159,S161,S163,S165,S167,S169,S171,S173,S175,S177,S179,S183,S185,S187,S189,S191,S193,S195,S197,S199,S203,S205,S207,S209,S211,S215,S217,S219,S221,S223,S225,S227,S229,S231,S233,S235,S237,S241,S243,S245,S247,S249,S251,S253,S255,S257,S263,S265,S267,S269,S271,S275,S277,S279,S281,S283,S285,S287,S289,S291,S293,S295,S297,S299,S301,S305,S307,S309,S311,S313,S315,S317,S319)</f>
        <v>392.9</v>
      </c>
      <c r="T323" s="298">
        <f t="shared" si="1"/>
        <v>0</v>
      </c>
      <c r="U323" s="298">
        <f t="shared" si="1"/>
        <v>173.55</v>
      </c>
      <c r="V323" s="298">
        <f t="shared" si="1"/>
        <v>215.6</v>
      </c>
      <c r="W323" s="298">
        <f t="shared" si="1"/>
        <v>115.2</v>
      </c>
      <c r="X323" s="298">
        <f t="shared" si="1"/>
        <v>14.3</v>
      </c>
      <c r="Y323" s="298">
        <f t="shared" si="1"/>
        <v>0</v>
      </c>
      <c r="Z323" s="298">
        <f t="shared" si="1"/>
        <v>200</v>
      </c>
      <c r="AA323" s="298">
        <f t="shared" si="1"/>
        <v>0</v>
      </c>
      <c r="AB323" s="298">
        <f t="shared" si="1"/>
        <v>107</v>
      </c>
      <c r="AC323" s="298">
        <f t="shared" si="1"/>
        <v>200</v>
      </c>
      <c r="AD323" s="298">
        <f t="shared" ref="AD323:AP323" si="2">SUM(AD3,AD5,AD7,AD9,AD11,AD13,AD17,AD25,AD27,AD29,AD31,AD33,AD35,AD37,AD39,AD41,AD43,AD45,AD47,AD49,AD51,AD55,AD57,AD61,AD63,AD65,AD67,AD69,AD71,AD73,AD83,AD85,AD87,AD91,AD93,AD95,AD97,AD99,AD101,AD105,AD107,AD111,AD113,AD115,AD117,AD119,AD123,AD125,AD127,AD131,AD133,AD135,AD137,AD139,AD141,AD143,AD145,AD147,AD149,AD151,AD155,AD157,AD159,AD161,AD163,AD165,AD167,AD169,AD171,AD173,AD175,AD177,AD179,AD183,AD185,AD187,AD189,AD191,AD193,AD195,AD197,AD199,AD203,AD205,AD207,AD209,AD211,AD215,AD217,AD219,AD221,AD223,AD225,AD227,AD229,AD231,AD233,AD235,AD237,AD241,AD243,AD245,AD247,AD249,AD251,AD253,AD255,AD257,AD263,AD265,AD267,AD269,AD271,AD275,AD277,AD279,AD281,AD283,AD285,AD287,AD289,AD291,AD293,AD295,AD297,AD299,AD301,AD305,AD307,AD309,AD311,AD313,AD315,AD317,AD319)</f>
        <v>590</v>
      </c>
      <c r="AE323" s="298">
        <f t="shared" si="2"/>
        <v>120</v>
      </c>
      <c r="AF323" s="298">
        <f t="shared" si="2"/>
        <v>21</v>
      </c>
      <c r="AG323" s="298">
        <f t="shared" si="2"/>
        <v>24</v>
      </c>
      <c r="AH323" s="298">
        <f t="shared" si="2"/>
        <v>9</v>
      </c>
      <c r="AI323" s="298">
        <f t="shared" si="2"/>
        <v>30</v>
      </c>
      <c r="AJ323" s="298">
        <f t="shared" si="2"/>
        <v>47.5</v>
      </c>
      <c r="AK323" s="298">
        <f t="shared" si="2"/>
        <v>750</v>
      </c>
      <c r="AL323" s="298">
        <f t="shared" si="2"/>
        <v>27.62</v>
      </c>
      <c r="AM323" s="298">
        <f t="shared" si="2"/>
        <v>12</v>
      </c>
      <c r="AN323" s="298">
        <f t="shared" si="2"/>
        <v>0</v>
      </c>
      <c r="AO323" s="298">
        <f t="shared" si="2"/>
        <v>6</v>
      </c>
      <c r="AP323" s="298">
        <f t="shared" si="2"/>
        <v>0</v>
      </c>
      <c r="AQ323" s="298">
        <f>SUM(AQ3,AQ5,AQ7,AQ9,AQ11,AQ13,AQ17,AQ25,AQ27,AQ29,AQ31,AQ33,AQ35,AQ37,AQ39,AQ41,AQ43,AQ45,AQ47,AQ49,AQ51,AQ55,AQ57,AQ61,AQ63,AQ65,AQ67,AQ69,AQ71,AQ73,AQ81,AQ83,AQ85,AQ87,AQ91,AQ93,AQ95,AQ97,AQ99,AQ101,AQ105,AQ107,AQ111,AQ113,AQ115,AQ117,AQ119,AQ123,AQ125,AQ127,AQ131,AQ133,AQ135,AQ137,AQ139,AQ141,AQ143,AQ145,AQ147,AQ149,AQ151,AQ155,AQ157,AQ159,AQ161,AQ163,AQ165,AQ167,AQ169,AQ171,AQ173,AQ175,AQ177,AQ179,AQ183,AQ185,AQ187,AQ189,AQ191,AQ193,AQ195,AQ197,AQ199,AQ203,AQ205,AQ207,AQ209,AQ211,AQ215,AQ217,AQ219,AQ221,AQ223,AQ225,AQ227,AQ229,AQ231,AQ233,AQ235,AQ237,AQ241,AQ243,AQ245,AQ247,AQ249,AQ251,AQ253,AQ255,AQ257,AQ263,AQ265,AQ267,AQ269,AQ271,AQ275,AQ277,AQ279,AQ281,AQ283,AQ285,AQ287,AQ289,AQ291,AQ293,AQ295,AQ297,AQ299,AQ301,AQ305,AQ307,AQ309,AQ311,AQ313,AQ315,AQ317,AQ319)</f>
        <v>343.90000000000003</v>
      </c>
      <c r="AR323" s="298">
        <f t="shared" ref="AR323:BC323" si="3">SUM(AR3,AR5,AR7,AR9,AR11,AR13,AR17,AR25,AR27,AR29,AR31,AR33,AR35,AR37,AR39,AR41,AR43,AR45,AR47,AR49,AR51,AR55,AR57,AR61,AR63,AR65,AR67,AR69,AR71,AR73,AR83,AR85,AR87,AR91,AR93,AR95,AR97,AR99,AR101,AR105,AR107,AR111,AR113,AR115,AR117,AR119,AR123,AR125,AR127,AR131,AR133,AR135,AR137,AR139,AR141,AR143,AR145,AR147,AR149,AR151,AR155,AR157,AR159,AR161,AR163,AR165,AR167,AR169,AR171,AR173,AR175,AR177,AR179,AR183,AR185,AR187,AR189,AR191,AR193,AR195,AR197,AR199,AR203,AR205,AR207,AR209,AR211,AR215,AR217,AR219,AR221,AR223,AR225,AR227,AR229,AR231,AR233,AR235,AR237,AR241,AR243,AR245,AR247,AR249,AR251,AR253,AR255,AR257,AR263,AR265,AR267,AR269,AR271,AR275,AR277,AR279,AR281,AR283,AR285,AR287,AR289,AR291,AR293,AR295,AR297,AR299,AR301,AR305,AR307,AR309,AR311,AR313,AR315,AR317,AR319)</f>
        <v>150</v>
      </c>
      <c r="AS323" s="298">
        <f t="shared" si="3"/>
        <v>13.14</v>
      </c>
      <c r="AT323" s="298">
        <f t="shared" si="3"/>
        <v>271.63</v>
      </c>
      <c r="AU323" s="298">
        <f t="shared" si="3"/>
        <v>51</v>
      </c>
      <c r="AV323" s="298">
        <f t="shared" si="3"/>
        <v>94.02</v>
      </c>
      <c r="AW323" s="298">
        <f t="shared" si="3"/>
        <v>8</v>
      </c>
      <c r="AX323" s="298">
        <f t="shared" si="3"/>
        <v>16</v>
      </c>
      <c r="AY323" s="298">
        <f t="shared" si="3"/>
        <v>22.5</v>
      </c>
      <c r="AZ323" s="298">
        <f t="shared" si="3"/>
        <v>37.200000000000003</v>
      </c>
      <c r="BA323" s="298">
        <f t="shared" si="3"/>
        <v>54</v>
      </c>
      <c r="BB323" s="298">
        <f t="shared" si="3"/>
        <v>0</v>
      </c>
      <c r="BC323" s="298">
        <f t="shared" si="3"/>
        <v>98.710000000000008</v>
      </c>
      <c r="BD323" s="298">
        <f>SUM(BD3,BD5,BD7,BD9,BD11,BD13,BD17,BD25,BD27,BD29,BD31,BD33,BD35,BD37,BD39,BD41,BD43,BD45,BD47,BD49,BD51,BD55,BD57,BD61,BD63,BD65,BD67,BD69,BD71,BD73,BD83,BD85,BD87,BD91,BD93,BD95,BD97,BD99,BD101,BD103,BD105,BD107,BD111,BD113,BD115,BD117,BD119,BD123,BD125,BD127,BD131,BD133,BD135,BD137,BD139,BD141,BD143,BD145,BD147,BD149,BD151,BD155,BD157,BD159,BD161,BD163,BD165,BD167,BD169,BD171,BD173,BD175,BD177,BD179,BD183,BD185,BD187,BD189,BD191,BD193,BD195,BD197,BD199,BD203,BD205,BD207,BD209,BD211,BD215,BD217,BD219,BD221,BD223,BD225,BD227,BD229,BD231,BD233,BD235,BD237,BD241,BD243,BD245,BD247,BD249,BD251,BD253,BD255,BD257,BD263,BD265,BD267,BD269,BD271,BD275,BD277,BD279,BD281,BD283,BD285,BD287,BD289,BD291,BD293,BD295,BD297,BD299,BD301,BD305,BD307,BD309,BD311,BD313,BD315,BD317,BD319)</f>
        <v>80</v>
      </c>
      <c r="BE323" s="298">
        <f t="shared" ref="BE323:BN323" si="4">SUM(BE3,BE5,BE7,BE9,BE11,BE13,BE17,BE25,BE27,BE29,BE31,BE33,BE35,BE37,BE39,BE41,BE43,BE45,BE47,BE49,BE51,BE55,BE57,BE61,BE63,BE65,BE67,BE69,BE71,BE73,BE83,BE85,BE87,BE91,BE93,BE95,BE97,BE99,BE101,BE105,BE107,BE111,BE113,BE115,BE117,BE119,BE123,BE125,BE127,BE131,BE133,BE135,BE137,BE139,BE141,BE143,BE145,BE147,BE149,BE151,BE155,BE157,BE159,BE161,BE163,BE165,BE167,BE169,BE171,BE173,BE175,BE177,BE179,BE183,BE185,BE187,BE189,BE191,BE193,BE195,BE197,BE199,BE203,BE205,BE207,BE209,BE211,BE215,BE217,BE219,BE221,BE223,BE225,BE227,BE229,BE231,BE233,BE235,BE237,BE241,BE243,BE245,BE247,BE249,BE251,BE253,BE255,BE257,BE263,BE265,BE267,BE269,BE271,BE275,BE277,BE279,BE281,BE283,BE285,BE287,BE289,BE291,BE293,BE295,BE297,BE299,BE301,BE305,BE307,BE309,BE311,BE313,BE315,BE317,BE319)</f>
        <v>5.25</v>
      </c>
      <c r="BF323" s="298">
        <f t="shared" si="4"/>
        <v>2.65</v>
      </c>
      <c r="BG323" s="298">
        <f t="shared" si="4"/>
        <v>294.52000000000004</v>
      </c>
      <c r="BH323" s="298">
        <f t="shared" si="4"/>
        <v>58.8</v>
      </c>
      <c r="BI323" s="298">
        <f t="shared" si="4"/>
        <v>3.8</v>
      </c>
      <c r="BJ323" s="298">
        <f t="shared" si="4"/>
        <v>6</v>
      </c>
      <c r="BK323" s="298">
        <f t="shared" si="4"/>
        <v>36.36</v>
      </c>
      <c r="BL323" s="298">
        <f t="shared" si="4"/>
        <v>0.56199999999999994</v>
      </c>
      <c r="BM323" s="298">
        <f t="shared" si="4"/>
        <v>0</v>
      </c>
      <c r="BN323" s="298">
        <f t="shared" si="4"/>
        <v>7.6</v>
      </c>
    </row>
    <row r="324" spans="1:66" s="285" customFormat="1" ht="15.75" customHeight="1">
      <c r="A324" s="288"/>
      <c r="B324" s="288"/>
      <c r="C324" s="1403"/>
      <c r="D324" s="297" t="s">
        <v>268</v>
      </c>
      <c r="E324" s="295">
        <f t="shared" ref="E324:BN324" si="5">E323/10</f>
        <v>200.93</v>
      </c>
      <c r="F324" s="295">
        <f t="shared" si="5"/>
        <v>90</v>
      </c>
      <c r="G324" s="295">
        <f t="shared" si="5"/>
        <v>34.239999999999995</v>
      </c>
      <c r="H324" s="295">
        <f t="shared" si="5"/>
        <v>8.1140000000000008</v>
      </c>
      <c r="I324" s="295">
        <f t="shared" si="5"/>
        <v>11.1</v>
      </c>
      <c r="J324" s="295">
        <f t="shared" si="5"/>
        <v>14.445000000000002</v>
      </c>
      <c r="K324" s="295">
        <f t="shared" si="5"/>
        <v>2.4</v>
      </c>
      <c r="L324" s="295">
        <f t="shared" si="5"/>
        <v>16.91</v>
      </c>
      <c r="M324" s="295">
        <f t="shared" si="5"/>
        <v>0</v>
      </c>
      <c r="N324" s="295">
        <f t="shared" si="5"/>
        <v>16.3</v>
      </c>
      <c r="O324" s="296">
        <f t="shared" si="5"/>
        <v>14.694999999999999</v>
      </c>
      <c r="P324" s="295">
        <f t="shared" si="5"/>
        <v>20.159999999999997</v>
      </c>
      <c r="Q324" s="295">
        <f t="shared" si="5"/>
        <v>15.657999999999998</v>
      </c>
      <c r="R324" s="295">
        <f t="shared" si="5"/>
        <v>68.650000000000006</v>
      </c>
      <c r="S324" s="295">
        <f t="shared" si="5"/>
        <v>39.29</v>
      </c>
      <c r="T324" s="295">
        <f t="shared" si="5"/>
        <v>0</v>
      </c>
      <c r="U324" s="295">
        <f t="shared" si="5"/>
        <v>17.355</v>
      </c>
      <c r="V324" s="295">
        <f t="shared" si="5"/>
        <v>21.56</v>
      </c>
      <c r="W324" s="295">
        <f t="shared" si="5"/>
        <v>11.52</v>
      </c>
      <c r="X324" s="295">
        <f t="shared" si="5"/>
        <v>1.4300000000000002</v>
      </c>
      <c r="Y324" s="295">
        <f t="shared" si="5"/>
        <v>0</v>
      </c>
      <c r="Z324" s="295">
        <f t="shared" si="5"/>
        <v>20</v>
      </c>
      <c r="AA324" s="295">
        <f t="shared" si="5"/>
        <v>0</v>
      </c>
      <c r="AB324" s="295">
        <f t="shared" si="5"/>
        <v>10.7</v>
      </c>
      <c r="AC324" s="295">
        <f t="shared" si="5"/>
        <v>20</v>
      </c>
      <c r="AD324" s="295">
        <f t="shared" si="5"/>
        <v>59</v>
      </c>
      <c r="AE324" s="295">
        <f t="shared" si="5"/>
        <v>12</v>
      </c>
      <c r="AF324" s="295">
        <f t="shared" si="5"/>
        <v>2.1</v>
      </c>
      <c r="AG324" s="295">
        <f t="shared" si="5"/>
        <v>2.4</v>
      </c>
      <c r="AH324" s="295">
        <f t="shared" si="5"/>
        <v>0.9</v>
      </c>
      <c r="AI324" s="295">
        <f t="shared" si="5"/>
        <v>3</v>
      </c>
      <c r="AJ324" s="295">
        <f t="shared" si="5"/>
        <v>4.75</v>
      </c>
      <c r="AK324" s="295">
        <f t="shared" si="5"/>
        <v>75</v>
      </c>
      <c r="AL324" s="295">
        <f t="shared" si="5"/>
        <v>2.762</v>
      </c>
      <c r="AM324" s="295">
        <f t="shared" si="5"/>
        <v>1.2</v>
      </c>
      <c r="AN324" s="295">
        <f t="shared" si="5"/>
        <v>0</v>
      </c>
      <c r="AO324" s="295">
        <f t="shared" si="5"/>
        <v>0.6</v>
      </c>
      <c r="AP324" s="295">
        <f t="shared" si="5"/>
        <v>0</v>
      </c>
      <c r="AQ324" s="295">
        <f t="shared" si="5"/>
        <v>34.39</v>
      </c>
      <c r="AR324" s="295">
        <f t="shared" si="5"/>
        <v>15</v>
      </c>
      <c r="AS324" s="295">
        <f t="shared" si="5"/>
        <v>1.3140000000000001</v>
      </c>
      <c r="AT324" s="295">
        <f t="shared" si="5"/>
        <v>27.163</v>
      </c>
      <c r="AU324" s="295">
        <f t="shared" si="5"/>
        <v>5.0999999999999996</v>
      </c>
      <c r="AV324" s="295">
        <f t="shared" si="5"/>
        <v>9.4019999999999992</v>
      </c>
      <c r="AW324" s="295">
        <f t="shared" si="5"/>
        <v>0.8</v>
      </c>
      <c r="AX324" s="295">
        <f t="shared" si="5"/>
        <v>1.6</v>
      </c>
      <c r="AY324" s="295">
        <f t="shared" si="5"/>
        <v>2.25</v>
      </c>
      <c r="AZ324" s="295">
        <f t="shared" si="5"/>
        <v>3.72</v>
      </c>
      <c r="BA324" s="295">
        <f t="shared" si="5"/>
        <v>5.4</v>
      </c>
      <c r="BB324" s="295">
        <f t="shared" si="5"/>
        <v>0</v>
      </c>
      <c r="BC324" s="295">
        <f t="shared" si="5"/>
        <v>9.8710000000000004</v>
      </c>
      <c r="BD324" s="295">
        <f t="shared" si="5"/>
        <v>8</v>
      </c>
      <c r="BE324" s="295">
        <f t="shared" si="5"/>
        <v>0.52500000000000002</v>
      </c>
      <c r="BF324" s="295">
        <f t="shared" si="5"/>
        <v>0.26500000000000001</v>
      </c>
      <c r="BG324" s="295">
        <f t="shared" si="5"/>
        <v>29.452000000000005</v>
      </c>
      <c r="BH324" s="295">
        <f t="shared" si="5"/>
        <v>5.88</v>
      </c>
      <c r="BI324" s="295">
        <f t="shared" si="5"/>
        <v>0.38</v>
      </c>
      <c r="BJ324" s="295">
        <f t="shared" si="5"/>
        <v>0.6</v>
      </c>
      <c r="BK324" s="295">
        <f t="shared" si="5"/>
        <v>3.6360000000000001</v>
      </c>
      <c r="BL324" s="295">
        <f t="shared" si="5"/>
        <v>5.6199999999999993E-2</v>
      </c>
      <c r="BM324" s="295">
        <f t="shared" si="5"/>
        <v>0</v>
      </c>
      <c r="BN324" s="294">
        <f t="shared" si="5"/>
        <v>0.76</v>
      </c>
    </row>
    <row r="325" spans="1:66" s="285" customFormat="1">
      <c r="A325" s="288"/>
      <c r="B325" s="288"/>
      <c r="C325" s="1403"/>
      <c r="D325" s="293" t="s">
        <v>208</v>
      </c>
      <c r="E325" s="292">
        <f t="shared" ref="E325:R325" si="6">SUM(E4,E6,E8,E10,E12,E14,E18,E26,E28,E30,E32,E34,E36,E38,E40,E42,E44,E46,E48,E50,E52,E56,E58,E62,E64,E66,E68,E70,E72,E74,E84,E86,E88,E92,E94,E96,E98,E100,E102,E106,E108,E112,E114,E116,E118,E120,E124,E126,E128,E132,E134,E136,E138,E140,E142,E144,E146,E148,E150,E152,E156,E158,E160,E162,E164,E166,E168,E170,E172,E174,E176,E178,E180,E184,E186,E188,E190,E192,E194,E196,E198,E200,E204,E206,E208,E210,E212,E216,E218,E220,E222,E224,E226,E228,E230,E232,E234,E236,E238,E242,E244,E246,E248,E250,E252,E254,E256,E258,E264,E266,E268,E270,E272,E276,E278,E280,E282,E284,E286,E288,E290,E292,E294,E296,E298,E300,E302,E306,E308,E310,E312,E314,E316,E318,E320)</f>
        <v>2330.6</v>
      </c>
      <c r="F325" s="292">
        <f t="shared" si="6"/>
        <v>1080</v>
      </c>
      <c r="G325" s="292">
        <f t="shared" si="6"/>
        <v>407.9</v>
      </c>
      <c r="H325" s="292">
        <f t="shared" si="6"/>
        <v>99.720000000000013</v>
      </c>
      <c r="I325" s="292">
        <f t="shared" si="6"/>
        <v>131</v>
      </c>
      <c r="J325" s="292">
        <f t="shared" si="6"/>
        <v>176.35999999999999</v>
      </c>
      <c r="K325" s="292">
        <f t="shared" si="6"/>
        <v>36</v>
      </c>
      <c r="L325" s="292">
        <f t="shared" si="6"/>
        <v>189.2</v>
      </c>
      <c r="M325" s="292">
        <f t="shared" si="6"/>
        <v>0</v>
      </c>
      <c r="N325" s="292">
        <f t="shared" si="6"/>
        <v>177.42000000000002</v>
      </c>
      <c r="O325" s="292">
        <f t="shared" si="6"/>
        <v>177.17</v>
      </c>
      <c r="P325" s="292">
        <f t="shared" si="6"/>
        <v>233.76</v>
      </c>
      <c r="Q325" s="292">
        <f t="shared" si="6"/>
        <v>190.5</v>
      </c>
      <c r="R325" s="292">
        <f t="shared" si="6"/>
        <v>883.9</v>
      </c>
      <c r="S325" s="292">
        <f t="shared" ref="S325:AB325" si="7">SUM(S4,S6,S8,S10,S12,S14,S18,S26,S28,S30,S32,S34,S36,S38,S40,S42,S44,S46,S48,S50,S52,S56,S58,S62,S64,S66,S68,S70,S72,S74,S76,S82,S84,S86,S88,S92,S94,S96,S98,S100,S102,S106,S108,S112,S114,S116,S118,S120,S124,S126,S128,S132,S134,S136,S138,S140,S142,S144,S146,S148,S150,S152,S156,S158,S160,S162,S164,S166,S168,S170,S172,S174,S176,S178,S180,S184,S186,S188,S190,S192,S194,S196,S198,S200,S204,S206,S208,S210,S212,S216,S218,S220,S222,S224,S226,S228,S230,S232,S234,S236,S238,S242,S244,S246,S248,S250,S252,S254,S256,S258,S264,S266,S268,S270,S272,S276,S278,S280,S282,S284,S286,S288,S290,S292,S294,S296,S298,S300,S302,S306,S308,S310,S312,S314,S316,S318,S320)</f>
        <v>464.82</v>
      </c>
      <c r="T325" s="292">
        <f t="shared" si="7"/>
        <v>0</v>
      </c>
      <c r="U325" s="292">
        <f t="shared" si="7"/>
        <v>197.04</v>
      </c>
      <c r="V325" s="292">
        <f t="shared" si="7"/>
        <v>217.26</v>
      </c>
      <c r="W325" s="292">
        <f t="shared" si="7"/>
        <v>144</v>
      </c>
      <c r="X325" s="292">
        <f t="shared" si="7"/>
        <v>17.649999999999999</v>
      </c>
      <c r="Y325" s="292">
        <f t="shared" si="7"/>
        <v>0</v>
      </c>
      <c r="Z325" s="292">
        <f t="shared" si="7"/>
        <v>240</v>
      </c>
      <c r="AA325" s="292">
        <f t="shared" si="7"/>
        <v>0</v>
      </c>
      <c r="AB325" s="292">
        <f t="shared" si="7"/>
        <v>128.4</v>
      </c>
      <c r="AC325" s="292">
        <f t="shared" ref="AC325:AP325" si="8">SUM(AC4,AC6,AC8,AC10,AC12,AC14,AC18,AC26,AC28,AC30,AC32,AC34,AC36,AC38,AC40,AC42,AC44,AC46,AC48,AC50,AC52,AC56,AC58,AC62,AC64,AC66,AC68,AC70,AC72,AC74,AC84,AC86,AC88,AC92,AC94,AC96,AC98,AC100,AC102,AC106,AC108,AC112,AC114,AC116,AC118,AC120,AC124,AC126,AC128,AC132,AC134,AC136,AC138,AC140,AC142,AC144,AC146,AC148,AC150,AC152,AC156,AC158,AC160,AC162,AC164,AC166,AC168,AC170,AC172,AC174,AC176,AC178,AC180,AC184,AC186,AC188,AC190,AC192,AC194,AC196,AC198,AC200,AC204,AC206,AC208,AC210,AC212,AC216,AC218,AC220,AC222,AC224,AC226,AC228,AC230,AC232,AC234,AC236,AC238,AC242,AC244,AC246,AC248,AC250,AC252,AC254,AC256,AC258,AC264,AC266,AC268,AC270,AC272,AC276,AC278,AC280,AC282,AC284,AC286,AC288,AC290,AC292,AC294,AC296,AC298,AC300,AC302,AC306,AC308,AC310,AC312,AC314,AC316,AC318,AC320)</f>
        <v>240</v>
      </c>
      <c r="AD325" s="292">
        <f t="shared" si="8"/>
        <v>608</v>
      </c>
      <c r="AE325" s="292">
        <f t="shared" si="8"/>
        <v>120</v>
      </c>
      <c r="AF325" s="292">
        <f t="shared" si="8"/>
        <v>25.2</v>
      </c>
      <c r="AG325" s="292">
        <f t="shared" si="8"/>
        <v>45</v>
      </c>
      <c r="AH325" s="292">
        <f t="shared" si="8"/>
        <v>9.8000000000000007</v>
      </c>
      <c r="AI325" s="292">
        <f t="shared" si="8"/>
        <v>36</v>
      </c>
      <c r="AJ325" s="292">
        <f t="shared" si="8"/>
        <v>62.5</v>
      </c>
      <c r="AK325" s="292">
        <f t="shared" si="8"/>
        <v>750</v>
      </c>
      <c r="AL325" s="292">
        <f t="shared" si="8"/>
        <v>32.799999999999997</v>
      </c>
      <c r="AM325" s="292">
        <f t="shared" si="8"/>
        <v>15</v>
      </c>
      <c r="AN325" s="292">
        <f t="shared" si="8"/>
        <v>0</v>
      </c>
      <c r="AO325" s="292">
        <f t="shared" si="8"/>
        <v>7.5</v>
      </c>
      <c r="AP325" s="292">
        <f t="shared" si="8"/>
        <v>0</v>
      </c>
      <c r="AQ325" s="292">
        <f>SUM(AQ4,AQ6,AQ8,AQ10,AQ12,AQ14,AQ18,AQ26,AQ28,AQ30,AQ32,AQ34,AQ36,AQ38,AQ40,AQ42,AQ44,AQ46,AQ48,AQ50,AQ52,AQ56,AQ58,AQ62,AQ64,AQ66,AQ68,AQ70,AQ72,AQ74,AQ82,AQ84,AQ86,AQ88,AQ92,AQ94,AQ96,AQ98,AQ100,AQ102,AQ106,AQ108,AQ112,AQ114,AQ116,AQ118,AQ120,AQ124,AQ126,AQ128,AQ132,AQ134,AQ136,AQ138,AQ140,AQ142,AQ144,AQ146,AQ148,AQ150,AQ152,AQ156,AQ158,AQ160,AQ162,AQ164,AQ166,AQ168,AQ170,AQ172,AQ174,AQ176,AQ178,AQ180,AQ184,AQ186,AQ188,AQ190,AQ192,AQ194,AQ196,AQ198,AQ200,AQ204,AQ206,AQ208,AQ210,AQ212,AQ216,AQ218,AQ220,AQ222,AQ224,AQ226,AQ228,AQ230,AQ232,AQ234,AQ236,AQ238,AQ242,AQ244,AQ246,AQ248,AQ250,AQ252,AQ254,AQ256,AQ258,AQ264,AQ266,AQ268,AQ270,AQ272,AQ276,AQ278,AQ280,AQ282,AQ284,AQ286,AQ288,AQ290,AQ292,AQ294,AQ296,AQ298,AQ300,AQ302,AQ306,AQ308,AQ310,AQ312,AQ314,AQ316,AQ318,AQ320)</f>
        <v>477.1</v>
      </c>
      <c r="AR325" s="292">
        <f t="shared" ref="AR325:BC325" si="9">SUM(AR4,AR6,AR8,AR10,AR12,AR14,AR18,AR26,AR28,AR30,AR32,AR34,AR36,AR38,AR40,AR42,AR44,AR46,AR48,AR50,AR52,AR56,AR58,AR62,AR64,AR66,AR68,AR70,AR72,AR74,AR84,AR86,AR88,AR92,AR94,AR96,AR98,AR100,AR102,AR106,AR108,AR112,AR114,AR116,AR118,AR120,AR124,AR126,AR128,AR132,AR134,AR136,AR138,AR140,AR142,AR144,AR146,AR148,AR150,AR152,AR156,AR158,AR160,AR162,AR164,AR166,AR168,AR170,AR172,AR174,AR176,AR178,AR180,AR184,AR186,AR188,AR190,AR192,AR194,AR196,AR198,AR200,AR204,AR206,AR208,AR210,AR212,AR216,AR218,AR220,AR222,AR224,AR226,AR228,AR230,AR232,AR234,AR236,AR238,AR242,AR244,AR246,AR248,AR250,AR252,AR254,AR256,AR258,AR264,AR266,AR268,AR270,AR272,AR276,AR278,AR280,AR282,AR284,AR286,AR288,AR290,AR292,AR294,AR296,AR298,AR300,AR302,AR306,AR308,AR310,AR312,AR314,AR316,AR318,AR320)</f>
        <v>200</v>
      </c>
      <c r="AS325" s="292">
        <f t="shared" si="9"/>
        <v>15.12</v>
      </c>
      <c r="AT325" s="292">
        <f t="shared" si="9"/>
        <v>304.5</v>
      </c>
      <c r="AU325" s="292">
        <f t="shared" si="9"/>
        <v>56.900000000000006</v>
      </c>
      <c r="AV325" s="292">
        <f t="shared" si="9"/>
        <v>108.39999999999999</v>
      </c>
      <c r="AW325" s="292">
        <f t="shared" si="9"/>
        <v>10</v>
      </c>
      <c r="AX325" s="292">
        <f t="shared" si="9"/>
        <v>20</v>
      </c>
      <c r="AY325" s="292">
        <f t="shared" si="9"/>
        <v>25</v>
      </c>
      <c r="AZ325" s="292">
        <f t="shared" si="9"/>
        <v>46.5</v>
      </c>
      <c r="BA325" s="292">
        <f t="shared" si="9"/>
        <v>60</v>
      </c>
      <c r="BB325" s="292">
        <f t="shared" si="9"/>
        <v>0</v>
      </c>
      <c r="BC325" s="292">
        <f t="shared" si="9"/>
        <v>124.22</v>
      </c>
      <c r="BD325" s="292">
        <f>SUM(BD4,BD6,BD8,BD10,BD12,BD14,BD18,BD26,BD28,BD30,BD32,BD34,BD36,BD38,BD40,BD42,BD44,BD46,BD48,BD50,BD52,BD56,BD58,BD62,BD64,BD66,BD68,BD70,BD72,BD74,BD84,BD86,BD88,BD92,BD94,BD96,BD98,BD100,BD102,BD104,BD106,BD108,BD112,BD114,BD116,BD118,BD120,BD124,BD126,BD128,BD132,BD134,BD136,BD138,BD140,BD142,BD144,BD146,BD148,BD150,BD152,BD156,BD158,BD160,BD162,BD164,BD166,BD168,BD170,BD172,BD174,BD176,BD178,BD180,BD184,BD186,BD188,BD190,BD192,BD194,BD196,BD198,BD200,BD204,BD206,BD208,BD210,BD212,BD216,BD218,BD220,BD222,BD224,BD226,BD228,BD230,BD232,BD234,BD236,BD238,BD242,BD244,BD246,BD248,BD250,BD252,BD254,BD256,BD258,BD264,BD266,BD268,BD270,BD272,BD276,BD278,BD280,BD282,BD284,BD286,BD288,BD290,BD292,BD294,BD296,BD298,BD300,BD302,BD306,BD308,BD310,BD312,BD314,BD316,BD318,BD320)</f>
        <v>80</v>
      </c>
      <c r="BE325" s="292">
        <f t="shared" ref="BE325:BN325" si="10">SUM(BE4,BE6,BE8,BE10,BE12,BE14,BE18,BE26,BE28,BE30,BE32,BE34,BE36,BE38,BE40,BE42,BE44,BE46,BE48,BE50,BE52,BE56,BE58,BE62,BE64,BE66,BE68,BE70,BE72,BE74,BE84,BE86,BE88,BE92,BE94,BE96,BE98,BE100,BE102,BE106,BE108,BE112,BE114,BE116,BE118,BE120,BE124,BE126,BE128,BE132,BE134,BE136,BE138,BE140,BE142,BE144,BE146,BE148,BE150,BE152,BE156,BE158,BE160,BE162,BE164,BE166,BE168,BE170,BE172,BE174,BE176,BE178,BE180,BE184,BE186,BE188,BE190,BE192,BE194,BE196,BE198,BE200,BE204,BE206,BE208,BE210,BE212,BE216,BE218,BE220,BE222,BE224,BE226,BE228,BE230,BE232,BE234,BE236,BE238,BE242,BE244,BE246,BE248,BE250,BE252,BE254,BE256,BE258,BE264,BE266,BE268,BE270,BE272,BE276,BE278,BE280,BE282,BE284,BE286,BE288,BE290,BE292,BE294,BE296,BE298,BE300,BE302,BE306,BE308,BE310,BE312,BE314,BE316,BE318,BE320)</f>
        <v>6.3000000000000007</v>
      </c>
      <c r="BF325" s="292">
        <f t="shared" si="10"/>
        <v>3.1749999999999998</v>
      </c>
      <c r="BG325" s="292">
        <f t="shared" si="10"/>
        <v>345.92</v>
      </c>
      <c r="BH325" s="292">
        <f t="shared" si="10"/>
        <v>74.16</v>
      </c>
      <c r="BI325" s="292">
        <f t="shared" si="10"/>
        <v>4.5999999999999996</v>
      </c>
      <c r="BJ325" s="292">
        <f t="shared" si="10"/>
        <v>7.1999999999999993</v>
      </c>
      <c r="BK325" s="292">
        <f t="shared" si="10"/>
        <v>43.6</v>
      </c>
      <c r="BL325" s="292">
        <f t="shared" si="10"/>
        <v>0.67300000000000004</v>
      </c>
      <c r="BM325" s="292">
        <f t="shared" si="10"/>
        <v>0</v>
      </c>
      <c r="BN325" s="292">
        <f t="shared" si="10"/>
        <v>8</v>
      </c>
    </row>
    <row r="326" spans="1:66" s="285" customFormat="1" ht="15.75" customHeight="1" thickBot="1">
      <c r="A326" s="288"/>
      <c r="B326" s="288"/>
      <c r="C326" s="1399"/>
      <c r="D326" s="374" t="s">
        <v>268</v>
      </c>
      <c r="E326" s="374">
        <f t="shared" ref="E326:BN326" si="11">E325/10</f>
        <v>233.06</v>
      </c>
      <c r="F326" s="374">
        <f t="shared" si="11"/>
        <v>108</v>
      </c>
      <c r="G326" s="374">
        <f t="shared" si="11"/>
        <v>40.79</v>
      </c>
      <c r="H326" s="374">
        <f t="shared" si="11"/>
        <v>9.9720000000000013</v>
      </c>
      <c r="I326" s="374">
        <f t="shared" si="11"/>
        <v>13.1</v>
      </c>
      <c r="J326" s="374">
        <f t="shared" si="11"/>
        <v>17.635999999999999</v>
      </c>
      <c r="K326" s="374">
        <f t="shared" si="11"/>
        <v>3.6</v>
      </c>
      <c r="L326" s="374">
        <f t="shared" si="11"/>
        <v>18.919999999999998</v>
      </c>
      <c r="M326" s="374">
        <f t="shared" si="11"/>
        <v>0</v>
      </c>
      <c r="N326" s="374">
        <f t="shared" si="11"/>
        <v>17.742000000000001</v>
      </c>
      <c r="O326" s="374">
        <f t="shared" si="11"/>
        <v>17.716999999999999</v>
      </c>
      <c r="P326" s="374">
        <f t="shared" si="11"/>
        <v>23.375999999999998</v>
      </c>
      <c r="Q326" s="374">
        <f t="shared" si="11"/>
        <v>19.05</v>
      </c>
      <c r="R326" s="374">
        <f t="shared" si="11"/>
        <v>88.39</v>
      </c>
      <c r="S326" s="374">
        <f t="shared" si="11"/>
        <v>46.481999999999999</v>
      </c>
      <c r="T326" s="374">
        <f t="shared" si="11"/>
        <v>0</v>
      </c>
      <c r="U326" s="374">
        <f t="shared" si="11"/>
        <v>19.704000000000001</v>
      </c>
      <c r="V326" s="374">
        <f t="shared" si="11"/>
        <v>21.725999999999999</v>
      </c>
      <c r="W326" s="374">
        <f t="shared" si="11"/>
        <v>14.4</v>
      </c>
      <c r="X326" s="374">
        <f t="shared" si="11"/>
        <v>1.7649999999999999</v>
      </c>
      <c r="Y326" s="374">
        <f t="shared" si="11"/>
        <v>0</v>
      </c>
      <c r="Z326" s="374">
        <f t="shared" si="11"/>
        <v>24</v>
      </c>
      <c r="AA326" s="374">
        <f t="shared" si="11"/>
        <v>0</v>
      </c>
      <c r="AB326" s="374">
        <f t="shared" si="11"/>
        <v>12.84</v>
      </c>
      <c r="AC326" s="374">
        <f t="shared" si="11"/>
        <v>24</v>
      </c>
      <c r="AD326" s="374">
        <f t="shared" si="11"/>
        <v>60.8</v>
      </c>
      <c r="AE326" s="374">
        <f t="shared" si="11"/>
        <v>12</v>
      </c>
      <c r="AF326" s="374">
        <f t="shared" si="11"/>
        <v>2.52</v>
      </c>
      <c r="AG326" s="374">
        <f t="shared" si="11"/>
        <v>4.5</v>
      </c>
      <c r="AH326" s="374">
        <f t="shared" si="11"/>
        <v>0.98000000000000009</v>
      </c>
      <c r="AI326" s="374">
        <f t="shared" si="11"/>
        <v>3.6</v>
      </c>
      <c r="AJ326" s="374">
        <f t="shared" si="11"/>
        <v>6.25</v>
      </c>
      <c r="AK326" s="374">
        <f t="shared" si="11"/>
        <v>75</v>
      </c>
      <c r="AL326" s="374">
        <f t="shared" si="11"/>
        <v>3.28</v>
      </c>
      <c r="AM326" s="374">
        <f t="shared" si="11"/>
        <v>1.5</v>
      </c>
      <c r="AN326" s="374">
        <f t="shared" si="11"/>
        <v>0</v>
      </c>
      <c r="AO326" s="374">
        <f t="shared" si="11"/>
        <v>0.75</v>
      </c>
      <c r="AP326" s="374">
        <f t="shared" si="11"/>
        <v>0</v>
      </c>
      <c r="AQ326" s="374">
        <f t="shared" si="11"/>
        <v>47.71</v>
      </c>
      <c r="AR326" s="374">
        <f t="shared" si="11"/>
        <v>20</v>
      </c>
      <c r="AS326" s="374">
        <f t="shared" si="11"/>
        <v>1.512</v>
      </c>
      <c r="AT326" s="374">
        <f t="shared" si="11"/>
        <v>30.45</v>
      </c>
      <c r="AU326" s="374">
        <f t="shared" si="11"/>
        <v>5.69</v>
      </c>
      <c r="AV326" s="374">
        <f t="shared" si="11"/>
        <v>10.84</v>
      </c>
      <c r="AW326" s="374">
        <f t="shared" si="11"/>
        <v>1</v>
      </c>
      <c r="AX326" s="374">
        <f t="shared" si="11"/>
        <v>2</v>
      </c>
      <c r="AY326" s="374">
        <f t="shared" si="11"/>
        <v>2.5</v>
      </c>
      <c r="AZ326" s="374">
        <f t="shared" si="11"/>
        <v>4.6500000000000004</v>
      </c>
      <c r="BA326" s="374">
        <f t="shared" si="11"/>
        <v>6</v>
      </c>
      <c r="BB326" s="374">
        <f t="shared" si="11"/>
        <v>0</v>
      </c>
      <c r="BC326" s="374">
        <f t="shared" si="11"/>
        <v>12.422000000000001</v>
      </c>
      <c r="BD326" s="374">
        <f t="shared" si="11"/>
        <v>8</v>
      </c>
      <c r="BE326" s="374">
        <f t="shared" si="11"/>
        <v>0.63000000000000012</v>
      </c>
      <c r="BF326" s="374">
        <f t="shared" si="11"/>
        <v>0.3175</v>
      </c>
      <c r="BG326" s="374">
        <f t="shared" si="11"/>
        <v>34.591999999999999</v>
      </c>
      <c r="BH326" s="374">
        <f t="shared" si="11"/>
        <v>7.4159999999999995</v>
      </c>
      <c r="BI326" s="374">
        <f t="shared" si="11"/>
        <v>0.45999999999999996</v>
      </c>
      <c r="BJ326" s="374">
        <f t="shared" si="11"/>
        <v>0.72</v>
      </c>
      <c r="BK326" s="291">
        <f t="shared" si="11"/>
        <v>4.3600000000000003</v>
      </c>
      <c r="BL326" s="374">
        <f t="shared" si="11"/>
        <v>6.7299999999999999E-2</v>
      </c>
      <c r="BM326" s="374">
        <f t="shared" si="11"/>
        <v>0</v>
      </c>
      <c r="BN326" s="290">
        <f t="shared" si="11"/>
        <v>0.8</v>
      </c>
    </row>
    <row r="327" spans="1:66" s="285" customFormat="1" ht="15" customHeight="1">
      <c r="A327" s="288"/>
      <c r="B327" s="288"/>
      <c r="C327" s="1400"/>
      <c r="D327" s="1350"/>
      <c r="E327" s="1356" t="s">
        <v>117</v>
      </c>
      <c r="F327" s="1355" t="s">
        <v>378</v>
      </c>
      <c r="G327" s="1356" t="s">
        <v>267</v>
      </c>
      <c r="H327" s="1356" t="s">
        <v>266</v>
      </c>
      <c r="I327" s="1356" t="s">
        <v>265</v>
      </c>
      <c r="J327" s="1356" t="s">
        <v>264</v>
      </c>
      <c r="K327" s="1356" t="s">
        <v>263</v>
      </c>
      <c r="L327" s="1356" t="s">
        <v>262</v>
      </c>
      <c r="M327" s="1356" t="s">
        <v>261</v>
      </c>
      <c r="N327" s="1356" t="s">
        <v>260</v>
      </c>
      <c r="O327" s="1393" t="s">
        <v>259</v>
      </c>
      <c r="P327" s="1356" t="s">
        <v>258</v>
      </c>
      <c r="Q327" s="1356" t="s">
        <v>257</v>
      </c>
      <c r="R327" s="1356" t="s">
        <v>256</v>
      </c>
      <c r="S327" s="1356" t="s">
        <v>255</v>
      </c>
      <c r="T327" s="1356" t="s">
        <v>254</v>
      </c>
      <c r="U327" s="1356" t="s">
        <v>253</v>
      </c>
      <c r="V327" s="1356" t="s">
        <v>252</v>
      </c>
      <c r="W327" s="1356" t="s">
        <v>251</v>
      </c>
      <c r="X327" s="1356" t="s">
        <v>250</v>
      </c>
      <c r="Y327" s="1356" t="s">
        <v>249</v>
      </c>
      <c r="Z327" s="1356" t="s">
        <v>248</v>
      </c>
      <c r="AA327" s="1356" t="s">
        <v>247</v>
      </c>
      <c r="AB327" s="1356" t="s">
        <v>246</v>
      </c>
      <c r="AC327" s="1356" t="s">
        <v>245</v>
      </c>
      <c r="AD327" s="1356" t="s">
        <v>244</v>
      </c>
      <c r="AE327" s="1356" t="s">
        <v>243</v>
      </c>
      <c r="AF327" s="1356" t="s">
        <v>242</v>
      </c>
      <c r="AG327" s="1356" t="s">
        <v>241</v>
      </c>
      <c r="AH327" s="1356" t="s">
        <v>240</v>
      </c>
      <c r="AI327" s="1356" t="s">
        <v>239</v>
      </c>
      <c r="AJ327" s="1356" t="s">
        <v>238</v>
      </c>
      <c r="AK327" s="1356" t="s">
        <v>237</v>
      </c>
      <c r="AL327" s="1356" t="s">
        <v>236</v>
      </c>
      <c r="AM327" s="1356" t="s">
        <v>235</v>
      </c>
      <c r="AN327" s="1413" t="s">
        <v>234</v>
      </c>
      <c r="AO327" s="1356" t="s">
        <v>233</v>
      </c>
      <c r="AP327" s="1356" t="s">
        <v>232</v>
      </c>
      <c r="AQ327" s="1356" t="s">
        <v>48</v>
      </c>
      <c r="AR327" s="1356" t="s">
        <v>231</v>
      </c>
      <c r="AS327" s="1356" t="s">
        <v>230</v>
      </c>
      <c r="AT327" s="1356" t="s">
        <v>229</v>
      </c>
      <c r="AU327" s="1356" t="s">
        <v>228</v>
      </c>
      <c r="AV327" s="1356" t="s">
        <v>227</v>
      </c>
      <c r="AW327" s="1356" t="s">
        <v>226</v>
      </c>
      <c r="AX327" s="1356" t="s">
        <v>225</v>
      </c>
      <c r="AY327" s="1356" t="s">
        <v>224</v>
      </c>
      <c r="AZ327" s="1356" t="s">
        <v>223</v>
      </c>
      <c r="BA327" s="1356" t="s">
        <v>222</v>
      </c>
      <c r="BB327" s="1356" t="s">
        <v>221</v>
      </c>
      <c r="BC327" s="1356" t="s">
        <v>220</v>
      </c>
      <c r="BD327" s="1356" t="s">
        <v>219</v>
      </c>
      <c r="BE327" s="1356" t="s">
        <v>218</v>
      </c>
      <c r="BF327" s="1356" t="s">
        <v>217</v>
      </c>
      <c r="BG327" s="1356" t="s">
        <v>216</v>
      </c>
      <c r="BH327" s="1356" t="s">
        <v>215</v>
      </c>
      <c r="BI327" s="1356" t="s">
        <v>214</v>
      </c>
      <c r="BJ327" s="1356" t="s">
        <v>213</v>
      </c>
      <c r="BK327" s="1415" t="s">
        <v>212</v>
      </c>
      <c r="BL327" s="1356" t="s">
        <v>211</v>
      </c>
      <c r="BM327" s="1356" t="s">
        <v>210</v>
      </c>
      <c r="BN327" s="1423" t="s">
        <v>209</v>
      </c>
    </row>
    <row r="328" spans="1:66" s="285" customFormat="1" ht="67.5" customHeight="1" thickBot="1">
      <c r="A328" s="288"/>
      <c r="B328" s="288"/>
      <c r="C328" s="1401"/>
      <c r="D328" s="1351"/>
      <c r="E328" s="1407"/>
      <c r="F328" s="1356"/>
      <c r="G328" s="1407"/>
      <c r="H328" s="1407"/>
      <c r="I328" s="1407"/>
      <c r="J328" s="1407"/>
      <c r="K328" s="1407"/>
      <c r="L328" s="1407"/>
      <c r="M328" s="1407"/>
      <c r="N328" s="1407"/>
      <c r="O328" s="1418"/>
      <c r="P328" s="1407"/>
      <c r="Q328" s="1407"/>
      <c r="R328" s="1407"/>
      <c r="S328" s="1407"/>
      <c r="T328" s="1407"/>
      <c r="U328" s="1407"/>
      <c r="V328" s="1407"/>
      <c r="W328" s="1407"/>
      <c r="X328" s="1407"/>
      <c r="Y328" s="1407"/>
      <c r="Z328" s="1407"/>
      <c r="AA328" s="1407"/>
      <c r="AB328" s="1407"/>
      <c r="AC328" s="1407"/>
      <c r="AD328" s="1407"/>
      <c r="AE328" s="1407"/>
      <c r="AF328" s="1407"/>
      <c r="AG328" s="1407"/>
      <c r="AH328" s="1407"/>
      <c r="AI328" s="1407"/>
      <c r="AJ328" s="1407"/>
      <c r="AK328" s="1407"/>
      <c r="AL328" s="1407"/>
      <c r="AM328" s="1407"/>
      <c r="AN328" s="1414"/>
      <c r="AO328" s="1407"/>
      <c r="AP328" s="1407"/>
      <c r="AQ328" s="1407"/>
      <c r="AR328" s="1407"/>
      <c r="AS328" s="1407"/>
      <c r="AT328" s="1407"/>
      <c r="AU328" s="1407"/>
      <c r="AV328" s="1407"/>
      <c r="AW328" s="1407"/>
      <c r="AX328" s="1407"/>
      <c r="AY328" s="1407"/>
      <c r="AZ328" s="1407"/>
      <c r="BA328" s="1407"/>
      <c r="BB328" s="1407"/>
      <c r="BC328" s="1407"/>
      <c r="BD328" s="1407"/>
      <c r="BE328" s="1407"/>
      <c r="BF328" s="1407"/>
      <c r="BG328" s="1407"/>
      <c r="BH328" s="1407"/>
      <c r="BI328" s="1407"/>
      <c r="BJ328" s="1407"/>
      <c r="BK328" s="1416"/>
      <c r="BL328" s="1407"/>
      <c r="BM328" s="1407"/>
      <c r="BN328" s="1432"/>
    </row>
    <row r="329" spans="1:66" s="285" customFormat="1">
      <c r="A329" s="288"/>
      <c r="B329" s="288"/>
      <c r="C329" s="289"/>
      <c r="D329" s="373"/>
      <c r="E329" s="373"/>
      <c r="F329" s="373"/>
      <c r="G329" s="373"/>
      <c r="H329" s="373"/>
      <c r="I329" s="373"/>
      <c r="J329" s="373"/>
      <c r="K329" s="373"/>
      <c r="L329" s="373"/>
      <c r="M329" s="373"/>
      <c r="N329" s="373"/>
      <c r="O329" s="287"/>
      <c r="P329" s="373"/>
      <c r="Q329" s="373"/>
      <c r="R329" s="373"/>
      <c r="S329" s="373"/>
      <c r="T329" s="373"/>
      <c r="U329" s="373"/>
      <c r="V329" s="373"/>
      <c r="W329" s="373"/>
      <c r="X329" s="373"/>
      <c r="Y329" s="373"/>
      <c r="Z329" s="373"/>
      <c r="AA329" s="373"/>
      <c r="AB329" s="373"/>
      <c r="AC329" s="373"/>
      <c r="AD329" s="373"/>
      <c r="AE329" s="373"/>
      <c r="AF329" s="373"/>
      <c r="AG329" s="373"/>
      <c r="AH329" s="373"/>
      <c r="AI329" s="373"/>
      <c r="AJ329" s="373"/>
      <c r="AK329" s="373"/>
      <c r="AL329" s="373"/>
      <c r="AM329" s="373"/>
      <c r="AN329" s="373"/>
      <c r="AO329" s="373"/>
      <c r="AP329" s="373"/>
      <c r="AQ329" s="373"/>
      <c r="AR329" s="373"/>
      <c r="AS329" s="373"/>
      <c r="AT329" s="373"/>
      <c r="AU329" s="373"/>
      <c r="AV329" s="373"/>
      <c r="AW329" s="373"/>
      <c r="AX329" s="373"/>
      <c r="AY329" s="373"/>
      <c r="AZ329" s="373"/>
      <c r="BA329" s="373"/>
      <c r="BB329" s="373"/>
      <c r="BC329" s="373"/>
      <c r="BD329" s="373"/>
      <c r="BE329" s="373"/>
      <c r="BF329" s="373"/>
      <c r="BG329" s="373"/>
      <c r="BH329" s="373"/>
      <c r="BI329" s="373"/>
      <c r="BJ329" s="373"/>
      <c r="BK329" s="373"/>
      <c r="BL329" s="373"/>
      <c r="BM329" s="373"/>
      <c r="BN329" s="373"/>
    </row>
    <row r="330" spans="1:66" s="285" customFormat="1" ht="15.75" customHeight="1">
      <c r="A330" s="288"/>
      <c r="B330" s="288"/>
      <c r="C330" s="1396"/>
      <c r="D330" s="373"/>
      <c r="E330" s="373"/>
      <c r="F330" s="373"/>
      <c r="G330" s="373"/>
      <c r="H330" s="373"/>
      <c r="I330" s="373"/>
      <c r="J330" s="373"/>
      <c r="K330" s="373"/>
      <c r="L330" s="373"/>
      <c r="M330" s="373"/>
      <c r="N330" s="373"/>
      <c r="O330" s="287"/>
      <c r="P330" s="373"/>
      <c r="Q330" s="373"/>
      <c r="R330" s="373"/>
      <c r="S330" s="373"/>
      <c r="T330" s="373"/>
      <c r="U330" s="373"/>
      <c r="V330" s="373"/>
      <c r="W330" s="373"/>
      <c r="X330" s="373"/>
      <c r="Y330" s="373"/>
      <c r="Z330" s="373"/>
      <c r="AA330" s="373"/>
      <c r="AB330" s="373"/>
      <c r="AC330" s="373"/>
      <c r="AD330" s="373"/>
      <c r="AE330" s="373"/>
      <c r="AF330" s="373"/>
      <c r="AG330" s="373"/>
      <c r="AH330" s="373"/>
      <c r="AI330" s="373"/>
      <c r="AJ330" s="373"/>
      <c r="AK330" s="373"/>
      <c r="AL330" s="373"/>
      <c r="AM330" s="373"/>
      <c r="AN330" s="373"/>
      <c r="AO330" s="373"/>
      <c r="AP330" s="373"/>
      <c r="AQ330" s="373"/>
      <c r="AR330" s="373"/>
      <c r="AS330" s="373"/>
      <c r="AT330" s="373"/>
      <c r="AU330" s="373"/>
      <c r="AV330" s="373"/>
      <c r="AW330" s="373"/>
      <c r="AX330" s="373"/>
      <c r="AY330" s="373"/>
      <c r="AZ330" s="373"/>
      <c r="BA330" s="373"/>
      <c r="BB330" s="373"/>
      <c r="BC330" s="373"/>
      <c r="BD330" s="373"/>
      <c r="BE330" s="373"/>
      <c r="BF330" s="373"/>
      <c r="BG330" s="373"/>
      <c r="BH330" s="373"/>
      <c r="BI330" s="373"/>
      <c r="BJ330" s="373"/>
      <c r="BK330" s="373"/>
      <c r="BL330" s="373"/>
      <c r="BM330" s="373"/>
      <c r="BN330" s="373"/>
    </row>
    <row r="331" spans="1:66" s="285" customFormat="1">
      <c r="A331" s="288"/>
      <c r="B331" s="288"/>
      <c r="C331" s="1396"/>
      <c r="D331" s="373"/>
      <c r="E331" s="373"/>
      <c r="F331" s="373"/>
      <c r="G331" s="373"/>
      <c r="H331" s="373"/>
      <c r="I331" s="373"/>
      <c r="J331" s="373"/>
      <c r="K331" s="373"/>
      <c r="L331" s="373"/>
      <c r="M331" s="373"/>
      <c r="N331" s="373"/>
      <c r="O331" s="287"/>
      <c r="P331" s="373"/>
      <c r="Q331" s="373"/>
      <c r="R331" s="373"/>
      <c r="S331" s="373"/>
      <c r="T331" s="373"/>
      <c r="U331" s="373"/>
      <c r="V331" s="373"/>
      <c r="W331" s="373"/>
      <c r="X331" s="373"/>
      <c r="Y331" s="373"/>
      <c r="Z331" s="373"/>
      <c r="AA331" s="373"/>
      <c r="AB331" s="373"/>
      <c r="AC331" s="373"/>
      <c r="AD331" s="373"/>
      <c r="AE331" s="373"/>
      <c r="AF331" s="373"/>
      <c r="AG331" s="373"/>
      <c r="AH331" s="373"/>
      <c r="AI331" s="373"/>
      <c r="AJ331" s="373"/>
      <c r="AK331" s="373"/>
      <c r="AL331" s="373"/>
      <c r="AM331" s="373"/>
      <c r="AN331" s="373"/>
      <c r="AO331" s="373"/>
      <c r="AP331" s="373"/>
      <c r="AQ331" s="373"/>
      <c r="AR331" s="373"/>
      <c r="AS331" s="373"/>
      <c r="AT331" s="373"/>
      <c r="AU331" s="373"/>
      <c r="AV331" s="373"/>
      <c r="AW331" s="373"/>
      <c r="AX331" s="373"/>
      <c r="AY331" s="373"/>
      <c r="AZ331" s="373"/>
      <c r="BA331" s="373"/>
      <c r="BB331" s="373"/>
      <c r="BC331" s="373"/>
      <c r="BD331" s="373"/>
      <c r="BE331" s="373"/>
      <c r="BF331" s="373"/>
      <c r="BG331" s="373"/>
      <c r="BH331" s="373"/>
      <c r="BI331" s="373"/>
      <c r="BJ331" s="373"/>
      <c r="BK331" s="373"/>
      <c r="BL331" s="373"/>
      <c r="BM331" s="373"/>
      <c r="BN331" s="373"/>
    </row>
    <row r="332" spans="1:66" s="285" customFormat="1" ht="15.75" customHeight="1">
      <c r="A332" s="288"/>
      <c r="B332" s="288"/>
      <c r="C332" s="1396"/>
      <c r="D332" s="373"/>
      <c r="E332" s="373"/>
      <c r="F332" s="373"/>
      <c r="G332" s="373"/>
      <c r="H332" s="373"/>
      <c r="I332" s="373"/>
      <c r="J332" s="373"/>
      <c r="K332" s="373"/>
      <c r="L332" s="373"/>
      <c r="M332" s="373"/>
      <c r="N332" s="373"/>
      <c r="O332" s="287"/>
      <c r="P332" s="373"/>
      <c r="Q332" s="373"/>
      <c r="R332" s="373"/>
      <c r="S332" s="373"/>
      <c r="T332" s="373"/>
      <c r="U332" s="373"/>
      <c r="V332" s="373"/>
      <c r="W332" s="373"/>
      <c r="X332" s="373"/>
      <c r="Y332" s="373"/>
      <c r="Z332" s="373"/>
      <c r="AA332" s="373"/>
      <c r="AB332" s="373"/>
      <c r="AC332" s="373"/>
      <c r="AD332" s="373"/>
      <c r="AE332" s="373"/>
      <c r="AF332" s="373"/>
      <c r="AG332" s="373"/>
      <c r="AH332" s="373"/>
      <c r="AI332" s="373"/>
      <c r="AJ332" s="373"/>
      <c r="AK332" s="373"/>
      <c r="AL332" s="373"/>
      <c r="AM332" s="373"/>
      <c r="AN332" s="373"/>
      <c r="AO332" s="373"/>
      <c r="AP332" s="373"/>
      <c r="AQ332" s="373"/>
      <c r="AR332" s="373"/>
      <c r="AS332" s="373"/>
      <c r="AT332" s="373"/>
      <c r="AU332" s="373"/>
      <c r="AV332" s="373"/>
      <c r="AW332" s="373"/>
      <c r="AX332" s="373"/>
      <c r="AY332" s="373"/>
      <c r="AZ332" s="373"/>
      <c r="BA332" s="373"/>
      <c r="BB332" s="373"/>
      <c r="BC332" s="373"/>
      <c r="BD332" s="373"/>
      <c r="BE332" s="373"/>
      <c r="BF332" s="373"/>
      <c r="BG332" s="373"/>
      <c r="BH332" s="373"/>
      <c r="BI332" s="373"/>
      <c r="BJ332" s="373"/>
      <c r="BK332" s="373"/>
      <c r="BL332" s="373"/>
      <c r="BM332" s="373"/>
      <c r="BN332" s="373"/>
    </row>
    <row r="333" spans="1:66" s="285" customFormat="1">
      <c r="A333" s="288"/>
      <c r="B333" s="288"/>
      <c r="C333" s="1396"/>
      <c r="D333" s="373"/>
      <c r="E333" s="373"/>
      <c r="F333" s="373"/>
      <c r="G333" s="373"/>
      <c r="H333" s="373"/>
      <c r="I333" s="373"/>
      <c r="J333" s="373"/>
      <c r="K333" s="373"/>
      <c r="L333" s="373"/>
      <c r="M333" s="373"/>
      <c r="N333" s="373"/>
      <c r="O333" s="287"/>
      <c r="P333" s="373"/>
      <c r="Q333" s="373"/>
      <c r="R333" s="373"/>
      <c r="S333" s="373"/>
      <c r="T333" s="373"/>
      <c r="U333" s="373"/>
      <c r="V333" s="373"/>
      <c r="W333" s="373"/>
      <c r="X333" s="373"/>
      <c r="Y333" s="373"/>
      <c r="Z333" s="373"/>
      <c r="AA333" s="373"/>
      <c r="AB333" s="373"/>
      <c r="AC333" s="373"/>
      <c r="AD333" s="373"/>
      <c r="AE333" s="373"/>
      <c r="AF333" s="373"/>
      <c r="AG333" s="373"/>
      <c r="AH333" s="373"/>
      <c r="AI333" s="373"/>
      <c r="AJ333" s="373"/>
      <c r="AK333" s="373"/>
      <c r="AL333" s="373"/>
      <c r="AM333" s="373"/>
      <c r="AN333" s="373"/>
      <c r="AO333" s="373"/>
      <c r="AP333" s="373"/>
      <c r="AQ333" s="373"/>
      <c r="AR333" s="373"/>
      <c r="AS333" s="373"/>
      <c r="AT333" s="373"/>
      <c r="AU333" s="373"/>
      <c r="AV333" s="373"/>
      <c r="AW333" s="373"/>
      <c r="AX333" s="373"/>
      <c r="AY333" s="373"/>
      <c r="AZ333" s="373"/>
      <c r="BA333" s="373"/>
      <c r="BB333" s="373"/>
      <c r="BC333" s="373"/>
      <c r="BD333" s="373"/>
      <c r="BE333" s="373"/>
      <c r="BF333" s="373"/>
      <c r="BG333" s="373"/>
      <c r="BH333" s="373"/>
      <c r="BI333" s="373"/>
      <c r="BJ333" s="373"/>
      <c r="BK333" s="373"/>
      <c r="BL333" s="373"/>
      <c r="BM333" s="373"/>
      <c r="BN333" s="373"/>
    </row>
    <row r="334" spans="1:66" s="285" customFormat="1" ht="15.75" customHeight="1">
      <c r="A334" s="288"/>
      <c r="B334" s="288"/>
      <c r="C334" s="1396"/>
      <c r="D334" s="373"/>
      <c r="E334" s="373"/>
      <c r="F334" s="373"/>
      <c r="G334" s="373"/>
      <c r="H334" s="373"/>
      <c r="I334" s="373"/>
      <c r="J334" s="373"/>
      <c r="K334" s="373"/>
      <c r="L334" s="373"/>
      <c r="M334" s="373"/>
      <c r="N334" s="373"/>
      <c r="O334" s="287"/>
      <c r="P334" s="373"/>
      <c r="Q334" s="373"/>
      <c r="R334" s="373"/>
      <c r="S334" s="373"/>
      <c r="T334" s="373"/>
      <c r="U334" s="373"/>
      <c r="V334" s="373"/>
      <c r="W334" s="373"/>
      <c r="X334" s="373"/>
      <c r="Y334" s="373"/>
      <c r="Z334" s="373"/>
      <c r="AA334" s="373"/>
      <c r="AB334" s="373"/>
      <c r="AC334" s="373"/>
      <c r="AD334" s="373"/>
      <c r="AE334" s="373"/>
      <c r="AF334" s="373"/>
      <c r="AG334" s="373"/>
      <c r="AH334" s="373"/>
      <c r="AI334" s="373"/>
      <c r="AJ334" s="373"/>
      <c r="AK334" s="373"/>
      <c r="AL334" s="373"/>
      <c r="AM334" s="373"/>
      <c r="AN334" s="373"/>
      <c r="AO334" s="373"/>
      <c r="AP334" s="373"/>
      <c r="AQ334" s="373"/>
      <c r="AR334" s="373"/>
      <c r="AS334" s="373"/>
      <c r="AT334" s="373"/>
      <c r="AU334" s="373"/>
      <c r="AV334" s="373"/>
      <c r="AW334" s="373"/>
      <c r="AX334" s="373"/>
      <c r="AY334" s="373"/>
      <c r="AZ334" s="373"/>
      <c r="BA334" s="373"/>
      <c r="BB334" s="373"/>
      <c r="BC334" s="373"/>
      <c r="BD334" s="373"/>
      <c r="BE334" s="373"/>
      <c r="BF334" s="373"/>
      <c r="BG334" s="373"/>
      <c r="BH334" s="373"/>
      <c r="BI334" s="373"/>
      <c r="BJ334" s="373"/>
      <c r="BK334" s="373"/>
      <c r="BL334" s="373"/>
      <c r="BM334" s="373"/>
      <c r="BN334" s="373"/>
    </row>
    <row r="335" spans="1:66" s="285" customFormat="1">
      <c r="A335" s="288"/>
      <c r="B335" s="288"/>
      <c r="C335" s="1396"/>
      <c r="D335" s="373"/>
      <c r="E335" s="373"/>
      <c r="F335" s="373"/>
      <c r="G335" s="373"/>
      <c r="H335" s="373"/>
      <c r="I335" s="373"/>
      <c r="J335" s="373"/>
      <c r="K335" s="373"/>
      <c r="L335" s="373"/>
      <c r="M335" s="373"/>
      <c r="N335" s="373"/>
      <c r="O335" s="287"/>
      <c r="P335" s="373"/>
      <c r="Q335" s="373"/>
      <c r="R335" s="373"/>
      <c r="S335" s="373"/>
      <c r="T335" s="373"/>
      <c r="U335" s="373"/>
      <c r="V335" s="373"/>
      <c r="W335" s="373"/>
      <c r="X335" s="373"/>
      <c r="Y335" s="373"/>
      <c r="Z335" s="373"/>
      <c r="AA335" s="373"/>
      <c r="AB335" s="373"/>
      <c r="AC335" s="373"/>
      <c r="AD335" s="373"/>
      <c r="AE335" s="373"/>
      <c r="AF335" s="373"/>
      <c r="AG335" s="373"/>
      <c r="AH335" s="373"/>
      <c r="AI335" s="373"/>
      <c r="AJ335" s="373"/>
      <c r="AK335" s="373"/>
      <c r="AL335" s="373"/>
      <c r="AM335" s="373"/>
      <c r="AN335" s="373"/>
      <c r="AO335" s="373"/>
      <c r="AP335" s="373"/>
      <c r="AQ335" s="373"/>
      <c r="AR335" s="373"/>
      <c r="AS335" s="373"/>
      <c r="AT335" s="373"/>
      <c r="AU335" s="373"/>
      <c r="AV335" s="373"/>
      <c r="AW335" s="373"/>
      <c r="AX335" s="373"/>
      <c r="AY335" s="373"/>
      <c r="AZ335" s="373"/>
      <c r="BA335" s="373"/>
      <c r="BB335" s="373"/>
      <c r="BC335" s="373"/>
      <c r="BD335" s="373"/>
      <c r="BE335" s="373"/>
      <c r="BF335" s="373"/>
      <c r="BG335" s="373"/>
      <c r="BH335" s="373"/>
      <c r="BI335" s="373"/>
      <c r="BJ335" s="373"/>
      <c r="BK335" s="373"/>
      <c r="BL335" s="373"/>
      <c r="BM335" s="373"/>
      <c r="BN335" s="373"/>
    </row>
    <row r="336" spans="1:66" s="285" customFormat="1" ht="15.75" customHeight="1">
      <c r="A336" s="288"/>
      <c r="B336" s="288"/>
      <c r="C336" s="1396"/>
      <c r="D336" s="373"/>
      <c r="E336" s="373"/>
      <c r="F336" s="373"/>
      <c r="G336" s="373"/>
      <c r="H336" s="373"/>
      <c r="I336" s="373"/>
      <c r="J336" s="373"/>
      <c r="K336" s="373"/>
      <c r="L336" s="373"/>
      <c r="M336" s="373"/>
      <c r="N336" s="373"/>
      <c r="O336" s="287"/>
      <c r="P336" s="373"/>
      <c r="Q336" s="373"/>
      <c r="R336" s="373"/>
      <c r="S336" s="373"/>
      <c r="T336" s="373"/>
      <c r="U336" s="373"/>
      <c r="V336" s="373"/>
      <c r="W336" s="373"/>
      <c r="X336" s="373"/>
      <c r="Y336" s="373"/>
      <c r="Z336" s="373"/>
      <c r="AA336" s="373"/>
      <c r="AB336" s="373"/>
      <c r="AC336" s="373"/>
      <c r="AD336" s="373"/>
      <c r="AE336" s="373"/>
      <c r="AF336" s="373"/>
      <c r="AG336" s="373"/>
      <c r="AH336" s="373"/>
      <c r="AI336" s="373"/>
      <c r="AJ336" s="373"/>
      <c r="AK336" s="373"/>
      <c r="AL336" s="373"/>
      <c r="AM336" s="373"/>
      <c r="AN336" s="373"/>
      <c r="AO336" s="373"/>
      <c r="AP336" s="373"/>
      <c r="AQ336" s="373"/>
      <c r="AR336" s="373"/>
      <c r="AS336" s="373"/>
      <c r="AT336" s="373"/>
      <c r="AU336" s="373"/>
      <c r="AV336" s="373"/>
      <c r="AW336" s="373"/>
      <c r="AX336" s="373"/>
      <c r="AY336" s="373"/>
      <c r="AZ336" s="373"/>
      <c r="BA336" s="373"/>
      <c r="BB336" s="373"/>
      <c r="BC336" s="373"/>
      <c r="BD336" s="373"/>
      <c r="BE336" s="373"/>
      <c r="BF336" s="373"/>
      <c r="BG336" s="373"/>
      <c r="BH336" s="373"/>
      <c r="BI336" s="373"/>
      <c r="BJ336" s="373"/>
      <c r="BK336" s="373"/>
      <c r="BL336" s="373"/>
      <c r="BM336" s="373"/>
      <c r="BN336" s="373"/>
    </row>
    <row r="337" spans="1:66" s="285" customFormat="1">
      <c r="A337" s="288"/>
      <c r="B337" s="288"/>
      <c r="C337" s="1396"/>
      <c r="D337" s="373"/>
      <c r="E337" s="373"/>
      <c r="F337" s="373"/>
      <c r="G337" s="373"/>
      <c r="H337" s="373"/>
      <c r="I337" s="373"/>
      <c r="J337" s="373"/>
      <c r="K337" s="373"/>
      <c r="L337" s="373"/>
      <c r="M337" s="373"/>
      <c r="N337" s="373"/>
      <c r="O337" s="287"/>
      <c r="P337" s="373"/>
      <c r="Q337" s="373"/>
      <c r="R337" s="373"/>
      <c r="S337" s="373"/>
      <c r="T337" s="373"/>
      <c r="U337" s="373"/>
      <c r="V337" s="373"/>
      <c r="W337" s="373"/>
      <c r="X337" s="373"/>
      <c r="Y337" s="373"/>
      <c r="Z337" s="373"/>
      <c r="AA337" s="373"/>
      <c r="AB337" s="373"/>
      <c r="AC337" s="373"/>
      <c r="AD337" s="373"/>
      <c r="AE337" s="373"/>
      <c r="AF337" s="373"/>
      <c r="AG337" s="373"/>
      <c r="AH337" s="373"/>
      <c r="AI337" s="373"/>
      <c r="AJ337" s="373"/>
      <c r="AK337" s="373"/>
      <c r="AL337" s="373"/>
      <c r="AM337" s="373"/>
      <c r="AN337" s="373"/>
      <c r="AO337" s="373"/>
      <c r="AP337" s="373"/>
      <c r="AQ337" s="373"/>
      <c r="AR337" s="373"/>
      <c r="AS337" s="373"/>
      <c r="AT337" s="373"/>
      <c r="AU337" s="373"/>
      <c r="AV337" s="373"/>
      <c r="AW337" s="373"/>
      <c r="AX337" s="373"/>
      <c r="AY337" s="373"/>
      <c r="AZ337" s="373"/>
      <c r="BA337" s="373"/>
      <c r="BB337" s="373"/>
      <c r="BC337" s="373"/>
      <c r="BD337" s="373"/>
      <c r="BE337" s="373"/>
      <c r="BF337" s="373"/>
      <c r="BG337" s="373"/>
      <c r="BH337" s="373"/>
      <c r="BI337" s="373"/>
      <c r="BJ337" s="373"/>
      <c r="BK337" s="373"/>
      <c r="BL337" s="373"/>
      <c r="BM337" s="373"/>
      <c r="BN337" s="373"/>
    </row>
    <row r="338" spans="1:66" s="285" customFormat="1" ht="15.75" customHeight="1">
      <c r="A338" s="288"/>
      <c r="B338" s="288"/>
      <c r="C338" s="1396"/>
      <c r="D338" s="373"/>
      <c r="E338" s="373"/>
      <c r="F338" s="373"/>
      <c r="G338" s="373"/>
      <c r="H338" s="373"/>
      <c r="I338" s="373"/>
      <c r="J338" s="373"/>
      <c r="K338" s="373"/>
      <c r="L338" s="373"/>
      <c r="M338" s="373"/>
      <c r="N338" s="373"/>
      <c r="O338" s="287"/>
      <c r="P338" s="373"/>
      <c r="Q338" s="373"/>
      <c r="R338" s="373"/>
      <c r="S338" s="373"/>
      <c r="T338" s="373"/>
      <c r="U338" s="373"/>
      <c r="V338" s="373"/>
      <c r="W338" s="373"/>
      <c r="X338" s="373"/>
      <c r="Y338" s="373"/>
      <c r="Z338" s="373"/>
      <c r="AA338" s="373"/>
      <c r="AB338" s="373"/>
      <c r="AC338" s="373"/>
      <c r="AD338" s="373"/>
      <c r="AE338" s="373"/>
      <c r="AF338" s="373"/>
      <c r="AG338" s="373"/>
      <c r="AH338" s="373"/>
      <c r="AI338" s="373"/>
      <c r="AJ338" s="373"/>
      <c r="AK338" s="373"/>
      <c r="AL338" s="373"/>
      <c r="AM338" s="373"/>
      <c r="AN338" s="373"/>
      <c r="AO338" s="373"/>
      <c r="AP338" s="373"/>
      <c r="AQ338" s="373"/>
      <c r="AR338" s="373"/>
      <c r="AS338" s="373"/>
      <c r="AT338" s="373"/>
      <c r="AU338" s="373"/>
      <c r="AV338" s="373"/>
      <c r="AW338" s="373"/>
      <c r="AX338" s="373"/>
      <c r="AY338" s="373"/>
      <c r="AZ338" s="373"/>
      <c r="BA338" s="373"/>
      <c r="BB338" s="373"/>
      <c r="BC338" s="373"/>
      <c r="BD338" s="373"/>
      <c r="BE338" s="373"/>
      <c r="BF338" s="373"/>
      <c r="BG338" s="373"/>
      <c r="BH338" s="373"/>
      <c r="BI338" s="373"/>
      <c r="BJ338" s="373"/>
      <c r="BK338" s="373"/>
      <c r="BL338" s="373"/>
      <c r="BM338" s="373"/>
      <c r="BN338" s="373"/>
    </row>
    <row r="339" spans="1:66" s="285" customFormat="1">
      <c r="A339" s="288"/>
      <c r="B339" s="288"/>
      <c r="C339" s="1396"/>
      <c r="D339" s="373"/>
      <c r="E339" s="373"/>
      <c r="F339" s="373"/>
      <c r="G339" s="373"/>
      <c r="H339" s="373"/>
      <c r="I339" s="373"/>
      <c r="J339" s="373"/>
      <c r="K339" s="373"/>
      <c r="L339" s="373"/>
      <c r="M339" s="373"/>
      <c r="N339" s="373"/>
      <c r="O339" s="287"/>
      <c r="P339" s="373"/>
      <c r="Q339" s="373"/>
      <c r="R339" s="373"/>
      <c r="S339" s="373"/>
      <c r="T339" s="373"/>
      <c r="U339" s="373"/>
      <c r="V339" s="373"/>
      <c r="W339" s="373"/>
      <c r="X339" s="373"/>
      <c r="Y339" s="373"/>
      <c r="Z339" s="373"/>
      <c r="AA339" s="373"/>
      <c r="AB339" s="373"/>
      <c r="AC339" s="373"/>
      <c r="AD339" s="373"/>
      <c r="AE339" s="373"/>
      <c r="AF339" s="373"/>
      <c r="AG339" s="373"/>
      <c r="AH339" s="373"/>
      <c r="AI339" s="373"/>
      <c r="AJ339" s="373"/>
      <c r="AK339" s="373"/>
      <c r="AL339" s="373"/>
      <c r="AM339" s="373"/>
      <c r="AN339" s="373"/>
      <c r="AO339" s="373"/>
      <c r="AP339" s="373"/>
      <c r="AQ339" s="373"/>
      <c r="AR339" s="373"/>
      <c r="AS339" s="373"/>
      <c r="AT339" s="373"/>
      <c r="AU339" s="373"/>
      <c r="AV339" s="373"/>
      <c r="AW339" s="373"/>
      <c r="AX339" s="373"/>
      <c r="AY339" s="373"/>
      <c r="AZ339" s="373"/>
      <c r="BA339" s="373"/>
      <c r="BB339" s="373"/>
      <c r="BC339" s="373"/>
      <c r="BD339" s="373"/>
      <c r="BE339" s="373"/>
      <c r="BF339" s="373"/>
      <c r="BG339" s="373"/>
      <c r="BH339" s="373"/>
      <c r="BI339" s="373"/>
      <c r="BJ339" s="373"/>
      <c r="BK339" s="373"/>
      <c r="BL339" s="373"/>
      <c r="BM339" s="373"/>
      <c r="BN339" s="373"/>
    </row>
    <row r="340" spans="1:66" s="285" customFormat="1" ht="15.75" customHeight="1">
      <c r="A340" s="288"/>
      <c r="B340" s="288"/>
      <c r="C340" s="1396"/>
      <c r="D340" s="373"/>
      <c r="E340" s="373"/>
      <c r="F340" s="373"/>
      <c r="G340" s="373"/>
      <c r="H340" s="373"/>
      <c r="I340" s="373"/>
      <c r="J340" s="373"/>
      <c r="K340" s="373"/>
      <c r="L340" s="373"/>
      <c r="M340" s="373"/>
      <c r="N340" s="373"/>
      <c r="O340" s="287"/>
      <c r="P340" s="373"/>
      <c r="Q340" s="373"/>
      <c r="R340" s="373"/>
      <c r="S340" s="373"/>
      <c r="T340" s="373"/>
      <c r="U340" s="373"/>
      <c r="V340" s="373"/>
      <c r="W340" s="373"/>
      <c r="X340" s="373"/>
      <c r="Y340" s="373"/>
      <c r="Z340" s="373"/>
      <c r="AA340" s="373"/>
      <c r="AB340" s="373"/>
      <c r="AC340" s="373"/>
      <c r="AD340" s="373"/>
      <c r="AE340" s="373"/>
      <c r="AF340" s="373"/>
      <c r="AG340" s="373"/>
      <c r="AH340" s="373"/>
      <c r="AI340" s="373"/>
      <c r="AJ340" s="373"/>
      <c r="AK340" s="373"/>
      <c r="AL340" s="373"/>
      <c r="AM340" s="373"/>
      <c r="AN340" s="373"/>
      <c r="AO340" s="373"/>
      <c r="AP340" s="373"/>
      <c r="AQ340" s="373"/>
      <c r="AR340" s="373"/>
      <c r="AS340" s="373"/>
      <c r="AT340" s="373"/>
      <c r="AU340" s="373"/>
      <c r="AV340" s="373"/>
      <c r="AW340" s="373"/>
      <c r="AX340" s="373"/>
      <c r="AY340" s="373"/>
      <c r="AZ340" s="373"/>
      <c r="BA340" s="373"/>
      <c r="BB340" s="373"/>
      <c r="BC340" s="373"/>
      <c r="BD340" s="373"/>
      <c r="BE340" s="373"/>
      <c r="BF340" s="373"/>
      <c r="BG340" s="373"/>
      <c r="BH340" s="373"/>
      <c r="BI340" s="373"/>
      <c r="BJ340" s="373"/>
      <c r="BK340" s="373"/>
      <c r="BL340" s="373"/>
      <c r="BM340" s="373"/>
      <c r="BN340" s="373"/>
    </row>
    <row r="341" spans="1:66" s="285" customFormat="1">
      <c r="A341" s="288"/>
      <c r="B341" s="288"/>
      <c r="C341" s="1396"/>
      <c r="D341" s="373"/>
      <c r="E341" s="373"/>
      <c r="F341" s="373"/>
      <c r="G341" s="373"/>
      <c r="H341" s="373"/>
      <c r="I341" s="373"/>
      <c r="J341" s="373"/>
      <c r="K341" s="373"/>
      <c r="L341" s="373"/>
      <c r="M341" s="373"/>
      <c r="N341" s="373"/>
      <c r="O341" s="287"/>
      <c r="P341" s="373"/>
      <c r="Q341" s="373"/>
      <c r="R341" s="373"/>
      <c r="S341" s="373"/>
      <c r="T341" s="373"/>
      <c r="U341" s="373"/>
      <c r="V341" s="373"/>
      <c r="W341" s="373"/>
      <c r="X341" s="373"/>
      <c r="Y341" s="373"/>
      <c r="Z341" s="373"/>
      <c r="AA341" s="373"/>
      <c r="AB341" s="373"/>
      <c r="AC341" s="373"/>
      <c r="AD341" s="373"/>
      <c r="AE341" s="373"/>
      <c r="AF341" s="373"/>
      <c r="AG341" s="373"/>
      <c r="AH341" s="373"/>
      <c r="AI341" s="373"/>
      <c r="AJ341" s="373"/>
      <c r="AK341" s="373"/>
      <c r="AL341" s="373"/>
      <c r="AM341" s="373"/>
      <c r="AN341" s="373"/>
      <c r="AO341" s="373"/>
      <c r="AP341" s="373"/>
      <c r="AQ341" s="373"/>
      <c r="AR341" s="373"/>
      <c r="AS341" s="373"/>
      <c r="AT341" s="373"/>
      <c r="AU341" s="373"/>
      <c r="AV341" s="373"/>
      <c r="AW341" s="373"/>
      <c r="AX341" s="373"/>
      <c r="AY341" s="373"/>
      <c r="AZ341" s="373"/>
      <c r="BA341" s="373"/>
      <c r="BB341" s="373"/>
      <c r="BC341" s="373"/>
      <c r="BD341" s="373"/>
      <c r="BE341" s="373"/>
      <c r="BF341" s="373"/>
      <c r="BG341" s="373"/>
      <c r="BH341" s="373"/>
      <c r="BI341" s="373"/>
      <c r="BJ341" s="373"/>
      <c r="BK341" s="373"/>
      <c r="BL341" s="373"/>
      <c r="BM341" s="373"/>
      <c r="BN341" s="373"/>
    </row>
    <row r="342" spans="1:66" s="285" customFormat="1" ht="15.75" customHeight="1">
      <c r="A342" s="288"/>
      <c r="B342" s="288"/>
      <c r="C342" s="1396"/>
      <c r="D342" s="373"/>
      <c r="E342" s="373"/>
      <c r="F342" s="373"/>
      <c r="G342" s="373"/>
      <c r="H342" s="373"/>
      <c r="I342" s="373"/>
      <c r="J342" s="373"/>
      <c r="K342" s="373"/>
      <c r="L342" s="373"/>
      <c r="M342" s="373"/>
      <c r="N342" s="373"/>
      <c r="O342" s="287"/>
      <c r="P342" s="373"/>
      <c r="Q342" s="373"/>
      <c r="R342" s="373"/>
      <c r="S342" s="373"/>
      <c r="T342" s="373"/>
      <c r="U342" s="373"/>
      <c r="V342" s="373"/>
      <c r="W342" s="373"/>
      <c r="X342" s="373"/>
      <c r="Y342" s="373"/>
      <c r="Z342" s="373"/>
      <c r="AA342" s="373"/>
      <c r="AB342" s="373"/>
      <c r="AC342" s="373"/>
      <c r="AD342" s="373"/>
      <c r="AE342" s="373"/>
      <c r="AF342" s="373"/>
      <c r="AG342" s="373"/>
      <c r="AH342" s="373"/>
      <c r="AI342" s="373"/>
      <c r="AJ342" s="373"/>
      <c r="AK342" s="373"/>
      <c r="AL342" s="373"/>
      <c r="AM342" s="373"/>
      <c r="AN342" s="373"/>
      <c r="AO342" s="373"/>
      <c r="AP342" s="373"/>
      <c r="AQ342" s="373"/>
      <c r="AR342" s="373"/>
      <c r="AS342" s="373"/>
      <c r="AT342" s="373"/>
      <c r="AU342" s="373"/>
      <c r="AV342" s="373"/>
      <c r="AW342" s="373"/>
      <c r="AX342" s="373"/>
      <c r="AY342" s="373"/>
      <c r="AZ342" s="373"/>
      <c r="BA342" s="373"/>
      <c r="BB342" s="373"/>
      <c r="BC342" s="373"/>
      <c r="BD342" s="373"/>
      <c r="BE342" s="373"/>
      <c r="BF342" s="373"/>
      <c r="BG342" s="373"/>
      <c r="BH342" s="373"/>
      <c r="BI342" s="373"/>
      <c r="BJ342" s="373"/>
      <c r="BK342" s="373"/>
      <c r="BL342" s="373"/>
      <c r="BM342" s="373"/>
      <c r="BN342" s="373"/>
    </row>
    <row r="343" spans="1:66" s="285" customFormat="1">
      <c r="A343" s="288"/>
      <c r="B343" s="288"/>
      <c r="C343" s="1396"/>
      <c r="D343" s="373"/>
      <c r="E343" s="373"/>
      <c r="F343" s="373"/>
      <c r="G343" s="373"/>
      <c r="H343" s="373"/>
      <c r="I343" s="373"/>
      <c r="J343" s="373"/>
      <c r="K343" s="373"/>
      <c r="L343" s="373"/>
      <c r="M343" s="373"/>
      <c r="N343" s="373"/>
      <c r="O343" s="287"/>
      <c r="P343" s="373"/>
      <c r="Q343" s="373"/>
      <c r="R343" s="373"/>
      <c r="S343" s="373"/>
      <c r="T343" s="373"/>
      <c r="U343" s="373"/>
      <c r="V343" s="373"/>
      <c r="W343" s="373"/>
      <c r="X343" s="373"/>
      <c r="Y343" s="373"/>
      <c r="Z343" s="373"/>
      <c r="AA343" s="373"/>
      <c r="AB343" s="373"/>
      <c r="AC343" s="373"/>
      <c r="AD343" s="373"/>
      <c r="AE343" s="373"/>
      <c r="AF343" s="373"/>
      <c r="AG343" s="373"/>
      <c r="AH343" s="373"/>
      <c r="AI343" s="373"/>
      <c r="AJ343" s="373"/>
      <c r="AK343" s="373"/>
      <c r="AL343" s="373"/>
      <c r="AM343" s="373"/>
      <c r="AN343" s="373"/>
      <c r="AO343" s="373"/>
      <c r="AP343" s="373"/>
      <c r="AQ343" s="373"/>
      <c r="AR343" s="373"/>
      <c r="AS343" s="373"/>
      <c r="AT343" s="373"/>
      <c r="AU343" s="373"/>
      <c r="AV343" s="373"/>
      <c r="AW343" s="373"/>
      <c r="AX343" s="373"/>
      <c r="AY343" s="373"/>
      <c r="AZ343" s="373"/>
      <c r="BA343" s="373"/>
      <c r="BB343" s="373"/>
      <c r="BC343" s="373"/>
      <c r="BD343" s="373"/>
      <c r="BE343" s="373"/>
      <c r="BF343" s="373"/>
      <c r="BG343" s="373"/>
      <c r="BH343" s="373"/>
      <c r="BI343" s="373"/>
      <c r="BJ343" s="373"/>
      <c r="BK343" s="373"/>
      <c r="BL343" s="373"/>
      <c r="BM343" s="373"/>
      <c r="BN343" s="373"/>
    </row>
    <row r="344" spans="1:66" s="285" customFormat="1" ht="15.75" customHeight="1">
      <c r="A344" s="288"/>
      <c r="B344" s="288"/>
      <c r="C344" s="1396"/>
      <c r="D344" s="373"/>
      <c r="E344" s="373"/>
      <c r="F344" s="373"/>
      <c r="G344" s="373"/>
      <c r="H344" s="373"/>
      <c r="I344" s="373"/>
      <c r="J344" s="373"/>
      <c r="K344" s="373"/>
      <c r="L344" s="373"/>
      <c r="M344" s="373"/>
      <c r="N344" s="373"/>
      <c r="O344" s="287"/>
      <c r="P344" s="373"/>
      <c r="Q344" s="373"/>
      <c r="R344" s="373"/>
      <c r="S344" s="373"/>
      <c r="T344" s="373"/>
      <c r="U344" s="373"/>
      <c r="V344" s="373"/>
      <c r="W344" s="373"/>
      <c r="X344" s="373"/>
      <c r="Y344" s="373"/>
      <c r="Z344" s="373"/>
      <c r="AA344" s="373"/>
      <c r="AB344" s="373"/>
      <c r="AC344" s="373"/>
      <c r="AD344" s="373"/>
      <c r="AE344" s="373"/>
      <c r="AF344" s="373"/>
      <c r="AG344" s="373"/>
      <c r="AH344" s="373"/>
      <c r="AI344" s="373"/>
      <c r="AJ344" s="373"/>
      <c r="AK344" s="373"/>
      <c r="AL344" s="373"/>
      <c r="AM344" s="373"/>
      <c r="AN344" s="373"/>
      <c r="AO344" s="373"/>
      <c r="AP344" s="373"/>
      <c r="AQ344" s="373"/>
      <c r="AR344" s="373"/>
      <c r="AS344" s="373"/>
      <c r="AT344" s="373"/>
      <c r="AU344" s="373"/>
      <c r="AV344" s="373"/>
      <c r="AW344" s="373"/>
      <c r="AX344" s="373"/>
      <c r="AY344" s="373"/>
      <c r="AZ344" s="373"/>
      <c r="BA344" s="373"/>
      <c r="BB344" s="373"/>
      <c r="BC344" s="373"/>
      <c r="BD344" s="373"/>
      <c r="BE344" s="373"/>
      <c r="BF344" s="373"/>
      <c r="BG344" s="373"/>
      <c r="BH344" s="373"/>
      <c r="BI344" s="373"/>
      <c r="BJ344" s="373"/>
      <c r="BK344" s="373"/>
      <c r="BL344" s="373"/>
      <c r="BM344" s="373"/>
      <c r="BN344" s="373"/>
    </row>
    <row r="345" spans="1:66" s="285" customFormat="1">
      <c r="A345" s="288"/>
      <c r="B345" s="288"/>
      <c r="C345" s="1396"/>
      <c r="D345" s="373"/>
      <c r="E345" s="373"/>
      <c r="F345" s="373"/>
      <c r="G345" s="373"/>
      <c r="H345" s="373"/>
      <c r="I345" s="373"/>
      <c r="J345" s="373"/>
      <c r="K345" s="373"/>
      <c r="L345" s="373"/>
      <c r="M345" s="373"/>
      <c r="N345" s="373"/>
      <c r="O345" s="287"/>
      <c r="P345" s="373"/>
      <c r="Q345" s="373"/>
      <c r="R345" s="373"/>
      <c r="S345" s="373"/>
      <c r="T345" s="373"/>
      <c r="U345" s="373"/>
      <c r="V345" s="373"/>
      <c r="W345" s="373"/>
      <c r="X345" s="373"/>
      <c r="Y345" s="373"/>
      <c r="Z345" s="373"/>
      <c r="AA345" s="373"/>
      <c r="AB345" s="373"/>
      <c r="AC345" s="373"/>
      <c r="AD345" s="373"/>
      <c r="AE345" s="373"/>
      <c r="AF345" s="373"/>
      <c r="AG345" s="373"/>
      <c r="AH345" s="373"/>
      <c r="AI345" s="373"/>
      <c r="AJ345" s="373"/>
      <c r="AK345" s="373"/>
      <c r="AL345" s="373"/>
      <c r="AM345" s="373"/>
      <c r="AN345" s="373"/>
      <c r="AO345" s="373"/>
      <c r="AP345" s="373"/>
      <c r="AQ345" s="373"/>
      <c r="AR345" s="373"/>
      <c r="AS345" s="373"/>
      <c r="AT345" s="373"/>
      <c r="AU345" s="373"/>
      <c r="AV345" s="373"/>
      <c r="AW345" s="373"/>
      <c r="AX345" s="373"/>
      <c r="AY345" s="373"/>
      <c r="AZ345" s="373"/>
      <c r="BA345" s="373"/>
      <c r="BB345" s="373"/>
      <c r="BC345" s="373"/>
      <c r="BD345" s="373"/>
      <c r="BE345" s="373"/>
      <c r="BF345" s="373"/>
      <c r="BG345" s="373"/>
      <c r="BH345" s="373"/>
      <c r="BI345" s="373"/>
      <c r="BJ345" s="373"/>
      <c r="BK345" s="373"/>
      <c r="BL345" s="373"/>
      <c r="BM345" s="373"/>
      <c r="BN345" s="373"/>
    </row>
    <row r="346" spans="1:66" s="285" customFormat="1" ht="15.75" customHeight="1">
      <c r="A346" s="288"/>
      <c r="B346" s="288"/>
      <c r="C346" s="1396"/>
      <c r="D346" s="373"/>
      <c r="E346" s="373"/>
      <c r="F346" s="373"/>
      <c r="G346" s="373"/>
      <c r="H346" s="373"/>
      <c r="I346" s="373"/>
      <c r="J346" s="373"/>
      <c r="K346" s="373"/>
      <c r="L346" s="373"/>
      <c r="M346" s="373"/>
      <c r="N346" s="373"/>
      <c r="O346" s="287"/>
      <c r="P346" s="373"/>
      <c r="Q346" s="373"/>
      <c r="R346" s="373"/>
      <c r="S346" s="373"/>
      <c r="T346" s="373"/>
      <c r="U346" s="373"/>
      <c r="V346" s="373"/>
      <c r="W346" s="373"/>
      <c r="X346" s="373"/>
      <c r="Y346" s="373"/>
      <c r="Z346" s="373"/>
      <c r="AA346" s="373"/>
      <c r="AB346" s="373"/>
      <c r="AC346" s="373"/>
      <c r="AD346" s="373"/>
      <c r="AE346" s="373"/>
      <c r="AF346" s="373"/>
      <c r="AG346" s="373"/>
      <c r="AH346" s="373"/>
      <c r="AI346" s="373"/>
      <c r="AJ346" s="373"/>
      <c r="AK346" s="373"/>
      <c r="AL346" s="373"/>
      <c r="AM346" s="373"/>
      <c r="AN346" s="373"/>
      <c r="AO346" s="373"/>
      <c r="AP346" s="373"/>
      <c r="AQ346" s="373"/>
      <c r="AR346" s="373"/>
      <c r="AS346" s="373"/>
      <c r="AT346" s="373"/>
      <c r="AU346" s="373"/>
      <c r="AV346" s="373"/>
      <c r="AW346" s="373"/>
      <c r="AX346" s="373"/>
      <c r="AY346" s="373"/>
      <c r="AZ346" s="373"/>
      <c r="BA346" s="373"/>
      <c r="BB346" s="373"/>
      <c r="BC346" s="373"/>
      <c r="BD346" s="373"/>
      <c r="BE346" s="373"/>
      <c r="BF346" s="373"/>
      <c r="BG346" s="373"/>
      <c r="BH346" s="373"/>
      <c r="BI346" s="373"/>
      <c r="BJ346" s="373"/>
      <c r="BK346" s="373"/>
      <c r="BL346" s="373"/>
      <c r="BM346" s="373"/>
      <c r="BN346" s="373"/>
    </row>
    <row r="347" spans="1:66" s="285" customFormat="1">
      <c r="A347" s="288"/>
      <c r="B347" s="288"/>
      <c r="C347" s="1396"/>
      <c r="D347" s="373"/>
      <c r="E347" s="373"/>
      <c r="F347" s="373"/>
      <c r="G347" s="373"/>
      <c r="H347" s="373"/>
      <c r="I347" s="373"/>
      <c r="J347" s="373"/>
      <c r="K347" s="373"/>
      <c r="L347" s="373"/>
      <c r="M347" s="373"/>
      <c r="N347" s="373"/>
      <c r="O347" s="287"/>
      <c r="P347" s="373"/>
      <c r="Q347" s="373"/>
      <c r="R347" s="373"/>
      <c r="S347" s="373"/>
      <c r="T347" s="373"/>
      <c r="U347" s="373"/>
      <c r="V347" s="373"/>
      <c r="W347" s="373"/>
      <c r="X347" s="373"/>
      <c r="Y347" s="373"/>
      <c r="Z347" s="373"/>
      <c r="AA347" s="373"/>
      <c r="AB347" s="373"/>
      <c r="AC347" s="373"/>
      <c r="AD347" s="373"/>
      <c r="AE347" s="373"/>
      <c r="AF347" s="373"/>
      <c r="AG347" s="373"/>
      <c r="AH347" s="373"/>
      <c r="AI347" s="373"/>
      <c r="AJ347" s="373"/>
      <c r="AK347" s="373"/>
      <c r="AL347" s="373"/>
      <c r="AM347" s="373"/>
      <c r="AN347" s="373"/>
      <c r="AO347" s="373"/>
      <c r="AP347" s="373"/>
      <c r="AQ347" s="373"/>
      <c r="AR347" s="373"/>
      <c r="AS347" s="373"/>
      <c r="AT347" s="373"/>
      <c r="AU347" s="373"/>
      <c r="AV347" s="373"/>
      <c r="AW347" s="373"/>
      <c r="AX347" s="373"/>
      <c r="AY347" s="373"/>
      <c r="AZ347" s="373"/>
      <c r="BA347" s="373"/>
      <c r="BB347" s="373"/>
      <c r="BC347" s="373"/>
      <c r="BD347" s="373"/>
      <c r="BE347" s="373"/>
      <c r="BF347" s="373"/>
      <c r="BG347" s="373"/>
      <c r="BH347" s="373"/>
      <c r="BI347" s="373"/>
      <c r="BJ347" s="373"/>
      <c r="BK347" s="373"/>
      <c r="BL347" s="373"/>
      <c r="BM347" s="373"/>
      <c r="BN347" s="373"/>
    </row>
    <row r="348" spans="1:66" s="285" customFormat="1" ht="15.75" customHeight="1">
      <c r="A348" s="288"/>
      <c r="B348" s="288"/>
      <c r="C348" s="1396"/>
      <c r="D348" s="373"/>
      <c r="E348" s="373"/>
      <c r="F348" s="373"/>
      <c r="G348" s="373"/>
      <c r="H348" s="373"/>
      <c r="I348" s="373"/>
      <c r="J348" s="373"/>
      <c r="K348" s="373"/>
      <c r="L348" s="373"/>
      <c r="M348" s="373"/>
      <c r="N348" s="373"/>
      <c r="O348" s="287"/>
      <c r="P348" s="373"/>
      <c r="Q348" s="373"/>
      <c r="R348" s="373"/>
      <c r="S348" s="373"/>
      <c r="T348" s="373"/>
      <c r="U348" s="373"/>
      <c r="V348" s="373"/>
      <c r="W348" s="373"/>
      <c r="X348" s="373"/>
      <c r="Y348" s="373"/>
      <c r="Z348" s="373"/>
      <c r="AA348" s="373"/>
      <c r="AB348" s="373"/>
      <c r="AC348" s="373"/>
      <c r="AD348" s="373"/>
      <c r="AE348" s="373"/>
      <c r="AF348" s="373"/>
      <c r="AG348" s="373"/>
      <c r="AH348" s="373"/>
      <c r="AI348" s="373"/>
      <c r="AJ348" s="373"/>
      <c r="AK348" s="373"/>
      <c r="AL348" s="373"/>
      <c r="AM348" s="373"/>
      <c r="AN348" s="373"/>
      <c r="AO348" s="373"/>
      <c r="AP348" s="373"/>
      <c r="AQ348" s="373"/>
      <c r="AR348" s="373"/>
      <c r="AS348" s="373"/>
      <c r="AT348" s="373"/>
      <c r="AU348" s="373"/>
      <c r="AV348" s="373"/>
      <c r="AW348" s="373"/>
      <c r="AX348" s="373"/>
      <c r="AY348" s="373"/>
      <c r="AZ348" s="373"/>
      <c r="BA348" s="373"/>
      <c r="BB348" s="373"/>
      <c r="BC348" s="373"/>
      <c r="BD348" s="373"/>
      <c r="BE348" s="373"/>
      <c r="BF348" s="373"/>
      <c r="BG348" s="373"/>
      <c r="BH348" s="373"/>
      <c r="BI348" s="373"/>
      <c r="BJ348" s="373"/>
      <c r="BK348" s="373"/>
      <c r="BL348" s="373"/>
      <c r="BM348" s="373"/>
      <c r="BN348" s="373"/>
    </row>
    <row r="349" spans="1:66" s="285" customFormat="1">
      <c r="A349" s="288"/>
      <c r="B349" s="288"/>
      <c r="C349" s="1396"/>
      <c r="D349" s="373"/>
      <c r="E349" s="373"/>
      <c r="F349" s="373"/>
      <c r="G349" s="373"/>
      <c r="H349" s="373"/>
      <c r="I349" s="373"/>
      <c r="J349" s="373"/>
      <c r="K349" s="373"/>
      <c r="L349" s="373"/>
      <c r="M349" s="373"/>
      <c r="N349" s="373"/>
      <c r="O349" s="287"/>
      <c r="P349" s="373"/>
      <c r="Q349" s="373"/>
      <c r="R349" s="373"/>
      <c r="S349" s="373"/>
      <c r="T349" s="373"/>
      <c r="U349" s="373"/>
      <c r="V349" s="373"/>
      <c r="W349" s="373"/>
      <c r="X349" s="373"/>
      <c r="Y349" s="373"/>
      <c r="Z349" s="373"/>
      <c r="AA349" s="373"/>
      <c r="AB349" s="373"/>
      <c r="AC349" s="373"/>
      <c r="AD349" s="373"/>
      <c r="AE349" s="373"/>
      <c r="AF349" s="373"/>
      <c r="AG349" s="373"/>
      <c r="AH349" s="373"/>
      <c r="AI349" s="373"/>
      <c r="AJ349" s="373"/>
      <c r="AK349" s="373"/>
      <c r="AL349" s="373"/>
      <c r="AM349" s="373"/>
      <c r="AN349" s="373"/>
      <c r="AO349" s="373"/>
      <c r="AP349" s="373"/>
      <c r="AQ349" s="373"/>
      <c r="AR349" s="373"/>
      <c r="AS349" s="373"/>
      <c r="AT349" s="373"/>
      <c r="AU349" s="373"/>
      <c r="AV349" s="373"/>
      <c r="AW349" s="373"/>
      <c r="AX349" s="373"/>
      <c r="AY349" s="373"/>
      <c r="AZ349" s="373"/>
      <c r="BA349" s="373"/>
      <c r="BB349" s="373"/>
      <c r="BC349" s="373"/>
      <c r="BD349" s="373"/>
      <c r="BE349" s="373"/>
      <c r="BF349" s="373"/>
      <c r="BG349" s="373"/>
      <c r="BH349" s="373"/>
      <c r="BI349" s="373"/>
      <c r="BJ349" s="373"/>
      <c r="BK349" s="373"/>
      <c r="BL349" s="373"/>
      <c r="BM349" s="373"/>
      <c r="BN349" s="373"/>
    </row>
    <row r="350" spans="1:66" s="285" customFormat="1" ht="15.75" customHeight="1">
      <c r="A350" s="288"/>
      <c r="B350" s="288"/>
      <c r="C350" s="1396"/>
      <c r="D350" s="373"/>
      <c r="E350" s="373"/>
      <c r="F350" s="373"/>
      <c r="G350" s="373"/>
      <c r="H350" s="373"/>
      <c r="I350" s="373"/>
      <c r="J350" s="373"/>
      <c r="K350" s="373"/>
      <c r="L350" s="373"/>
      <c r="M350" s="373"/>
      <c r="N350" s="373"/>
      <c r="O350" s="287"/>
      <c r="P350" s="373"/>
      <c r="Q350" s="373"/>
      <c r="R350" s="373"/>
      <c r="S350" s="373"/>
      <c r="T350" s="373"/>
      <c r="U350" s="373"/>
      <c r="V350" s="373"/>
      <c r="W350" s="373"/>
      <c r="X350" s="373"/>
      <c r="Y350" s="373"/>
      <c r="Z350" s="373"/>
      <c r="AA350" s="373"/>
      <c r="AB350" s="373"/>
      <c r="AC350" s="373"/>
      <c r="AD350" s="373"/>
      <c r="AE350" s="373"/>
      <c r="AF350" s="373"/>
      <c r="AG350" s="373"/>
      <c r="AH350" s="373"/>
      <c r="AI350" s="373"/>
      <c r="AJ350" s="373"/>
      <c r="AK350" s="373"/>
      <c r="AL350" s="373"/>
      <c r="AM350" s="373"/>
      <c r="AN350" s="373"/>
      <c r="AO350" s="373"/>
      <c r="AP350" s="373"/>
      <c r="AQ350" s="373"/>
      <c r="AR350" s="373"/>
      <c r="AS350" s="373"/>
      <c r="AT350" s="373"/>
      <c r="AU350" s="373"/>
      <c r="AV350" s="373"/>
      <c r="AW350" s="373"/>
      <c r="AX350" s="373"/>
      <c r="AY350" s="373"/>
      <c r="AZ350" s="373"/>
      <c r="BA350" s="373"/>
      <c r="BB350" s="373"/>
      <c r="BC350" s="373"/>
      <c r="BD350" s="373"/>
      <c r="BE350" s="373"/>
      <c r="BF350" s="373"/>
      <c r="BG350" s="373"/>
      <c r="BH350" s="373"/>
      <c r="BI350" s="373"/>
      <c r="BJ350" s="373"/>
      <c r="BK350" s="373"/>
      <c r="BL350" s="373"/>
      <c r="BM350" s="373"/>
      <c r="BN350" s="373"/>
    </row>
    <row r="351" spans="1:66" s="285" customFormat="1">
      <c r="A351" s="288"/>
      <c r="B351" s="288"/>
      <c r="C351" s="1396"/>
      <c r="D351" s="373"/>
      <c r="E351" s="373"/>
      <c r="F351" s="373"/>
      <c r="G351" s="373"/>
      <c r="H351" s="373"/>
      <c r="I351" s="373"/>
      <c r="J351" s="373"/>
      <c r="K351" s="373"/>
      <c r="L351" s="373"/>
      <c r="M351" s="373"/>
      <c r="N351" s="373"/>
      <c r="O351" s="287"/>
      <c r="P351" s="373"/>
      <c r="Q351" s="373"/>
      <c r="R351" s="373"/>
      <c r="S351" s="373"/>
      <c r="T351" s="373"/>
      <c r="U351" s="373"/>
      <c r="V351" s="373"/>
      <c r="W351" s="373"/>
      <c r="X351" s="373"/>
      <c r="Y351" s="373"/>
      <c r="Z351" s="373"/>
      <c r="AA351" s="373"/>
      <c r="AB351" s="373"/>
      <c r="AC351" s="373"/>
      <c r="AD351" s="373"/>
      <c r="AE351" s="373"/>
      <c r="AF351" s="373"/>
      <c r="AG351" s="373"/>
      <c r="AH351" s="373"/>
      <c r="AI351" s="373"/>
      <c r="AJ351" s="373"/>
      <c r="AK351" s="373"/>
      <c r="AL351" s="373"/>
      <c r="AM351" s="373"/>
      <c r="AN351" s="373"/>
      <c r="AO351" s="373"/>
      <c r="AP351" s="373"/>
      <c r="AQ351" s="373"/>
      <c r="AR351" s="373"/>
      <c r="AS351" s="373"/>
      <c r="AT351" s="373"/>
      <c r="AU351" s="373"/>
      <c r="AV351" s="373"/>
      <c r="AW351" s="373"/>
      <c r="AX351" s="373"/>
      <c r="AY351" s="373"/>
      <c r="AZ351" s="373"/>
      <c r="BA351" s="373"/>
      <c r="BB351" s="373"/>
      <c r="BC351" s="373"/>
      <c r="BD351" s="373"/>
      <c r="BE351" s="373"/>
      <c r="BF351" s="373"/>
      <c r="BG351" s="373"/>
      <c r="BH351" s="373"/>
      <c r="BI351" s="373"/>
      <c r="BJ351" s="373"/>
      <c r="BK351" s="373"/>
      <c r="BL351" s="373"/>
      <c r="BM351" s="373"/>
      <c r="BN351" s="373"/>
    </row>
    <row r="352" spans="1:66" s="285" customFormat="1" ht="15.75" customHeight="1">
      <c r="A352" s="288"/>
      <c r="B352" s="288"/>
      <c r="C352" s="1396"/>
      <c r="D352" s="373"/>
      <c r="E352" s="373"/>
      <c r="F352" s="373"/>
      <c r="G352" s="373"/>
      <c r="H352" s="373"/>
      <c r="I352" s="373"/>
      <c r="J352" s="373"/>
      <c r="K352" s="373"/>
      <c r="L352" s="373"/>
      <c r="M352" s="373"/>
      <c r="N352" s="373"/>
      <c r="O352" s="287"/>
      <c r="P352" s="373"/>
      <c r="Q352" s="373"/>
      <c r="R352" s="373"/>
      <c r="S352" s="373"/>
      <c r="T352" s="373"/>
      <c r="U352" s="373"/>
      <c r="V352" s="373"/>
      <c r="W352" s="373"/>
      <c r="X352" s="373"/>
      <c r="Y352" s="373"/>
      <c r="Z352" s="373"/>
      <c r="AA352" s="373"/>
      <c r="AB352" s="373"/>
      <c r="AC352" s="373"/>
      <c r="AD352" s="373"/>
      <c r="AE352" s="373"/>
      <c r="AF352" s="373"/>
      <c r="AG352" s="373"/>
      <c r="AH352" s="373"/>
      <c r="AI352" s="373"/>
      <c r="AJ352" s="373"/>
      <c r="AK352" s="373"/>
      <c r="AL352" s="373"/>
      <c r="AM352" s="373"/>
      <c r="AN352" s="373"/>
      <c r="AO352" s="373"/>
      <c r="AP352" s="373"/>
      <c r="AQ352" s="373"/>
      <c r="AR352" s="373"/>
      <c r="AS352" s="373"/>
      <c r="AT352" s="373"/>
      <c r="AU352" s="373"/>
      <c r="AV352" s="373"/>
      <c r="AW352" s="373"/>
      <c r="AX352" s="373"/>
      <c r="AY352" s="373"/>
      <c r="AZ352" s="373"/>
      <c r="BA352" s="373"/>
      <c r="BB352" s="373"/>
      <c r="BC352" s="373"/>
      <c r="BD352" s="373"/>
      <c r="BE352" s="373"/>
      <c r="BF352" s="373"/>
      <c r="BG352" s="373"/>
      <c r="BH352" s="373"/>
      <c r="BI352" s="373"/>
      <c r="BJ352" s="373"/>
      <c r="BK352" s="373"/>
      <c r="BL352" s="373"/>
      <c r="BM352" s="373"/>
      <c r="BN352" s="373"/>
    </row>
    <row r="353" spans="1:66" s="285" customFormat="1">
      <c r="A353" s="288"/>
      <c r="B353" s="288"/>
      <c r="C353" s="1396"/>
      <c r="D353" s="373"/>
      <c r="E353" s="373"/>
      <c r="F353" s="373"/>
      <c r="G353" s="373"/>
      <c r="H353" s="373"/>
      <c r="I353" s="373"/>
      <c r="J353" s="373"/>
      <c r="K353" s="373"/>
      <c r="L353" s="373"/>
      <c r="M353" s="373"/>
      <c r="N353" s="373"/>
      <c r="O353" s="287"/>
      <c r="P353" s="373"/>
      <c r="Q353" s="373"/>
      <c r="R353" s="373"/>
      <c r="S353" s="373"/>
      <c r="T353" s="373"/>
      <c r="U353" s="373"/>
      <c r="V353" s="373"/>
      <c r="W353" s="373"/>
      <c r="X353" s="373"/>
      <c r="Y353" s="373"/>
      <c r="Z353" s="373"/>
      <c r="AA353" s="373"/>
      <c r="AB353" s="373"/>
      <c r="AC353" s="373"/>
      <c r="AD353" s="373"/>
      <c r="AE353" s="373"/>
      <c r="AF353" s="373"/>
      <c r="AG353" s="373"/>
      <c r="AH353" s="373"/>
      <c r="AI353" s="373"/>
      <c r="AJ353" s="373"/>
      <c r="AK353" s="373"/>
      <c r="AL353" s="373"/>
      <c r="AM353" s="373"/>
      <c r="AN353" s="373"/>
      <c r="AO353" s="373"/>
      <c r="AP353" s="373"/>
      <c r="AQ353" s="373"/>
      <c r="AR353" s="373"/>
      <c r="AS353" s="373"/>
      <c r="AT353" s="373"/>
      <c r="AU353" s="373"/>
      <c r="AV353" s="373"/>
      <c r="AW353" s="373"/>
      <c r="AX353" s="373"/>
      <c r="AY353" s="373"/>
      <c r="AZ353" s="373"/>
      <c r="BA353" s="373"/>
      <c r="BB353" s="373"/>
      <c r="BC353" s="373"/>
      <c r="BD353" s="373"/>
      <c r="BE353" s="373"/>
      <c r="BF353" s="373"/>
      <c r="BG353" s="373"/>
      <c r="BH353" s="373"/>
      <c r="BI353" s="373"/>
      <c r="BJ353" s="373"/>
      <c r="BK353" s="373"/>
      <c r="BL353" s="373"/>
      <c r="BM353" s="373"/>
      <c r="BN353" s="373"/>
    </row>
    <row r="354" spans="1:66" s="285" customFormat="1" ht="15.75" customHeight="1">
      <c r="A354" s="288"/>
      <c r="B354" s="288"/>
      <c r="C354" s="1396"/>
      <c r="D354" s="373"/>
      <c r="E354" s="373"/>
      <c r="F354" s="373"/>
      <c r="G354" s="373"/>
      <c r="H354" s="373"/>
      <c r="I354" s="373"/>
      <c r="J354" s="373"/>
      <c r="K354" s="373"/>
      <c r="L354" s="373"/>
      <c r="M354" s="373"/>
      <c r="N354" s="373"/>
      <c r="O354" s="287"/>
      <c r="P354" s="373"/>
      <c r="Q354" s="373"/>
      <c r="R354" s="373"/>
      <c r="S354" s="373"/>
      <c r="T354" s="373"/>
      <c r="U354" s="373"/>
      <c r="V354" s="373"/>
      <c r="W354" s="373"/>
      <c r="X354" s="373"/>
      <c r="Y354" s="373"/>
      <c r="Z354" s="373"/>
      <c r="AA354" s="373"/>
      <c r="AB354" s="373"/>
      <c r="AC354" s="373"/>
      <c r="AD354" s="373"/>
      <c r="AE354" s="373"/>
      <c r="AF354" s="373"/>
      <c r="AG354" s="373"/>
      <c r="AH354" s="373"/>
      <c r="AI354" s="373"/>
      <c r="AJ354" s="373"/>
      <c r="AK354" s="373"/>
      <c r="AL354" s="373"/>
      <c r="AM354" s="373"/>
      <c r="AN354" s="373"/>
      <c r="AO354" s="373"/>
      <c r="AP354" s="373"/>
      <c r="AQ354" s="373"/>
      <c r="AR354" s="373"/>
      <c r="AS354" s="373"/>
      <c r="AT354" s="373"/>
      <c r="AU354" s="373"/>
      <c r="AV354" s="373"/>
      <c r="AW354" s="373"/>
      <c r="AX354" s="373"/>
      <c r="AY354" s="373"/>
      <c r="AZ354" s="373"/>
      <c r="BA354" s="373"/>
      <c r="BB354" s="373"/>
      <c r="BC354" s="373"/>
      <c r="BD354" s="373"/>
      <c r="BE354" s="373"/>
      <c r="BF354" s="373"/>
      <c r="BG354" s="373"/>
      <c r="BH354" s="373"/>
      <c r="BI354" s="373"/>
      <c r="BJ354" s="373"/>
      <c r="BK354" s="373"/>
      <c r="BL354" s="373"/>
      <c r="BM354" s="373"/>
      <c r="BN354" s="373"/>
    </row>
    <row r="355" spans="1:66" s="285" customFormat="1">
      <c r="A355" s="288"/>
      <c r="B355" s="288"/>
      <c r="C355" s="1396"/>
      <c r="D355" s="373"/>
      <c r="E355" s="373"/>
      <c r="F355" s="373"/>
      <c r="G355" s="373"/>
      <c r="H355" s="373"/>
      <c r="I355" s="373"/>
      <c r="J355" s="373"/>
      <c r="K355" s="373"/>
      <c r="L355" s="373"/>
      <c r="M355" s="373"/>
      <c r="N355" s="373"/>
      <c r="O355" s="287"/>
      <c r="P355" s="373"/>
      <c r="Q355" s="373"/>
      <c r="R355" s="373"/>
      <c r="S355" s="373"/>
      <c r="T355" s="373"/>
      <c r="U355" s="373"/>
      <c r="V355" s="373"/>
      <c r="W355" s="373"/>
      <c r="X355" s="373"/>
      <c r="Y355" s="373"/>
      <c r="Z355" s="373"/>
      <c r="AA355" s="373"/>
      <c r="AB355" s="373"/>
      <c r="AC355" s="373"/>
      <c r="AD355" s="373"/>
      <c r="AE355" s="373"/>
      <c r="AF355" s="373"/>
      <c r="AG355" s="373"/>
      <c r="AH355" s="373"/>
      <c r="AI355" s="373"/>
      <c r="AJ355" s="373"/>
      <c r="AK355" s="373"/>
      <c r="AL355" s="373"/>
      <c r="AM355" s="373"/>
      <c r="AN355" s="373"/>
      <c r="AO355" s="373"/>
      <c r="AP355" s="373"/>
      <c r="AQ355" s="373"/>
      <c r="AR355" s="373"/>
      <c r="AS355" s="373"/>
      <c r="AT355" s="373"/>
      <c r="AU355" s="373"/>
      <c r="AV355" s="373"/>
      <c r="AW355" s="373"/>
      <c r="AX355" s="373"/>
      <c r="AY355" s="373"/>
      <c r="AZ355" s="373"/>
      <c r="BA355" s="373"/>
      <c r="BB355" s="373"/>
      <c r="BC355" s="373"/>
      <c r="BD355" s="373"/>
      <c r="BE355" s="373"/>
      <c r="BF355" s="373"/>
      <c r="BG355" s="373"/>
      <c r="BH355" s="373"/>
      <c r="BI355" s="373"/>
      <c r="BJ355" s="373"/>
      <c r="BK355" s="373"/>
      <c r="BL355" s="373"/>
      <c r="BM355" s="373"/>
      <c r="BN355" s="373"/>
    </row>
    <row r="356" spans="1:66" s="285" customFormat="1" ht="15.75" customHeight="1">
      <c r="A356" s="288"/>
      <c r="B356" s="288"/>
      <c r="C356" s="1396"/>
      <c r="D356" s="373"/>
      <c r="E356" s="373"/>
      <c r="F356" s="373"/>
      <c r="G356" s="373"/>
      <c r="H356" s="373"/>
      <c r="I356" s="373"/>
      <c r="J356" s="373"/>
      <c r="K356" s="373"/>
      <c r="L356" s="373"/>
      <c r="M356" s="373"/>
      <c r="N356" s="373"/>
      <c r="O356" s="287"/>
      <c r="P356" s="373"/>
      <c r="Q356" s="373"/>
      <c r="R356" s="373"/>
      <c r="S356" s="373"/>
      <c r="T356" s="373"/>
      <c r="U356" s="373"/>
      <c r="V356" s="373"/>
      <c r="W356" s="373"/>
      <c r="X356" s="373"/>
      <c r="Y356" s="373"/>
      <c r="Z356" s="373"/>
      <c r="AA356" s="373"/>
      <c r="AB356" s="373"/>
      <c r="AC356" s="373"/>
      <c r="AD356" s="373"/>
      <c r="AE356" s="373"/>
      <c r="AF356" s="373"/>
      <c r="AG356" s="373"/>
      <c r="AH356" s="373"/>
      <c r="AI356" s="373"/>
      <c r="AJ356" s="373"/>
      <c r="AK356" s="373"/>
      <c r="AL356" s="373"/>
      <c r="AM356" s="373"/>
      <c r="AN356" s="373"/>
      <c r="AO356" s="373"/>
      <c r="AP356" s="373"/>
      <c r="AQ356" s="373"/>
      <c r="AR356" s="373"/>
      <c r="AS356" s="373"/>
      <c r="AT356" s="373"/>
      <c r="AU356" s="373"/>
      <c r="AV356" s="373"/>
      <c r="AW356" s="373"/>
      <c r="AX356" s="373"/>
      <c r="AY356" s="373"/>
      <c r="AZ356" s="373"/>
      <c r="BA356" s="373"/>
      <c r="BB356" s="373"/>
      <c r="BC356" s="373"/>
      <c r="BD356" s="373"/>
      <c r="BE356" s="373"/>
      <c r="BF356" s="373"/>
      <c r="BG356" s="373"/>
      <c r="BH356" s="373"/>
      <c r="BI356" s="373"/>
      <c r="BJ356" s="373"/>
      <c r="BK356" s="373"/>
      <c r="BL356" s="373"/>
      <c r="BM356" s="373"/>
      <c r="BN356" s="373"/>
    </row>
    <row r="357" spans="1:66" s="285" customFormat="1">
      <c r="A357" s="288"/>
      <c r="B357" s="288"/>
      <c r="C357" s="1396"/>
      <c r="D357" s="373"/>
      <c r="E357" s="373"/>
      <c r="F357" s="373"/>
      <c r="G357" s="373"/>
      <c r="H357" s="373"/>
      <c r="I357" s="373"/>
      <c r="J357" s="373"/>
      <c r="K357" s="373"/>
      <c r="L357" s="373"/>
      <c r="M357" s="373"/>
      <c r="N357" s="373"/>
      <c r="O357" s="287"/>
      <c r="P357" s="373"/>
      <c r="Q357" s="373"/>
      <c r="R357" s="373"/>
      <c r="S357" s="373"/>
      <c r="T357" s="373"/>
      <c r="U357" s="373"/>
      <c r="V357" s="373"/>
      <c r="W357" s="373"/>
      <c r="X357" s="373"/>
      <c r="Y357" s="373"/>
      <c r="Z357" s="373"/>
      <c r="AA357" s="373"/>
      <c r="AB357" s="373"/>
      <c r="AC357" s="373"/>
      <c r="AD357" s="373"/>
      <c r="AE357" s="373"/>
      <c r="AF357" s="373"/>
      <c r="AG357" s="373"/>
      <c r="AH357" s="373"/>
      <c r="AI357" s="373"/>
      <c r="AJ357" s="373"/>
      <c r="AK357" s="373"/>
      <c r="AL357" s="373"/>
      <c r="AM357" s="373"/>
      <c r="AN357" s="373"/>
      <c r="AO357" s="373"/>
      <c r="AP357" s="373"/>
      <c r="AQ357" s="373"/>
      <c r="AR357" s="373"/>
      <c r="AS357" s="373"/>
      <c r="AT357" s="373"/>
      <c r="AU357" s="373"/>
      <c r="AV357" s="373"/>
      <c r="AW357" s="373"/>
      <c r="AX357" s="373"/>
      <c r="AY357" s="373"/>
      <c r="AZ357" s="373"/>
      <c r="BA357" s="373"/>
      <c r="BB357" s="373"/>
      <c r="BC357" s="373"/>
      <c r="BD357" s="373"/>
      <c r="BE357" s="373"/>
      <c r="BF357" s="373"/>
      <c r="BG357" s="373"/>
      <c r="BH357" s="373"/>
      <c r="BI357" s="373"/>
      <c r="BJ357" s="373"/>
      <c r="BK357" s="373"/>
      <c r="BL357" s="373"/>
      <c r="BM357" s="373"/>
      <c r="BN357" s="373"/>
    </row>
    <row r="358" spans="1:66" s="285" customFormat="1" ht="15.75" customHeight="1">
      <c r="A358" s="288"/>
      <c r="B358" s="288"/>
      <c r="C358" s="1396"/>
      <c r="D358" s="373"/>
      <c r="E358" s="373"/>
      <c r="F358" s="373"/>
      <c r="G358" s="373"/>
      <c r="H358" s="373"/>
      <c r="I358" s="373"/>
      <c r="J358" s="373"/>
      <c r="K358" s="373"/>
      <c r="L358" s="373"/>
      <c r="M358" s="373"/>
      <c r="N358" s="373"/>
      <c r="O358" s="287"/>
      <c r="P358" s="373"/>
      <c r="Q358" s="373"/>
      <c r="R358" s="373"/>
      <c r="S358" s="373"/>
      <c r="T358" s="373"/>
      <c r="U358" s="373"/>
      <c r="V358" s="373"/>
      <c r="W358" s="373"/>
      <c r="X358" s="373"/>
      <c r="Y358" s="373"/>
      <c r="Z358" s="373"/>
      <c r="AA358" s="373"/>
      <c r="AB358" s="373"/>
      <c r="AC358" s="373"/>
      <c r="AD358" s="373"/>
      <c r="AE358" s="373"/>
      <c r="AF358" s="373"/>
      <c r="AG358" s="373"/>
      <c r="AH358" s="373"/>
      <c r="AI358" s="373"/>
      <c r="AJ358" s="373"/>
      <c r="AK358" s="373"/>
      <c r="AL358" s="373"/>
      <c r="AM358" s="373"/>
      <c r="AN358" s="373"/>
      <c r="AO358" s="373"/>
      <c r="AP358" s="373"/>
      <c r="AQ358" s="373"/>
      <c r="AR358" s="373"/>
      <c r="AS358" s="373"/>
      <c r="AT358" s="373"/>
      <c r="AU358" s="373"/>
      <c r="AV358" s="373"/>
      <c r="AW358" s="373"/>
      <c r="AX358" s="373"/>
      <c r="AY358" s="373"/>
      <c r="AZ358" s="373"/>
      <c r="BA358" s="373"/>
      <c r="BB358" s="373"/>
      <c r="BC358" s="373"/>
      <c r="BD358" s="373"/>
      <c r="BE358" s="373"/>
      <c r="BF358" s="373"/>
      <c r="BG358" s="373"/>
      <c r="BH358" s="373"/>
      <c r="BI358" s="373"/>
      <c r="BJ358" s="373"/>
      <c r="BK358" s="373"/>
      <c r="BL358" s="373"/>
      <c r="BM358" s="373"/>
      <c r="BN358" s="373"/>
    </row>
    <row r="359" spans="1:66" s="285" customFormat="1">
      <c r="A359" s="288"/>
      <c r="B359" s="288"/>
      <c r="C359" s="1396"/>
      <c r="D359" s="373"/>
      <c r="E359" s="373"/>
      <c r="F359" s="373"/>
      <c r="G359" s="373"/>
      <c r="H359" s="373"/>
      <c r="I359" s="373"/>
      <c r="J359" s="373"/>
      <c r="K359" s="373"/>
      <c r="L359" s="373"/>
      <c r="M359" s="373"/>
      <c r="N359" s="373"/>
      <c r="O359" s="287"/>
      <c r="P359" s="373"/>
      <c r="Q359" s="373"/>
      <c r="R359" s="373"/>
      <c r="S359" s="373"/>
      <c r="T359" s="373"/>
      <c r="U359" s="373"/>
      <c r="V359" s="373"/>
      <c r="W359" s="373"/>
      <c r="X359" s="373"/>
      <c r="Y359" s="373"/>
      <c r="Z359" s="373"/>
      <c r="AA359" s="373"/>
      <c r="AB359" s="373"/>
      <c r="AC359" s="373"/>
      <c r="AD359" s="373"/>
      <c r="AE359" s="373"/>
      <c r="AF359" s="373"/>
      <c r="AG359" s="373"/>
      <c r="AH359" s="373"/>
      <c r="AI359" s="373"/>
      <c r="AJ359" s="373"/>
      <c r="AK359" s="373"/>
      <c r="AL359" s="373"/>
      <c r="AM359" s="373"/>
      <c r="AN359" s="373"/>
      <c r="AO359" s="373"/>
      <c r="AP359" s="373"/>
      <c r="AQ359" s="373"/>
      <c r="AR359" s="373"/>
      <c r="AS359" s="373"/>
      <c r="AT359" s="373"/>
      <c r="AU359" s="373"/>
      <c r="AV359" s="373"/>
      <c r="AW359" s="373"/>
      <c r="AX359" s="373"/>
      <c r="AY359" s="373"/>
      <c r="AZ359" s="373"/>
      <c r="BA359" s="373"/>
      <c r="BB359" s="373"/>
      <c r="BC359" s="373"/>
      <c r="BD359" s="373"/>
      <c r="BE359" s="373"/>
      <c r="BF359" s="373"/>
      <c r="BG359" s="373"/>
      <c r="BH359" s="373"/>
      <c r="BI359" s="373"/>
      <c r="BJ359" s="373"/>
      <c r="BK359" s="373"/>
      <c r="BL359" s="373"/>
      <c r="BM359" s="373"/>
      <c r="BN359" s="373"/>
    </row>
    <row r="360" spans="1:66" s="285" customFormat="1" ht="15.75" customHeight="1">
      <c r="A360" s="288"/>
      <c r="B360" s="288"/>
      <c r="C360" s="1396"/>
      <c r="D360" s="373"/>
      <c r="E360" s="373"/>
      <c r="F360" s="373"/>
      <c r="G360" s="373"/>
      <c r="H360" s="373"/>
      <c r="I360" s="373"/>
      <c r="J360" s="373"/>
      <c r="K360" s="373"/>
      <c r="L360" s="373"/>
      <c r="M360" s="373"/>
      <c r="N360" s="373"/>
      <c r="O360" s="287"/>
      <c r="P360" s="373"/>
      <c r="Q360" s="373"/>
      <c r="R360" s="373"/>
      <c r="S360" s="373"/>
      <c r="T360" s="373"/>
      <c r="U360" s="373"/>
      <c r="V360" s="373"/>
      <c r="W360" s="373"/>
      <c r="X360" s="373"/>
      <c r="Y360" s="373"/>
      <c r="Z360" s="373"/>
      <c r="AA360" s="373"/>
      <c r="AB360" s="373"/>
      <c r="AC360" s="373"/>
      <c r="AD360" s="373"/>
      <c r="AE360" s="373"/>
      <c r="AF360" s="373"/>
      <c r="AG360" s="373"/>
      <c r="AH360" s="373"/>
      <c r="AI360" s="373"/>
      <c r="AJ360" s="373"/>
      <c r="AK360" s="373"/>
      <c r="AL360" s="373"/>
      <c r="AM360" s="373"/>
      <c r="AN360" s="373"/>
      <c r="AO360" s="373"/>
      <c r="AP360" s="373"/>
      <c r="AQ360" s="373"/>
      <c r="AR360" s="373"/>
      <c r="AS360" s="373"/>
      <c r="AT360" s="373"/>
      <c r="AU360" s="373"/>
      <c r="AV360" s="373"/>
      <c r="AW360" s="373"/>
      <c r="AX360" s="373"/>
      <c r="AY360" s="373"/>
      <c r="AZ360" s="373"/>
      <c r="BA360" s="373"/>
      <c r="BB360" s="373"/>
      <c r="BC360" s="373"/>
      <c r="BD360" s="373"/>
      <c r="BE360" s="373"/>
      <c r="BF360" s="373"/>
      <c r="BG360" s="373"/>
      <c r="BH360" s="373"/>
      <c r="BI360" s="373"/>
      <c r="BJ360" s="373"/>
      <c r="BK360" s="373"/>
      <c r="BL360" s="373"/>
      <c r="BM360" s="373"/>
      <c r="BN360" s="373"/>
    </row>
    <row r="361" spans="1:66" s="285" customFormat="1">
      <c r="A361" s="288"/>
      <c r="B361" s="288"/>
      <c r="C361" s="1396"/>
      <c r="D361" s="373"/>
      <c r="E361" s="373"/>
      <c r="F361" s="373"/>
      <c r="G361" s="373"/>
      <c r="H361" s="373"/>
      <c r="I361" s="373"/>
      <c r="J361" s="373"/>
      <c r="K361" s="373"/>
      <c r="L361" s="373"/>
      <c r="M361" s="373"/>
      <c r="N361" s="373"/>
      <c r="O361" s="287"/>
      <c r="P361" s="373"/>
      <c r="Q361" s="373"/>
      <c r="R361" s="373"/>
      <c r="S361" s="373"/>
      <c r="T361" s="373"/>
      <c r="U361" s="373"/>
      <c r="V361" s="373"/>
      <c r="W361" s="373"/>
      <c r="X361" s="373"/>
      <c r="Y361" s="373"/>
      <c r="Z361" s="373"/>
      <c r="AA361" s="373"/>
      <c r="AB361" s="373"/>
      <c r="AC361" s="373"/>
      <c r="AD361" s="373"/>
      <c r="AE361" s="373"/>
      <c r="AF361" s="373"/>
      <c r="AG361" s="373"/>
      <c r="AH361" s="373"/>
      <c r="AI361" s="373"/>
      <c r="AJ361" s="373"/>
      <c r="AK361" s="373"/>
      <c r="AL361" s="373"/>
      <c r="AM361" s="373"/>
      <c r="AN361" s="373"/>
      <c r="AO361" s="373"/>
      <c r="AP361" s="373"/>
      <c r="AQ361" s="373"/>
      <c r="AR361" s="373"/>
      <c r="AS361" s="373"/>
      <c r="AT361" s="373"/>
      <c r="AU361" s="373"/>
      <c r="AV361" s="373"/>
      <c r="AW361" s="373"/>
      <c r="AX361" s="373"/>
      <c r="AY361" s="373"/>
      <c r="AZ361" s="373"/>
      <c r="BA361" s="373"/>
      <c r="BB361" s="373"/>
      <c r="BC361" s="373"/>
      <c r="BD361" s="373"/>
      <c r="BE361" s="373"/>
      <c r="BF361" s="373"/>
      <c r="BG361" s="373"/>
      <c r="BH361" s="373"/>
      <c r="BI361" s="373"/>
      <c r="BJ361" s="373"/>
      <c r="BK361" s="373"/>
      <c r="BL361" s="373"/>
      <c r="BM361" s="373"/>
      <c r="BN361" s="373"/>
    </row>
    <row r="362" spans="1:66" s="285" customFormat="1" ht="15.75" customHeight="1">
      <c r="A362" s="288"/>
      <c r="B362" s="288"/>
      <c r="C362" s="1396"/>
      <c r="D362" s="373"/>
      <c r="E362" s="373"/>
      <c r="F362" s="373"/>
      <c r="G362" s="373"/>
      <c r="H362" s="373"/>
      <c r="I362" s="373"/>
      <c r="J362" s="373"/>
      <c r="K362" s="373"/>
      <c r="L362" s="373"/>
      <c r="M362" s="373"/>
      <c r="N362" s="373"/>
      <c r="O362" s="287"/>
      <c r="P362" s="373"/>
      <c r="Q362" s="373"/>
      <c r="R362" s="373"/>
      <c r="S362" s="373"/>
      <c r="T362" s="373"/>
      <c r="U362" s="373"/>
      <c r="V362" s="373"/>
      <c r="W362" s="373"/>
      <c r="X362" s="373"/>
      <c r="Y362" s="373"/>
      <c r="Z362" s="373"/>
      <c r="AA362" s="373"/>
      <c r="AB362" s="373"/>
      <c r="AC362" s="373"/>
      <c r="AD362" s="373"/>
      <c r="AE362" s="373"/>
      <c r="AF362" s="373"/>
      <c r="AG362" s="373"/>
      <c r="AH362" s="373"/>
      <c r="AI362" s="373"/>
      <c r="AJ362" s="373"/>
      <c r="AK362" s="373"/>
      <c r="AL362" s="373"/>
      <c r="AM362" s="373"/>
      <c r="AN362" s="373"/>
      <c r="AO362" s="373"/>
      <c r="AP362" s="373"/>
      <c r="AQ362" s="373"/>
      <c r="AR362" s="373"/>
      <c r="AS362" s="373"/>
      <c r="AT362" s="373"/>
      <c r="AU362" s="373"/>
      <c r="AV362" s="373"/>
      <c r="AW362" s="373"/>
      <c r="AX362" s="373"/>
      <c r="AY362" s="373"/>
      <c r="AZ362" s="373"/>
      <c r="BA362" s="373"/>
      <c r="BB362" s="373"/>
      <c r="BC362" s="373"/>
      <c r="BD362" s="373"/>
      <c r="BE362" s="373"/>
      <c r="BF362" s="373"/>
      <c r="BG362" s="373"/>
      <c r="BH362" s="373"/>
      <c r="BI362" s="373"/>
      <c r="BJ362" s="373"/>
      <c r="BK362" s="373"/>
      <c r="BL362" s="373"/>
      <c r="BM362" s="373"/>
      <c r="BN362" s="373"/>
    </row>
    <row r="363" spans="1:66" s="285" customFormat="1">
      <c r="A363" s="288"/>
      <c r="B363" s="288"/>
      <c r="C363" s="1396"/>
      <c r="D363" s="373"/>
      <c r="E363" s="373"/>
      <c r="F363" s="373"/>
      <c r="G363" s="373"/>
      <c r="H363" s="373"/>
      <c r="I363" s="373"/>
      <c r="J363" s="373"/>
      <c r="K363" s="373"/>
      <c r="L363" s="373"/>
      <c r="M363" s="373"/>
      <c r="N363" s="373"/>
      <c r="O363" s="287"/>
      <c r="P363" s="373"/>
      <c r="Q363" s="373"/>
      <c r="R363" s="373"/>
      <c r="S363" s="373"/>
      <c r="T363" s="373"/>
      <c r="U363" s="373"/>
      <c r="V363" s="373"/>
      <c r="W363" s="373"/>
      <c r="X363" s="373"/>
      <c r="Y363" s="373"/>
      <c r="Z363" s="373"/>
      <c r="AA363" s="373"/>
      <c r="AB363" s="373"/>
      <c r="AC363" s="373"/>
      <c r="AD363" s="373"/>
      <c r="AE363" s="373"/>
      <c r="AF363" s="373"/>
      <c r="AG363" s="373"/>
      <c r="AH363" s="373"/>
      <c r="AI363" s="373"/>
      <c r="AJ363" s="373"/>
      <c r="AK363" s="373"/>
      <c r="AL363" s="373"/>
      <c r="AM363" s="373"/>
      <c r="AN363" s="373"/>
      <c r="AO363" s="373"/>
      <c r="AP363" s="373"/>
      <c r="AQ363" s="373"/>
      <c r="AR363" s="373"/>
      <c r="AS363" s="373"/>
      <c r="AT363" s="373"/>
      <c r="AU363" s="373"/>
      <c r="AV363" s="373"/>
      <c r="AW363" s="373"/>
      <c r="AX363" s="373"/>
      <c r="AY363" s="373"/>
      <c r="AZ363" s="373"/>
      <c r="BA363" s="373"/>
      <c r="BB363" s="373"/>
      <c r="BC363" s="373"/>
      <c r="BD363" s="373"/>
      <c r="BE363" s="373"/>
      <c r="BF363" s="373"/>
      <c r="BG363" s="373"/>
      <c r="BH363" s="373"/>
      <c r="BI363" s="373"/>
      <c r="BJ363" s="373"/>
      <c r="BK363" s="373"/>
      <c r="BL363" s="373"/>
      <c r="BM363" s="373"/>
      <c r="BN363" s="373"/>
    </row>
    <row r="364" spans="1:66" s="285" customFormat="1" ht="15.75" customHeight="1">
      <c r="A364" s="288"/>
      <c r="B364" s="288"/>
      <c r="C364" s="1396"/>
      <c r="D364" s="373"/>
      <c r="E364" s="373"/>
      <c r="F364" s="373"/>
      <c r="G364" s="373"/>
      <c r="H364" s="373"/>
      <c r="I364" s="373"/>
      <c r="J364" s="373"/>
      <c r="K364" s="373"/>
      <c r="L364" s="373"/>
      <c r="M364" s="373"/>
      <c r="N364" s="373"/>
      <c r="O364" s="287"/>
      <c r="P364" s="373"/>
      <c r="Q364" s="373"/>
      <c r="R364" s="373"/>
      <c r="S364" s="373"/>
      <c r="T364" s="373"/>
      <c r="U364" s="373"/>
      <c r="V364" s="373"/>
      <c r="W364" s="373"/>
      <c r="X364" s="373"/>
      <c r="Y364" s="373"/>
      <c r="Z364" s="373"/>
      <c r="AA364" s="373"/>
      <c r="AB364" s="373"/>
      <c r="AC364" s="373"/>
      <c r="AD364" s="373"/>
      <c r="AE364" s="373"/>
      <c r="AF364" s="373"/>
      <c r="AG364" s="373"/>
      <c r="AH364" s="373"/>
      <c r="AI364" s="373"/>
      <c r="AJ364" s="373"/>
      <c r="AK364" s="373"/>
      <c r="AL364" s="373"/>
      <c r="AM364" s="373"/>
      <c r="AN364" s="373"/>
      <c r="AO364" s="373"/>
      <c r="AP364" s="373"/>
      <c r="AQ364" s="373"/>
      <c r="AR364" s="373"/>
      <c r="AS364" s="373"/>
      <c r="AT364" s="373"/>
      <c r="AU364" s="373"/>
      <c r="AV364" s="373"/>
      <c r="AW364" s="373"/>
      <c r="AX364" s="373"/>
      <c r="AY364" s="373"/>
      <c r="AZ364" s="373"/>
      <c r="BA364" s="373"/>
      <c r="BB364" s="373"/>
      <c r="BC364" s="373"/>
      <c r="BD364" s="373"/>
      <c r="BE364" s="373"/>
      <c r="BF364" s="373"/>
      <c r="BG364" s="373"/>
      <c r="BH364" s="373"/>
      <c r="BI364" s="373"/>
      <c r="BJ364" s="373"/>
      <c r="BK364" s="373"/>
      <c r="BL364" s="373"/>
      <c r="BM364" s="373"/>
      <c r="BN364" s="373"/>
    </row>
    <row r="365" spans="1:66" s="285" customFormat="1">
      <c r="A365" s="288"/>
      <c r="B365" s="288"/>
      <c r="C365" s="1396"/>
      <c r="D365" s="373"/>
      <c r="E365" s="373"/>
      <c r="F365" s="373"/>
      <c r="G365" s="373"/>
      <c r="H365" s="373"/>
      <c r="I365" s="373"/>
      <c r="J365" s="373"/>
      <c r="K365" s="373"/>
      <c r="L365" s="373"/>
      <c r="M365" s="373"/>
      <c r="N365" s="373"/>
      <c r="O365" s="287"/>
      <c r="P365" s="373"/>
      <c r="Q365" s="373"/>
      <c r="R365" s="373"/>
      <c r="S365" s="373"/>
      <c r="T365" s="373"/>
      <c r="U365" s="373"/>
      <c r="V365" s="373"/>
      <c r="W365" s="373"/>
      <c r="X365" s="373"/>
      <c r="Y365" s="373"/>
      <c r="Z365" s="373"/>
      <c r="AA365" s="373"/>
      <c r="AB365" s="373"/>
      <c r="AC365" s="373"/>
      <c r="AD365" s="373"/>
      <c r="AE365" s="373"/>
      <c r="AF365" s="373"/>
      <c r="AG365" s="373"/>
      <c r="AH365" s="373"/>
      <c r="AI365" s="373"/>
      <c r="AJ365" s="373"/>
      <c r="AK365" s="373"/>
      <c r="AL365" s="373"/>
      <c r="AM365" s="373"/>
      <c r="AN365" s="373"/>
      <c r="AO365" s="373"/>
      <c r="AP365" s="373"/>
      <c r="AQ365" s="373"/>
      <c r="AR365" s="373"/>
      <c r="AS365" s="373"/>
      <c r="AT365" s="373"/>
      <c r="AU365" s="373"/>
      <c r="AV365" s="373"/>
      <c r="AW365" s="373"/>
      <c r="AX365" s="373"/>
      <c r="AY365" s="373"/>
      <c r="AZ365" s="373"/>
      <c r="BA365" s="373"/>
      <c r="BB365" s="373"/>
      <c r="BC365" s="373"/>
      <c r="BD365" s="373"/>
      <c r="BE365" s="373"/>
      <c r="BF365" s="373"/>
      <c r="BG365" s="373"/>
      <c r="BH365" s="373"/>
      <c r="BI365" s="373"/>
      <c r="BJ365" s="373"/>
      <c r="BK365" s="373"/>
      <c r="BL365" s="373"/>
      <c r="BM365" s="373"/>
      <c r="BN365" s="373"/>
    </row>
    <row r="366" spans="1:66" s="285" customFormat="1" ht="15.75" customHeight="1">
      <c r="A366" s="288"/>
      <c r="B366" s="288"/>
      <c r="C366" s="1396"/>
      <c r="D366" s="373"/>
      <c r="E366" s="373"/>
      <c r="F366" s="373"/>
      <c r="G366" s="373"/>
      <c r="H366" s="373"/>
      <c r="I366" s="373"/>
      <c r="J366" s="373"/>
      <c r="K366" s="373"/>
      <c r="L366" s="373"/>
      <c r="M366" s="373"/>
      <c r="N366" s="373"/>
      <c r="O366" s="287"/>
      <c r="P366" s="373"/>
      <c r="Q366" s="373"/>
      <c r="R366" s="373"/>
      <c r="S366" s="373"/>
      <c r="T366" s="373"/>
      <c r="U366" s="373"/>
      <c r="V366" s="373"/>
      <c r="W366" s="373"/>
      <c r="X366" s="373"/>
      <c r="Y366" s="373"/>
      <c r="Z366" s="373"/>
      <c r="AA366" s="373"/>
      <c r="AB366" s="373"/>
      <c r="AC366" s="373"/>
      <c r="AD366" s="373"/>
      <c r="AE366" s="373"/>
      <c r="AF366" s="373"/>
      <c r="AG366" s="373"/>
      <c r="AH366" s="373"/>
      <c r="AI366" s="373"/>
      <c r="AJ366" s="373"/>
      <c r="AK366" s="373"/>
      <c r="AL366" s="373"/>
      <c r="AM366" s="373"/>
      <c r="AN366" s="373"/>
      <c r="AO366" s="373"/>
      <c r="AP366" s="373"/>
      <c r="AQ366" s="373"/>
      <c r="AR366" s="373"/>
      <c r="AS366" s="373"/>
      <c r="AT366" s="373"/>
      <c r="AU366" s="373"/>
      <c r="AV366" s="373"/>
      <c r="AW366" s="373"/>
      <c r="AX366" s="373"/>
      <c r="AY366" s="373"/>
      <c r="AZ366" s="373"/>
      <c r="BA366" s="373"/>
      <c r="BB366" s="373"/>
      <c r="BC366" s="373"/>
      <c r="BD366" s="373"/>
      <c r="BE366" s="373"/>
      <c r="BF366" s="373"/>
      <c r="BG366" s="373"/>
      <c r="BH366" s="373"/>
      <c r="BI366" s="373"/>
      <c r="BJ366" s="373"/>
      <c r="BK366" s="373"/>
      <c r="BL366" s="373"/>
      <c r="BM366" s="373"/>
      <c r="BN366" s="373"/>
    </row>
    <row r="367" spans="1:66" s="285" customFormat="1">
      <c r="A367" s="288"/>
      <c r="B367" s="288"/>
      <c r="C367" s="1396"/>
      <c r="D367" s="373"/>
      <c r="E367" s="373"/>
      <c r="F367" s="373"/>
      <c r="G367" s="373"/>
      <c r="H367" s="373"/>
      <c r="I367" s="373"/>
      <c r="J367" s="373"/>
      <c r="K367" s="373"/>
      <c r="L367" s="373"/>
      <c r="M367" s="373"/>
      <c r="N367" s="373"/>
      <c r="O367" s="287"/>
      <c r="P367" s="373"/>
      <c r="Q367" s="373"/>
      <c r="R367" s="373"/>
      <c r="S367" s="373"/>
      <c r="T367" s="373"/>
      <c r="U367" s="373"/>
      <c r="V367" s="373"/>
      <c r="W367" s="373"/>
      <c r="X367" s="373"/>
      <c r="Y367" s="373"/>
      <c r="Z367" s="373"/>
      <c r="AA367" s="373"/>
      <c r="AB367" s="373"/>
      <c r="AC367" s="373"/>
      <c r="AD367" s="373"/>
      <c r="AE367" s="373"/>
      <c r="AF367" s="373"/>
      <c r="AG367" s="373"/>
      <c r="AH367" s="373"/>
      <c r="AI367" s="373"/>
      <c r="AJ367" s="373"/>
      <c r="AK367" s="373"/>
      <c r="AL367" s="373"/>
      <c r="AM367" s="373"/>
      <c r="AN367" s="373"/>
      <c r="AO367" s="373"/>
      <c r="AP367" s="373"/>
      <c r="AQ367" s="373"/>
      <c r="AR367" s="373"/>
      <c r="AS367" s="373"/>
      <c r="AT367" s="373"/>
      <c r="AU367" s="373"/>
      <c r="AV367" s="373"/>
      <c r="AW367" s="373"/>
      <c r="AX367" s="373"/>
      <c r="AY367" s="373"/>
      <c r="AZ367" s="373"/>
      <c r="BA367" s="373"/>
      <c r="BB367" s="373"/>
      <c r="BC367" s="373"/>
      <c r="BD367" s="373"/>
      <c r="BE367" s="373"/>
      <c r="BF367" s="373"/>
      <c r="BG367" s="373"/>
      <c r="BH367" s="373"/>
      <c r="BI367" s="373"/>
      <c r="BJ367" s="373"/>
      <c r="BK367" s="373"/>
      <c r="BL367" s="373"/>
      <c r="BM367" s="373"/>
      <c r="BN367" s="373"/>
    </row>
    <row r="368" spans="1:66" s="285" customFormat="1" ht="15.75" customHeight="1">
      <c r="A368" s="288"/>
      <c r="B368" s="288"/>
      <c r="C368" s="1396"/>
      <c r="D368" s="373"/>
      <c r="E368" s="373"/>
      <c r="F368" s="373"/>
      <c r="G368" s="373"/>
      <c r="H368" s="373"/>
      <c r="I368" s="373"/>
      <c r="J368" s="373"/>
      <c r="K368" s="373"/>
      <c r="L368" s="373"/>
      <c r="M368" s="373"/>
      <c r="N368" s="373"/>
      <c r="O368" s="287"/>
      <c r="P368" s="373"/>
      <c r="Q368" s="373"/>
      <c r="R368" s="373"/>
      <c r="S368" s="373"/>
      <c r="T368" s="373"/>
      <c r="U368" s="373"/>
      <c r="V368" s="373"/>
      <c r="W368" s="373"/>
      <c r="X368" s="373"/>
      <c r="Y368" s="373"/>
      <c r="Z368" s="373"/>
      <c r="AA368" s="373"/>
      <c r="AB368" s="373"/>
      <c r="AC368" s="373"/>
      <c r="AD368" s="373"/>
      <c r="AE368" s="373"/>
      <c r="AF368" s="373"/>
      <c r="AG368" s="373"/>
      <c r="AH368" s="373"/>
      <c r="AI368" s="373"/>
      <c r="AJ368" s="373"/>
      <c r="AK368" s="373"/>
      <c r="AL368" s="373"/>
      <c r="AM368" s="373"/>
      <c r="AN368" s="373"/>
      <c r="AO368" s="373"/>
      <c r="AP368" s="373"/>
      <c r="AQ368" s="373"/>
      <c r="AR368" s="373"/>
      <c r="AS368" s="373"/>
      <c r="AT368" s="373"/>
      <c r="AU368" s="373"/>
      <c r="AV368" s="373"/>
      <c r="AW368" s="373"/>
      <c r="AX368" s="373"/>
      <c r="AY368" s="373"/>
      <c r="AZ368" s="373"/>
      <c r="BA368" s="373"/>
      <c r="BB368" s="373"/>
      <c r="BC368" s="373"/>
      <c r="BD368" s="373"/>
      <c r="BE368" s="373"/>
      <c r="BF368" s="373"/>
      <c r="BG368" s="373"/>
      <c r="BH368" s="373"/>
      <c r="BI368" s="373"/>
      <c r="BJ368" s="373"/>
      <c r="BK368" s="373"/>
      <c r="BL368" s="373"/>
      <c r="BM368" s="373"/>
      <c r="BN368" s="373"/>
    </row>
    <row r="369" spans="1:66" s="285" customFormat="1">
      <c r="A369" s="288"/>
      <c r="B369" s="288"/>
      <c r="C369" s="1396"/>
      <c r="D369" s="373"/>
      <c r="E369" s="373"/>
      <c r="F369" s="373"/>
      <c r="G369" s="373"/>
      <c r="H369" s="373"/>
      <c r="I369" s="373"/>
      <c r="J369" s="373"/>
      <c r="K369" s="373"/>
      <c r="L369" s="373"/>
      <c r="M369" s="373"/>
      <c r="N369" s="373"/>
      <c r="O369" s="287"/>
      <c r="P369" s="373"/>
      <c r="Q369" s="373"/>
      <c r="R369" s="373"/>
      <c r="S369" s="373"/>
      <c r="T369" s="373"/>
      <c r="U369" s="373"/>
      <c r="V369" s="373"/>
      <c r="W369" s="373"/>
      <c r="X369" s="373"/>
      <c r="Y369" s="373"/>
      <c r="Z369" s="373"/>
      <c r="AA369" s="373"/>
      <c r="AB369" s="373"/>
      <c r="AC369" s="373"/>
      <c r="AD369" s="373"/>
      <c r="AE369" s="373"/>
      <c r="AF369" s="373"/>
      <c r="AG369" s="373"/>
      <c r="AH369" s="373"/>
      <c r="AI369" s="373"/>
      <c r="AJ369" s="373"/>
      <c r="AK369" s="373"/>
      <c r="AL369" s="373"/>
      <c r="AM369" s="373"/>
      <c r="AN369" s="373"/>
      <c r="AO369" s="373"/>
      <c r="AP369" s="373"/>
      <c r="AQ369" s="373"/>
      <c r="AR369" s="373"/>
      <c r="AS369" s="373"/>
      <c r="AT369" s="373"/>
      <c r="AU369" s="373"/>
      <c r="AV369" s="373"/>
      <c r="AW369" s="373"/>
      <c r="AX369" s="373"/>
      <c r="AY369" s="373"/>
      <c r="AZ369" s="373"/>
      <c r="BA369" s="373"/>
      <c r="BB369" s="373"/>
      <c r="BC369" s="373"/>
      <c r="BD369" s="373"/>
      <c r="BE369" s="373"/>
      <c r="BF369" s="373"/>
      <c r="BG369" s="373"/>
      <c r="BH369" s="373"/>
      <c r="BI369" s="373"/>
      <c r="BJ369" s="373"/>
      <c r="BK369" s="373"/>
      <c r="BL369" s="373"/>
      <c r="BM369" s="373"/>
      <c r="BN369" s="373"/>
    </row>
    <row r="370" spans="1:66" s="285" customFormat="1" ht="15.75" customHeight="1">
      <c r="A370" s="288"/>
      <c r="B370" s="288"/>
      <c r="C370" s="1396"/>
      <c r="D370" s="373"/>
      <c r="E370" s="373"/>
      <c r="F370" s="373"/>
      <c r="G370" s="373"/>
      <c r="H370" s="373"/>
      <c r="I370" s="373"/>
      <c r="J370" s="373"/>
      <c r="K370" s="373"/>
      <c r="L370" s="373"/>
      <c r="M370" s="373"/>
      <c r="N370" s="373"/>
      <c r="O370" s="287"/>
      <c r="P370" s="373"/>
      <c r="Q370" s="373"/>
      <c r="R370" s="373"/>
      <c r="S370" s="373"/>
      <c r="T370" s="373"/>
      <c r="U370" s="373"/>
      <c r="V370" s="373"/>
      <c r="W370" s="373"/>
      <c r="X370" s="373"/>
      <c r="Y370" s="373"/>
      <c r="Z370" s="373"/>
      <c r="AA370" s="373"/>
      <c r="AB370" s="373"/>
      <c r="AC370" s="373"/>
      <c r="AD370" s="373"/>
      <c r="AE370" s="373"/>
      <c r="AF370" s="373"/>
      <c r="AG370" s="373"/>
      <c r="AH370" s="373"/>
      <c r="AI370" s="373"/>
      <c r="AJ370" s="373"/>
      <c r="AK370" s="373"/>
      <c r="AL370" s="373"/>
      <c r="AM370" s="373"/>
      <c r="AN370" s="373"/>
      <c r="AO370" s="373"/>
      <c r="AP370" s="373"/>
      <c r="AQ370" s="373"/>
      <c r="AR370" s="373"/>
      <c r="AS370" s="373"/>
      <c r="AT370" s="373"/>
      <c r="AU370" s="373"/>
      <c r="AV370" s="373"/>
      <c r="AW370" s="373"/>
      <c r="AX370" s="373"/>
      <c r="AY370" s="373"/>
      <c r="AZ370" s="373"/>
      <c r="BA370" s="373"/>
      <c r="BB370" s="373"/>
      <c r="BC370" s="373"/>
      <c r="BD370" s="373"/>
      <c r="BE370" s="373"/>
      <c r="BF370" s="373"/>
      <c r="BG370" s="373"/>
      <c r="BH370" s="373"/>
      <c r="BI370" s="373"/>
      <c r="BJ370" s="373"/>
      <c r="BK370" s="373"/>
      <c r="BL370" s="373"/>
      <c r="BM370" s="373"/>
      <c r="BN370" s="373"/>
    </row>
    <row r="371" spans="1:66" s="285" customFormat="1">
      <c r="A371" s="288"/>
      <c r="B371" s="288"/>
      <c r="C371" s="1396"/>
      <c r="D371" s="373"/>
      <c r="E371" s="373"/>
      <c r="F371" s="373"/>
      <c r="G371" s="373"/>
      <c r="H371" s="373"/>
      <c r="I371" s="373"/>
      <c r="J371" s="373"/>
      <c r="K371" s="373"/>
      <c r="L371" s="373"/>
      <c r="M371" s="373"/>
      <c r="N371" s="373"/>
      <c r="O371" s="287"/>
      <c r="P371" s="373"/>
      <c r="Q371" s="373"/>
      <c r="R371" s="373"/>
      <c r="S371" s="373"/>
      <c r="T371" s="373"/>
      <c r="U371" s="373"/>
      <c r="V371" s="373"/>
      <c r="W371" s="373"/>
      <c r="X371" s="373"/>
      <c r="Y371" s="373"/>
      <c r="Z371" s="373"/>
      <c r="AA371" s="373"/>
      <c r="AB371" s="373"/>
      <c r="AC371" s="373"/>
      <c r="AD371" s="373"/>
      <c r="AE371" s="373"/>
      <c r="AF371" s="373"/>
      <c r="AG371" s="373"/>
      <c r="AH371" s="373"/>
      <c r="AI371" s="373"/>
      <c r="AJ371" s="373"/>
      <c r="AK371" s="373"/>
      <c r="AL371" s="373"/>
      <c r="AM371" s="373"/>
      <c r="AN371" s="373"/>
      <c r="AO371" s="373"/>
      <c r="AP371" s="373"/>
      <c r="AQ371" s="373"/>
      <c r="AR371" s="373"/>
      <c r="AS371" s="373"/>
      <c r="AT371" s="373"/>
      <c r="AU371" s="373"/>
      <c r="AV371" s="373"/>
      <c r="AW371" s="373"/>
      <c r="AX371" s="373"/>
      <c r="AY371" s="373"/>
      <c r="AZ371" s="373"/>
      <c r="BA371" s="373"/>
      <c r="BB371" s="373"/>
      <c r="BC371" s="373"/>
      <c r="BD371" s="373"/>
      <c r="BE371" s="373"/>
      <c r="BF371" s="373"/>
      <c r="BG371" s="373"/>
      <c r="BH371" s="373"/>
      <c r="BI371" s="373"/>
      <c r="BJ371" s="373"/>
      <c r="BK371" s="373"/>
      <c r="BL371" s="373"/>
      <c r="BM371" s="373"/>
      <c r="BN371" s="373"/>
    </row>
    <row r="372" spans="1:66" s="285" customFormat="1" ht="15.75" customHeight="1">
      <c r="A372" s="288"/>
      <c r="B372" s="288"/>
      <c r="C372" s="1396"/>
      <c r="D372" s="373"/>
      <c r="E372" s="373"/>
      <c r="F372" s="373"/>
      <c r="G372" s="373"/>
      <c r="H372" s="373"/>
      <c r="I372" s="373"/>
      <c r="J372" s="373"/>
      <c r="K372" s="373"/>
      <c r="L372" s="373"/>
      <c r="M372" s="373"/>
      <c r="N372" s="373"/>
      <c r="O372" s="287"/>
      <c r="P372" s="373"/>
      <c r="Q372" s="373"/>
      <c r="R372" s="373"/>
      <c r="S372" s="373"/>
      <c r="T372" s="373"/>
      <c r="U372" s="373"/>
      <c r="V372" s="373"/>
      <c r="W372" s="373"/>
      <c r="X372" s="373"/>
      <c r="Y372" s="373"/>
      <c r="Z372" s="373"/>
      <c r="AA372" s="373"/>
      <c r="AB372" s="373"/>
      <c r="AC372" s="373"/>
      <c r="AD372" s="373"/>
      <c r="AE372" s="373"/>
      <c r="AF372" s="373"/>
      <c r="AG372" s="373"/>
      <c r="AH372" s="373"/>
      <c r="AI372" s="373"/>
      <c r="AJ372" s="373"/>
      <c r="AK372" s="373"/>
      <c r="AL372" s="373"/>
      <c r="AM372" s="373"/>
      <c r="AN372" s="373"/>
      <c r="AO372" s="373"/>
      <c r="AP372" s="373"/>
      <c r="AQ372" s="373"/>
      <c r="AR372" s="373"/>
      <c r="AS372" s="373"/>
      <c r="AT372" s="373"/>
      <c r="AU372" s="373"/>
      <c r="AV372" s="373"/>
      <c r="AW372" s="373"/>
      <c r="AX372" s="373"/>
      <c r="AY372" s="373"/>
      <c r="AZ372" s="373"/>
      <c r="BA372" s="373"/>
      <c r="BB372" s="373"/>
      <c r="BC372" s="373"/>
      <c r="BD372" s="373"/>
      <c r="BE372" s="373"/>
      <c r="BF372" s="373"/>
      <c r="BG372" s="373"/>
      <c r="BH372" s="373"/>
      <c r="BI372" s="373"/>
      <c r="BJ372" s="373"/>
      <c r="BK372" s="373"/>
      <c r="BL372" s="373"/>
      <c r="BM372" s="373"/>
      <c r="BN372" s="373"/>
    </row>
    <row r="373" spans="1:66" s="285" customFormat="1">
      <c r="A373" s="288"/>
      <c r="B373" s="288"/>
      <c r="C373" s="1396"/>
      <c r="D373" s="373"/>
      <c r="E373" s="373"/>
      <c r="F373" s="373"/>
      <c r="G373" s="373"/>
      <c r="H373" s="373"/>
      <c r="I373" s="373"/>
      <c r="J373" s="373"/>
      <c r="K373" s="373"/>
      <c r="L373" s="373"/>
      <c r="M373" s="373"/>
      <c r="N373" s="373"/>
      <c r="O373" s="287"/>
      <c r="P373" s="373"/>
      <c r="Q373" s="373"/>
      <c r="R373" s="373"/>
      <c r="S373" s="373"/>
      <c r="T373" s="373"/>
      <c r="U373" s="373"/>
      <c r="V373" s="373"/>
      <c r="W373" s="373"/>
      <c r="X373" s="373"/>
      <c r="Y373" s="373"/>
      <c r="Z373" s="373"/>
      <c r="AA373" s="373"/>
      <c r="AB373" s="373"/>
      <c r="AC373" s="373"/>
      <c r="AD373" s="373"/>
      <c r="AE373" s="373"/>
      <c r="AF373" s="373"/>
      <c r="AG373" s="373"/>
      <c r="AH373" s="373"/>
      <c r="AI373" s="373"/>
      <c r="AJ373" s="373"/>
      <c r="AK373" s="373"/>
      <c r="AL373" s="373"/>
      <c r="AM373" s="373"/>
      <c r="AN373" s="373"/>
      <c r="AO373" s="373"/>
      <c r="AP373" s="373"/>
      <c r="AQ373" s="373"/>
      <c r="AR373" s="373"/>
      <c r="AS373" s="373"/>
      <c r="AT373" s="373"/>
      <c r="AU373" s="373"/>
      <c r="AV373" s="373"/>
      <c r="AW373" s="373"/>
      <c r="AX373" s="373"/>
      <c r="AY373" s="373"/>
      <c r="AZ373" s="373"/>
      <c r="BA373" s="373"/>
      <c r="BB373" s="373"/>
      <c r="BC373" s="373"/>
      <c r="BD373" s="373"/>
      <c r="BE373" s="373"/>
      <c r="BF373" s="373"/>
      <c r="BG373" s="373"/>
      <c r="BH373" s="373"/>
      <c r="BI373" s="373"/>
      <c r="BJ373" s="373"/>
      <c r="BK373" s="373"/>
      <c r="BL373" s="373"/>
      <c r="BM373" s="373"/>
      <c r="BN373" s="373"/>
    </row>
    <row r="374" spans="1:66" s="285" customFormat="1" ht="15.75" customHeight="1">
      <c r="A374" s="288"/>
      <c r="B374" s="288"/>
      <c r="C374" s="1396"/>
      <c r="D374" s="373"/>
      <c r="E374" s="373"/>
      <c r="F374" s="373"/>
      <c r="G374" s="373"/>
      <c r="H374" s="373"/>
      <c r="I374" s="373"/>
      <c r="J374" s="373"/>
      <c r="K374" s="373"/>
      <c r="L374" s="373"/>
      <c r="M374" s="373"/>
      <c r="N374" s="373"/>
      <c r="O374" s="287"/>
      <c r="P374" s="373"/>
      <c r="Q374" s="373"/>
      <c r="R374" s="373"/>
      <c r="S374" s="373"/>
      <c r="T374" s="373"/>
      <c r="U374" s="373"/>
      <c r="V374" s="373"/>
      <c r="W374" s="373"/>
      <c r="X374" s="373"/>
      <c r="Y374" s="373"/>
      <c r="Z374" s="373"/>
      <c r="AA374" s="373"/>
      <c r="AB374" s="373"/>
      <c r="AC374" s="373"/>
      <c r="AD374" s="373"/>
      <c r="AE374" s="373"/>
      <c r="AF374" s="373"/>
      <c r="AG374" s="373"/>
      <c r="AH374" s="373"/>
      <c r="AI374" s="373"/>
      <c r="AJ374" s="373"/>
      <c r="AK374" s="373"/>
      <c r="AL374" s="373"/>
      <c r="AM374" s="373"/>
      <c r="AN374" s="373"/>
      <c r="AO374" s="373"/>
      <c r="AP374" s="373"/>
      <c r="AQ374" s="373"/>
      <c r="AR374" s="373"/>
      <c r="AS374" s="373"/>
      <c r="AT374" s="373"/>
      <c r="AU374" s="373"/>
      <c r="AV374" s="373"/>
      <c r="AW374" s="373"/>
      <c r="AX374" s="373"/>
      <c r="AY374" s="373"/>
      <c r="AZ374" s="373"/>
      <c r="BA374" s="373"/>
      <c r="BB374" s="373"/>
      <c r="BC374" s="373"/>
      <c r="BD374" s="373"/>
      <c r="BE374" s="373"/>
      <c r="BF374" s="373"/>
      <c r="BG374" s="373"/>
      <c r="BH374" s="373"/>
      <c r="BI374" s="373"/>
      <c r="BJ374" s="373"/>
      <c r="BK374" s="373"/>
      <c r="BL374" s="373"/>
      <c r="BM374" s="373"/>
      <c r="BN374" s="373"/>
    </row>
    <row r="375" spans="1:66" s="285" customFormat="1">
      <c r="A375" s="288"/>
      <c r="B375" s="288"/>
      <c r="C375" s="1396"/>
      <c r="D375" s="373"/>
      <c r="E375" s="373"/>
      <c r="F375" s="373"/>
      <c r="G375" s="373"/>
      <c r="H375" s="373"/>
      <c r="I375" s="373"/>
      <c r="J375" s="373"/>
      <c r="K375" s="373"/>
      <c r="L375" s="373"/>
      <c r="M375" s="373"/>
      <c r="N375" s="373"/>
      <c r="O375" s="287"/>
      <c r="P375" s="373"/>
      <c r="Q375" s="373"/>
      <c r="R375" s="373"/>
      <c r="S375" s="373"/>
      <c r="T375" s="373"/>
      <c r="U375" s="373"/>
      <c r="V375" s="373"/>
      <c r="W375" s="373"/>
      <c r="X375" s="373"/>
      <c r="Y375" s="373"/>
      <c r="Z375" s="373"/>
      <c r="AA375" s="373"/>
      <c r="AB375" s="373"/>
      <c r="AC375" s="373"/>
      <c r="AD375" s="373"/>
      <c r="AE375" s="373"/>
      <c r="AF375" s="373"/>
      <c r="AG375" s="373"/>
      <c r="AH375" s="373"/>
      <c r="AI375" s="373"/>
      <c r="AJ375" s="373"/>
      <c r="AK375" s="373"/>
      <c r="AL375" s="373"/>
      <c r="AM375" s="373"/>
      <c r="AN375" s="373"/>
      <c r="AO375" s="373"/>
      <c r="AP375" s="373"/>
      <c r="AQ375" s="373"/>
      <c r="AR375" s="373"/>
      <c r="AS375" s="373"/>
      <c r="AT375" s="373"/>
      <c r="AU375" s="373"/>
      <c r="AV375" s="373"/>
      <c r="AW375" s="373"/>
      <c r="AX375" s="373"/>
      <c r="AY375" s="373"/>
      <c r="AZ375" s="373"/>
      <c r="BA375" s="373"/>
      <c r="BB375" s="373"/>
      <c r="BC375" s="373"/>
      <c r="BD375" s="373"/>
      <c r="BE375" s="373"/>
      <c r="BF375" s="373"/>
      <c r="BG375" s="373"/>
      <c r="BH375" s="373"/>
      <c r="BI375" s="373"/>
      <c r="BJ375" s="373"/>
      <c r="BK375" s="373"/>
      <c r="BL375" s="373"/>
      <c r="BM375" s="373"/>
      <c r="BN375" s="373"/>
    </row>
    <row r="376" spans="1:66" s="285" customFormat="1" ht="15.75" customHeight="1">
      <c r="A376" s="288"/>
      <c r="B376" s="288"/>
      <c r="C376" s="1396"/>
      <c r="D376" s="373"/>
      <c r="E376" s="373"/>
      <c r="F376" s="373"/>
      <c r="G376" s="373"/>
      <c r="H376" s="373"/>
      <c r="I376" s="373"/>
      <c r="J376" s="373"/>
      <c r="K376" s="373"/>
      <c r="L376" s="373"/>
      <c r="M376" s="373"/>
      <c r="N376" s="373"/>
      <c r="O376" s="287"/>
      <c r="P376" s="373"/>
      <c r="Q376" s="373"/>
      <c r="R376" s="373"/>
      <c r="S376" s="373"/>
      <c r="T376" s="373"/>
      <c r="U376" s="373"/>
      <c r="V376" s="373"/>
      <c r="W376" s="373"/>
      <c r="X376" s="373"/>
      <c r="Y376" s="373"/>
      <c r="Z376" s="373"/>
      <c r="AA376" s="373"/>
      <c r="AB376" s="373"/>
      <c r="AC376" s="373"/>
      <c r="AD376" s="373"/>
      <c r="AE376" s="373"/>
      <c r="AF376" s="373"/>
      <c r="AG376" s="373"/>
      <c r="AH376" s="373"/>
      <c r="AI376" s="373"/>
      <c r="AJ376" s="373"/>
      <c r="AK376" s="373"/>
      <c r="AL376" s="373"/>
      <c r="AM376" s="373"/>
      <c r="AN376" s="373"/>
      <c r="AO376" s="373"/>
      <c r="AP376" s="373"/>
      <c r="AQ376" s="373"/>
      <c r="AR376" s="373"/>
      <c r="AS376" s="373"/>
      <c r="AT376" s="373"/>
      <c r="AU376" s="373"/>
      <c r="AV376" s="373"/>
      <c r="AW376" s="373"/>
      <c r="AX376" s="373"/>
      <c r="AY376" s="373"/>
      <c r="AZ376" s="373"/>
      <c r="BA376" s="373"/>
      <c r="BB376" s="373"/>
      <c r="BC376" s="373"/>
      <c r="BD376" s="373"/>
      <c r="BE376" s="373"/>
      <c r="BF376" s="373"/>
      <c r="BG376" s="373"/>
      <c r="BH376" s="373"/>
      <c r="BI376" s="373"/>
      <c r="BJ376" s="373"/>
      <c r="BK376" s="373"/>
      <c r="BL376" s="373"/>
      <c r="BM376" s="373"/>
      <c r="BN376" s="373"/>
    </row>
    <row r="377" spans="1:66" s="285" customFormat="1">
      <c r="A377" s="288"/>
      <c r="B377" s="288"/>
      <c r="C377" s="1396"/>
      <c r="D377" s="373"/>
      <c r="E377" s="373"/>
      <c r="F377" s="373"/>
      <c r="G377" s="373"/>
      <c r="H377" s="373"/>
      <c r="I377" s="373"/>
      <c r="J377" s="373"/>
      <c r="K377" s="373"/>
      <c r="L377" s="373"/>
      <c r="M377" s="373"/>
      <c r="N377" s="373"/>
      <c r="O377" s="287"/>
      <c r="P377" s="373"/>
      <c r="Q377" s="373"/>
      <c r="R377" s="373"/>
      <c r="S377" s="373"/>
      <c r="T377" s="373"/>
      <c r="U377" s="373"/>
      <c r="V377" s="373"/>
      <c r="W377" s="373"/>
      <c r="X377" s="373"/>
      <c r="Y377" s="373"/>
      <c r="Z377" s="373"/>
      <c r="AA377" s="373"/>
      <c r="AB377" s="373"/>
      <c r="AC377" s="373"/>
      <c r="AD377" s="373"/>
      <c r="AE377" s="373"/>
      <c r="AF377" s="373"/>
      <c r="AG377" s="373"/>
      <c r="AH377" s="373"/>
      <c r="AI377" s="373"/>
      <c r="AJ377" s="373"/>
      <c r="AK377" s="373"/>
      <c r="AL377" s="373"/>
      <c r="AM377" s="373"/>
      <c r="AN377" s="373"/>
      <c r="AO377" s="373"/>
      <c r="AP377" s="373"/>
      <c r="AQ377" s="373"/>
      <c r="AR377" s="373"/>
      <c r="AS377" s="373"/>
      <c r="AT377" s="373"/>
      <c r="AU377" s="373"/>
      <c r="AV377" s="373"/>
      <c r="AW377" s="373"/>
      <c r="AX377" s="373"/>
      <c r="AY377" s="373"/>
      <c r="AZ377" s="373"/>
      <c r="BA377" s="373"/>
      <c r="BB377" s="373"/>
      <c r="BC377" s="373"/>
      <c r="BD377" s="373"/>
      <c r="BE377" s="373"/>
      <c r="BF377" s="373"/>
      <c r="BG377" s="373"/>
      <c r="BH377" s="373"/>
      <c r="BI377" s="373"/>
      <c r="BJ377" s="373"/>
      <c r="BK377" s="373"/>
      <c r="BL377" s="373"/>
      <c r="BM377" s="373"/>
      <c r="BN377" s="373"/>
    </row>
    <row r="378" spans="1:66" s="285" customFormat="1" ht="15.75" customHeight="1">
      <c r="A378" s="288"/>
      <c r="B378" s="288"/>
      <c r="C378" s="1396"/>
      <c r="D378" s="373"/>
      <c r="E378" s="373"/>
      <c r="F378" s="373"/>
      <c r="G378" s="373"/>
      <c r="H378" s="373"/>
      <c r="I378" s="373"/>
      <c r="J378" s="373"/>
      <c r="K378" s="373"/>
      <c r="L378" s="373"/>
      <c r="M378" s="373"/>
      <c r="N378" s="373"/>
      <c r="O378" s="287"/>
      <c r="P378" s="373"/>
      <c r="Q378" s="373"/>
      <c r="R378" s="373"/>
      <c r="S378" s="373"/>
      <c r="T378" s="373"/>
      <c r="U378" s="373"/>
      <c r="V378" s="373"/>
      <c r="W378" s="373"/>
      <c r="X378" s="373"/>
      <c r="Y378" s="373"/>
      <c r="Z378" s="373"/>
      <c r="AA378" s="373"/>
      <c r="AB378" s="373"/>
      <c r="AC378" s="373"/>
      <c r="AD378" s="373"/>
      <c r="AE378" s="373"/>
      <c r="AF378" s="373"/>
      <c r="AG378" s="373"/>
      <c r="AH378" s="373"/>
      <c r="AI378" s="373"/>
      <c r="AJ378" s="373"/>
      <c r="AK378" s="373"/>
      <c r="AL378" s="373"/>
      <c r="AM378" s="373"/>
      <c r="AN378" s="373"/>
      <c r="AO378" s="373"/>
      <c r="AP378" s="373"/>
      <c r="AQ378" s="373"/>
      <c r="AR378" s="373"/>
      <c r="AS378" s="373"/>
      <c r="AT378" s="373"/>
      <c r="AU378" s="373"/>
      <c r="AV378" s="373"/>
      <c r="AW378" s="373"/>
      <c r="AX378" s="373"/>
      <c r="AY378" s="373"/>
      <c r="AZ378" s="373"/>
      <c r="BA378" s="373"/>
      <c r="BB378" s="373"/>
      <c r="BC378" s="373"/>
      <c r="BD378" s="373"/>
      <c r="BE378" s="373"/>
      <c r="BF378" s="373"/>
      <c r="BG378" s="373"/>
      <c r="BH378" s="373"/>
      <c r="BI378" s="373"/>
      <c r="BJ378" s="373"/>
      <c r="BK378" s="373"/>
      <c r="BL378" s="373"/>
      <c r="BM378" s="373"/>
      <c r="BN378" s="373"/>
    </row>
    <row r="379" spans="1:66" s="285" customFormat="1">
      <c r="A379" s="288"/>
      <c r="B379" s="288"/>
      <c r="C379" s="1396"/>
      <c r="D379" s="373"/>
      <c r="E379" s="373"/>
      <c r="F379" s="373"/>
      <c r="G379" s="373"/>
      <c r="H379" s="373"/>
      <c r="I379" s="373"/>
      <c r="J379" s="373"/>
      <c r="K379" s="373"/>
      <c r="L379" s="373"/>
      <c r="M379" s="373"/>
      <c r="N379" s="373"/>
      <c r="O379" s="287"/>
      <c r="P379" s="373"/>
      <c r="Q379" s="373"/>
      <c r="R379" s="373"/>
      <c r="S379" s="373"/>
      <c r="T379" s="373"/>
      <c r="U379" s="373"/>
      <c r="V379" s="373"/>
      <c r="W379" s="373"/>
      <c r="X379" s="373"/>
      <c r="Y379" s="373"/>
      <c r="Z379" s="373"/>
      <c r="AA379" s="373"/>
      <c r="AB379" s="373"/>
      <c r="AC379" s="373"/>
      <c r="AD379" s="373"/>
      <c r="AE379" s="373"/>
      <c r="AF379" s="373"/>
      <c r="AG379" s="373"/>
      <c r="AH379" s="373"/>
      <c r="AI379" s="373"/>
      <c r="AJ379" s="373"/>
      <c r="AK379" s="373"/>
      <c r="AL379" s="373"/>
      <c r="AM379" s="373"/>
      <c r="AN379" s="373"/>
      <c r="AO379" s="373"/>
      <c r="AP379" s="373"/>
      <c r="AQ379" s="373"/>
      <c r="AR379" s="373"/>
      <c r="AS379" s="373"/>
      <c r="AT379" s="373"/>
      <c r="AU379" s="373"/>
      <c r="AV379" s="373"/>
      <c r="AW379" s="373"/>
      <c r="AX379" s="373"/>
      <c r="AY379" s="373"/>
      <c r="AZ379" s="373"/>
      <c r="BA379" s="373"/>
      <c r="BB379" s="373"/>
      <c r="BC379" s="373"/>
      <c r="BD379" s="373"/>
      <c r="BE379" s="373"/>
      <c r="BF379" s="373"/>
      <c r="BG379" s="373"/>
      <c r="BH379" s="373"/>
      <c r="BI379" s="373"/>
      <c r="BJ379" s="373"/>
      <c r="BK379" s="373"/>
      <c r="BL379" s="373"/>
      <c r="BM379" s="373"/>
      <c r="BN379" s="373"/>
    </row>
    <row r="380" spans="1:66" s="285" customFormat="1" ht="15.75" customHeight="1">
      <c r="A380" s="288"/>
      <c r="B380" s="288"/>
      <c r="C380" s="1396"/>
      <c r="D380" s="373"/>
      <c r="E380" s="373"/>
      <c r="F380" s="373"/>
      <c r="G380" s="373"/>
      <c r="H380" s="373"/>
      <c r="I380" s="373"/>
      <c r="J380" s="373"/>
      <c r="K380" s="373"/>
      <c r="L380" s="373"/>
      <c r="M380" s="373"/>
      <c r="N380" s="373"/>
      <c r="O380" s="287"/>
      <c r="P380" s="373"/>
      <c r="Q380" s="373"/>
      <c r="R380" s="373"/>
      <c r="S380" s="373"/>
      <c r="T380" s="373"/>
      <c r="U380" s="373"/>
      <c r="V380" s="373"/>
      <c r="W380" s="373"/>
      <c r="X380" s="373"/>
      <c r="Y380" s="373"/>
      <c r="Z380" s="373"/>
      <c r="AA380" s="373"/>
      <c r="AB380" s="373"/>
      <c r="AC380" s="373"/>
      <c r="AD380" s="373"/>
      <c r="AE380" s="373"/>
      <c r="AF380" s="373"/>
      <c r="AG380" s="373"/>
      <c r="AH380" s="373"/>
      <c r="AI380" s="373"/>
      <c r="AJ380" s="373"/>
      <c r="AK380" s="373"/>
      <c r="AL380" s="373"/>
      <c r="AM380" s="373"/>
      <c r="AN380" s="373"/>
      <c r="AO380" s="373"/>
      <c r="AP380" s="373"/>
      <c r="AQ380" s="373"/>
      <c r="AR380" s="373"/>
      <c r="AS380" s="373"/>
      <c r="AT380" s="373"/>
      <c r="AU380" s="373"/>
      <c r="AV380" s="373"/>
      <c r="AW380" s="373"/>
      <c r="AX380" s="373"/>
      <c r="AY380" s="373"/>
      <c r="AZ380" s="373"/>
      <c r="BA380" s="373"/>
      <c r="BB380" s="373"/>
      <c r="BC380" s="373"/>
      <c r="BD380" s="373"/>
      <c r="BE380" s="373"/>
      <c r="BF380" s="373"/>
      <c r="BG380" s="373"/>
      <c r="BH380" s="373"/>
      <c r="BI380" s="373"/>
      <c r="BJ380" s="373"/>
      <c r="BK380" s="373"/>
      <c r="BL380" s="373"/>
      <c r="BM380" s="373"/>
      <c r="BN380" s="373"/>
    </row>
    <row r="381" spans="1:66" s="285" customFormat="1">
      <c r="A381" s="288"/>
      <c r="B381" s="288"/>
      <c r="C381" s="1396"/>
      <c r="D381" s="373"/>
      <c r="E381" s="373"/>
      <c r="F381" s="373"/>
      <c r="G381" s="373"/>
      <c r="H381" s="373"/>
      <c r="I381" s="373"/>
      <c r="J381" s="373"/>
      <c r="K381" s="373"/>
      <c r="L381" s="373"/>
      <c r="M381" s="373"/>
      <c r="N381" s="373"/>
      <c r="O381" s="287"/>
      <c r="P381" s="373"/>
      <c r="Q381" s="373"/>
      <c r="R381" s="373"/>
      <c r="S381" s="373"/>
      <c r="T381" s="373"/>
      <c r="U381" s="373"/>
      <c r="V381" s="373"/>
      <c r="W381" s="373"/>
      <c r="X381" s="373"/>
      <c r="Y381" s="373"/>
      <c r="Z381" s="373"/>
      <c r="AA381" s="373"/>
      <c r="AB381" s="373"/>
      <c r="AC381" s="373"/>
      <c r="AD381" s="373"/>
      <c r="AE381" s="373"/>
      <c r="AF381" s="373"/>
      <c r="AG381" s="373"/>
      <c r="AH381" s="373"/>
      <c r="AI381" s="373"/>
      <c r="AJ381" s="373"/>
      <c r="AK381" s="373"/>
      <c r="AL381" s="373"/>
      <c r="AM381" s="373"/>
      <c r="AN381" s="373"/>
      <c r="AO381" s="373"/>
      <c r="AP381" s="373"/>
      <c r="AQ381" s="373"/>
      <c r="AR381" s="373"/>
      <c r="AS381" s="373"/>
      <c r="AT381" s="373"/>
      <c r="AU381" s="373"/>
      <c r="AV381" s="373"/>
      <c r="AW381" s="373"/>
      <c r="AX381" s="373"/>
      <c r="AY381" s="373"/>
      <c r="AZ381" s="373"/>
      <c r="BA381" s="373"/>
      <c r="BB381" s="373"/>
      <c r="BC381" s="373"/>
      <c r="BD381" s="373"/>
      <c r="BE381" s="373"/>
      <c r="BF381" s="373"/>
      <c r="BG381" s="373"/>
      <c r="BH381" s="373"/>
      <c r="BI381" s="373"/>
      <c r="BJ381" s="373"/>
      <c r="BK381" s="373"/>
      <c r="BL381" s="373"/>
      <c r="BM381" s="373"/>
      <c r="BN381" s="373"/>
    </row>
    <row r="382" spans="1:66" s="285" customFormat="1" ht="15.75" customHeight="1">
      <c r="A382" s="288"/>
      <c r="B382" s="288"/>
      <c r="C382" s="1396"/>
      <c r="D382" s="373"/>
      <c r="E382" s="373"/>
      <c r="F382" s="373"/>
      <c r="G382" s="373"/>
      <c r="H382" s="373"/>
      <c r="I382" s="373"/>
      <c r="J382" s="373"/>
      <c r="K382" s="373"/>
      <c r="L382" s="373"/>
      <c r="M382" s="373"/>
      <c r="N382" s="373"/>
      <c r="O382" s="287"/>
      <c r="P382" s="373"/>
      <c r="Q382" s="373"/>
      <c r="R382" s="373"/>
      <c r="S382" s="373"/>
      <c r="T382" s="373"/>
      <c r="U382" s="373"/>
      <c r="V382" s="373"/>
      <c r="W382" s="373"/>
      <c r="X382" s="373"/>
      <c r="Y382" s="373"/>
      <c r="Z382" s="373"/>
      <c r="AA382" s="373"/>
      <c r="AB382" s="373"/>
      <c r="AC382" s="373"/>
      <c r="AD382" s="373"/>
      <c r="AE382" s="373"/>
      <c r="AF382" s="373"/>
      <c r="AG382" s="373"/>
      <c r="AH382" s="373"/>
      <c r="AI382" s="373"/>
      <c r="AJ382" s="373"/>
      <c r="AK382" s="373"/>
      <c r="AL382" s="373"/>
      <c r="AM382" s="373"/>
      <c r="AN382" s="373"/>
      <c r="AO382" s="373"/>
      <c r="AP382" s="373"/>
      <c r="AQ382" s="373"/>
      <c r="AR382" s="373"/>
      <c r="AS382" s="373"/>
      <c r="AT382" s="373"/>
      <c r="AU382" s="373"/>
      <c r="AV382" s="373"/>
      <c r="AW382" s="373"/>
      <c r="AX382" s="373"/>
      <c r="AY382" s="373"/>
      <c r="AZ382" s="373"/>
      <c r="BA382" s="373"/>
      <c r="BB382" s="373"/>
      <c r="BC382" s="373"/>
      <c r="BD382" s="373"/>
      <c r="BE382" s="373"/>
      <c r="BF382" s="373"/>
      <c r="BG382" s="373"/>
      <c r="BH382" s="373"/>
      <c r="BI382" s="373"/>
      <c r="BJ382" s="373"/>
      <c r="BK382" s="373"/>
      <c r="BL382" s="373"/>
      <c r="BM382" s="373"/>
      <c r="BN382" s="373"/>
    </row>
    <row r="383" spans="1:66" s="285" customFormat="1">
      <c r="A383" s="288"/>
      <c r="B383" s="288"/>
      <c r="C383" s="1396"/>
      <c r="D383" s="373"/>
      <c r="E383" s="373"/>
      <c r="F383" s="373"/>
      <c r="G383" s="373"/>
      <c r="H383" s="373"/>
      <c r="I383" s="373"/>
      <c r="J383" s="373"/>
      <c r="K383" s="373"/>
      <c r="L383" s="373"/>
      <c r="M383" s="373"/>
      <c r="N383" s="373"/>
      <c r="O383" s="287"/>
      <c r="P383" s="373"/>
      <c r="Q383" s="373"/>
      <c r="R383" s="373"/>
      <c r="S383" s="373"/>
      <c r="T383" s="373"/>
      <c r="U383" s="373"/>
      <c r="V383" s="373"/>
      <c r="W383" s="373"/>
      <c r="X383" s="373"/>
      <c r="Y383" s="373"/>
      <c r="Z383" s="373"/>
      <c r="AA383" s="373"/>
      <c r="AB383" s="373"/>
      <c r="AC383" s="373"/>
      <c r="AD383" s="373"/>
      <c r="AE383" s="373"/>
      <c r="AF383" s="373"/>
      <c r="AG383" s="373"/>
      <c r="AH383" s="373"/>
      <c r="AI383" s="373"/>
      <c r="AJ383" s="373"/>
      <c r="AK383" s="373"/>
      <c r="AL383" s="373"/>
      <c r="AM383" s="373"/>
      <c r="AN383" s="373"/>
      <c r="AO383" s="373"/>
      <c r="AP383" s="373"/>
      <c r="AQ383" s="373"/>
      <c r="AR383" s="373"/>
      <c r="AS383" s="373"/>
      <c r="AT383" s="373"/>
      <c r="AU383" s="373"/>
      <c r="AV383" s="373"/>
      <c r="AW383" s="373"/>
      <c r="AX383" s="373"/>
      <c r="AY383" s="373"/>
      <c r="AZ383" s="373"/>
      <c r="BA383" s="373"/>
      <c r="BB383" s="373"/>
      <c r="BC383" s="373"/>
      <c r="BD383" s="373"/>
      <c r="BE383" s="373"/>
      <c r="BF383" s="373"/>
      <c r="BG383" s="373"/>
      <c r="BH383" s="373"/>
      <c r="BI383" s="373"/>
      <c r="BJ383" s="373"/>
      <c r="BK383" s="373"/>
      <c r="BL383" s="373"/>
      <c r="BM383" s="373"/>
      <c r="BN383" s="373"/>
    </row>
    <row r="384" spans="1:66" s="285" customFormat="1" ht="15.75" customHeight="1">
      <c r="A384" s="288"/>
      <c r="B384" s="288"/>
      <c r="C384" s="1396"/>
      <c r="D384" s="373"/>
      <c r="E384" s="373"/>
      <c r="F384" s="373"/>
      <c r="G384" s="373"/>
      <c r="H384" s="373"/>
      <c r="I384" s="373"/>
      <c r="J384" s="373"/>
      <c r="K384" s="373"/>
      <c r="L384" s="373"/>
      <c r="M384" s="373"/>
      <c r="N384" s="373"/>
      <c r="O384" s="287"/>
      <c r="P384" s="373"/>
      <c r="Q384" s="373"/>
      <c r="R384" s="373"/>
      <c r="S384" s="373"/>
      <c r="T384" s="373"/>
      <c r="U384" s="373"/>
      <c r="V384" s="373"/>
      <c r="W384" s="373"/>
      <c r="X384" s="373"/>
      <c r="Y384" s="373"/>
      <c r="Z384" s="373"/>
      <c r="AA384" s="373"/>
      <c r="AB384" s="373"/>
      <c r="AC384" s="373"/>
      <c r="AD384" s="373"/>
      <c r="AE384" s="373"/>
      <c r="AF384" s="373"/>
      <c r="AG384" s="373"/>
      <c r="AH384" s="373"/>
      <c r="AI384" s="373"/>
      <c r="AJ384" s="373"/>
      <c r="AK384" s="373"/>
      <c r="AL384" s="373"/>
      <c r="AM384" s="373"/>
      <c r="AN384" s="373"/>
      <c r="AO384" s="373"/>
      <c r="AP384" s="373"/>
      <c r="AQ384" s="373"/>
      <c r="AR384" s="373"/>
      <c r="AS384" s="373"/>
      <c r="AT384" s="373"/>
      <c r="AU384" s="373"/>
      <c r="AV384" s="373"/>
      <c r="AW384" s="373"/>
      <c r="AX384" s="373"/>
      <c r="AY384" s="373"/>
      <c r="AZ384" s="373"/>
      <c r="BA384" s="373"/>
      <c r="BB384" s="373"/>
      <c r="BC384" s="373"/>
      <c r="BD384" s="373"/>
      <c r="BE384" s="373"/>
      <c r="BF384" s="373"/>
      <c r="BG384" s="373"/>
      <c r="BH384" s="373"/>
      <c r="BI384" s="373"/>
      <c r="BJ384" s="373"/>
      <c r="BK384" s="373"/>
      <c r="BL384" s="373"/>
      <c r="BM384" s="373"/>
      <c r="BN384" s="373"/>
    </row>
    <row r="385" spans="1:66" s="285" customFormat="1">
      <c r="A385" s="288"/>
      <c r="B385" s="288"/>
      <c r="C385" s="1396"/>
      <c r="D385" s="373"/>
      <c r="E385" s="373"/>
      <c r="F385" s="373"/>
      <c r="G385" s="373"/>
      <c r="H385" s="373"/>
      <c r="I385" s="373"/>
      <c r="J385" s="373"/>
      <c r="K385" s="373"/>
      <c r="L385" s="373"/>
      <c r="M385" s="373"/>
      <c r="N385" s="373"/>
      <c r="O385" s="287"/>
      <c r="P385" s="373"/>
      <c r="Q385" s="373"/>
      <c r="R385" s="373"/>
      <c r="S385" s="373"/>
      <c r="T385" s="373"/>
      <c r="U385" s="373"/>
      <c r="V385" s="373"/>
      <c r="W385" s="373"/>
      <c r="X385" s="373"/>
      <c r="Y385" s="373"/>
      <c r="Z385" s="373"/>
      <c r="AA385" s="373"/>
      <c r="AB385" s="373"/>
      <c r="AC385" s="373"/>
      <c r="AD385" s="373"/>
      <c r="AE385" s="373"/>
      <c r="AF385" s="373"/>
      <c r="AG385" s="373"/>
      <c r="AH385" s="373"/>
      <c r="AI385" s="373"/>
      <c r="AJ385" s="373"/>
      <c r="AK385" s="373"/>
      <c r="AL385" s="373"/>
      <c r="AM385" s="373"/>
      <c r="AN385" s="373"/>
      <c r="AO385" s="373"/>
      <c r="AP385" s="373"/>
      <c r="AQ385" s="373"/>
      <c r="AR385" s="373"/>
      <c r="AS385" s="373"/>
      <c r="AT385" s="373"/>
      <c r="AU385" s="373"/>
      <c r="AV385" s="373"/>
      <c r="AW385" s="373"/>
      <c r="AX385" s="373"/>
      <c r="AY385" s="373"/>
      <c r="AZ385" s="373"/>
      <c r="BA385" s="373"/>
      <c r="BB385" s="373"/>
      <c r="BC385" s="373"/>
      <c r="BD385" s="373"/>
      <c r="BE385" s="373"/>
      <c r="BF385" s="373"/>
      <c r="BG385" s="373"/>
      <c r="BH385" s="373"/>
      <c r="BI385" s="373"/>
      <c r="BJ385" s="373"/>
      <c r="BK385" s="373"/>
      <c r="BL385" s="373"/>
      <c r="BM385" s="373"/>
      <c r="BN385" s="373"/>
    </row>
    <row r="386" spans="1:66" s="285" customFormat="1" ht="15.75" customHeight="1">
      <c r="A386" s="288"/>
      <c r="B386" s="288"/>
      <c r="C386" s="1396"/>
      <c r="D386" s="373"/>
      <c r="E386" s="373"/>
      <c r="F386" s="373"/>
      <c r="G386" s="373"/>
      <c r="H386" s="373"/>
      <c r="I386" s="373"/>
      <c r="J386" s="373"/>
      <c r="K386" s="373"/>
      <c r="L386" s="373"/>
      <c r="M386" s="373"/>
      <c r="N386" s="373"/>
      <c r="O386" s="287"/>
      <c r="P386" s="373"/>
      <c r="Q386" s="373"/>
      <c r="R386" s="373"/>
      <c r="S386" s="373"/>
      <c r="T386" s="373"/>
      <c r="U386" s="373"/>
      <c r="V386" s="373"/>
      <c r="W386" s="373"/>
      <c r="X386" s="373"/>
      <c r="Y386" s="373"/>
      <c r="Z386" s="373"/>
      <c r="AA386" s="373"/>
      <c r="AB386" s="373"/>
      <c r="AC386" s="373"/>
      <c r="AD386" s="373"/>
      <c r="AE386" s="373"/>
      <c r="AF386" s="373"/>
      <c r="AG386" s="373"/>
      <c r="AH386" s="373"/>
      <c r="AI386" s="373"/>
      <c r="AJ386" s="373"/>
      <c r="AK386" s="373"/>
      <c r="AL386" s="373"/>
      <c r="AM386" s="373"/>
      <c r="AN386" s="373"/>
      <c r="AO386" s="373"/>
      <c r="AP386" s="373"/>
      <c r="AQ386" s="373"/>
      <c r="AR386" s="373"/>
      <c r="AS386" s="373"/>
      <c r="AT386" s="373"/>
      <c r="AU386" s="373"/>
      <c r="AV386" s="373"/>
      <c r="AW386" s="373"/>
      <c r="AX386" s="373"/>
      <c r="AY386" s="373"/>
      <c r="AZ386" s="373"/>
      <c r="BA386" s="373"/>
      <c r="BB386" s="373"/>
      <c r="BC386" s="373"/>
      <c r="BD386" s="373"/>
      <c r="BE386" s="373"/>
      <c r="BF386" s="373"/>
      <c r="BG386" s="373"/>
      <c r="BH386" s="373"/>
      <c r="BI386" s="373"/>
      <c r="BJ386" s="373"/>
      <c r="BK386" s="373"/>
      <c r="BL386" s="373"/>
      <c r="BM386" s="373"/>
      <c r="BN386" s="373"/>
    </row>
    <row r="387" spans="1:66" s="285" customFormat="1">
      <c r="A387" s="288"/>
      <c r="B387" s="288"/>
      <c r="C387" s="1396"/>
      <c r="D387" s="373"/>
      <c r="E387" s="373"/>
      <c r="F387" s="373"/>
      <c r="G387" s="373"/>
      <c r="H387" s="373"/>
      <c r="I387" s="373"/>
      <c r="J387" s="373"/>
      <c r="K387" s="373"/>
      <c r="L387" s="373"/>
      <c r="M387" s="373"/>
      <c r="N387" s="373"/>
      <c r="O387" s="287"/>
      <c r="P387" s="373"/>
      <c r="Q387" s="373"/>
      <c r="R387" s="373"/>
      <c r="S387" s="373"/>
      <c r="T387" s="373"/>
      <c r="U387" s="373"/>
      <c r="V387" s="373"/>
      <c r="W387" s="373"/>
      <c r="X387" s="373"/>
      <c r="Y387" s="373"/>
      <c r="Z387" s="373"/>
      <c r="AA387" s="373"/>
      <c r="AB387" s="373"/>
      <c r="AC387" s="373"/>
      <c r="AD387" s="373"/>
      <c r="AE387" s="373"/>
      <c r="AF387" s="373"/>
      <c r="AG387" s="373"/>
      <c r="AH387" s="373"/>
      <c r="AI387" s="373"/>
      <c r="AJ387" s="373"/>
      <c r="AK387" s="373"/>
      <c r="AL387" s="373"/>
      <c r="AM387" s="373"/>
      <c r="AN387" s="373"/>
      <c r="AO387" s="373"/>
      <c r="AP387" s="373"/>
      <c r="AQ387" s="373"/>
      <c r="AR387" s="373"/>
      <c r="AS387" s="373"/>
      <c r="AT387" s="373"/>
      <c r="AU387" s="373"/>
      <c r="AV387" s="373"/>
      <c r="AW387" s="373"/>
      <c r="AX387" s="373"/>
      <c r="AY387" s="373"/>
      <c r="AZ387" s="373"/>
      <c r="BA387" s="373"/>
      <c r="BB387" s="373"/>
      <c r="BC387" s="373"/>
      <c r="BD387" s="373"/>
      <c r="BE387" s="373"/>
      <c r="BF387" s="373"/>
      <c r="BG387" s="373"/>
      <c r="BH387" s="373"/>
      <c r="BI387" s="373"/>
      <c r="BJ387" s="373"/>
      <c r="BK387" s="373"/>
      <c r="BL387" s="373"/>
      <c r="BM387" s="373"/>
      <c r="BN387" s="373"/>
    </row>
    <row r="388" spans="1:66" s="285" customFormat="1" ht="15.75" customHeight="1">
      <c r="A388" s="288"/>
      <c r="B388" s="288"/>
      <c r="C388" s="1396"/>
      <c r="D388" s="373"/>
      <c r="E388" s="373"/>
      <c r="F388" s="373"/>
      <c r="G388" s="373"/>
      <c r="H388" s="373"/>
      <c r="I388" s="373"/>
      <c r="J388" s="373"/>
      <c r="K388" s="373"/>
      <c r="L388" s="373"/>
      <c r="M388" s="373"/>
      <c r="N388" s="373"/>
      <c r="O388" s="287"/>
      <c r="P388" s="373"/>
      <c r="Q388" s="373"/>
      <c r="R388" s="373"/>
      <c r="S388" s="373"/>
      <c r="T388" s="373"/>
      <c r="U388" s="373"/>
      <c r="V388" s="373"/>
      <c r="W388" s="373"/>
      <c r="X388" s="373"/>
      <c r="Y388" s="373"/>
      <c r="Z388" s="373"/>
      <c r="AA388" s="373"/>
      <c r="AB388" s="373"/>
      <c r="AC388" s="373"/>
      <c r="AD388" s="373"/>
      <c r="AE388" s="373"/>
      <c r="AF388" s="373"/>
      <c r="AG388" s="373"/>
      <c r="AH388" s="373"/>
      <c r="AI388" s="373"/>
      <c r="AJ388" s="373"/>
      <c r="AK388" s="373"/>
      <c r="AL388" s="373"/>
      <c r="AM388" s="373"/>
      <c r="AN388" s="373"/>
      <c r="AO388" s="373"/>
      <c r="AP388" s="373"/>
      <c r="AQ388" s="373"/>
      <c r="AR388" s="373"/>
      <c r="AS388" s="373"/>
      <c r="AT388" s="373"/>
      <c r="AU388" s="373"/>
      <c r="AV388" s="373"/>
      <c r="AW388" s="373"/>
      <c r="AX388" s="373"/>
      <c r="AY388" s="373"/>
      <c r="AZ388" s="373"/>
      <c r="BA388" s="373"/>
      <c r="BB388" s="373"/>
      <c r="BC388" s="373"/>
      <c r="BD388" s="373"/>
      <c r="BE388" s="373"/>
      <c r="BF388" s="373"/>
      <c r="BG388" s="373"/>
      <c r="BH388" s="373"/>
      <c r="BI388" s="373"/>
      <c r="BJ388" s="373"/>
      <c r="BK388" s="373"/>
      <c r="BL388" s="373"/>
      <c r="BM388" s="373"/>
      <c r="BN388" s="373"/>
    </row>
    <row r="389" spans="1:66" s="285" customFormat="1">
      <c r="A389" s="288"/>
      <c r="B389" s="288"/>
      <c r="C389" s="1396"/>
      <c r="D389" s="373"/>
      <c r="E389" s="373"/>
      <c r="F389" s="373"/>
      <c r="G389" s="373"/>
      <c r="H389" s="373"/>
      <c r="I389" s="373"/>
      <c r="J389" s="373"/>
      <c r="K389" s="373"/>
      <c r="L389" s="373"/>
      <c r="M389" s="373"/>
      <c r="N389" s="373"/>
      <c r="O389" s="287"/>
      <c r="P389" s="373"/>
      <c r="Q389" s="373"/>
      <c r="R389" s="373"/>
      <c r="S389" s="373"/>
      <c r="T389" s="373"/>
      <c r="U389" s="373"/>
      <c r="V389" s="373"/>
      <c r="W389" s="373"/>
      <c r="X389" s="373"/>
      <c r="Y389" s="373"/>
      <c r="Z389" s="373"/>
      <c r="AA389" s="373"/>
      <c r="AB389" s="373"/>
      <c r="AC389" s="373"/>
      <c r="AD389" s="373"/>
      <c r="AE389" s="373"/>
      <c r="AF389" s="373"/>
      <c r="AG389" s="373"/>
      <c r="AH389" s="373"/>
      <c r="AI389" s="373"/>
      <c r="AJ389" s="373"/>
      <c r="AK389" s="373"/>
      <c r="AL389" s="373"/>
      <c r="AM389" s="373"/>
      <c r="AN389" s="373"/>
      <c r="AO389" s="373"/>
      <c r="AP389" s="373"/>
      <c r="AQ389" s="373"/>
      <c r="AR389" s="373"/>
      <c r="AS389" s="373"/>
      <c r="AT389" s="373"/>
      <c r="AU389" s="373"/>
      <c r="AV389" s="373"/>
      <c r="AW389" s="373"/>
      <c r="AX389" s="373"/>
      <c r="AY389" s="373"/>
      <c r="AZ389" s="373"/>
      <c r="BA389" s="373"/>
      <c r="BB389" s="373"/>
      <c r="BC389" s="373"/>
      <c r="BD389" s="373"/>
      <c r="BE389" s="373"/>
      <c r="BF389" s="373"/>
      <c r="BG389" s="373"/>
      <c r="BH389" s="373"/>
      <c r="BI389" s="373"/>
      <c r="BJ389" s="373"/>
      <c r="BK389" s="373"/>
      <c r="BL389" s="373"/>
      <c r="BM389" s="373"/>
      <c r="BN389" s="373"/>
    </row>
    <row r="390" spans="1:66" s="285" customFormat="1" ht="15.75" customHeight="1">
      <c r="A390" s="288"/>
      <c r="B390" s="288"/>
      <c r="C390" s="1396"/>
      <c r="D390" s="373"/>
      <c r="E390" s="373"/>
      <c r="F390" s="373"/>
      <c r="G390" s="373"/>
      <c r="H390" s="373"/>
      <c r="I390" s="373"/>
      <c r="J390" s="373"/>
      <c r="K390" s="373"/>
      <c r="L390" s="373"/>
      <c r="M390" s="373"/>
      <c r="N390" s="373"/>
      <c r="O390" s="287"/>
      <c r="P390" s="373"/>
      <c r="Q390" s="373"/>
      <c r="R390" s="373"/>
      <c r="S390" s="373"/>
      <c r="T390" s="373"/>
      <c r="U390" s="373"/>
      <c r="V390" s="373"/>
      <c r="W390" s="373"/>
      <c r="X390" s="373"/>
      <c r="Y390" s="373"/>
      <c r="Z390" s="373"/>
      <c r="AA390" s="373"/>
      <c r="AB390" s="373"/>
      <c r="AC390" s="373"/>
      <c r="AD390" s="373"/>
      <c r="AE390" s="373"/>
      <c r="AF390" s="373"/>
      <c r="AG390" s="373"/>
      <c r="AH390" s="373"/>
      <c r="AI390" s="373"/>
      <c r="AJ390" s="373"/>
      <c r="AK390" s="373"/>
      <c r="AL390" s="373"/>
      <c r="AM390" s="373"/>
      <c r="AN390" s="373"/>
      <c r="AO390" s="373"/>
      <c r="AP390" s="373"/>
      <c r="AQ390" s="373"/>
      <c r="AR390" s="373"/>
      <c r="AS390" s="373"/>
      <c r="AT390" s="373"/>
      <c r="AU390" s="373"/>
      <c r="AV390" s="373"/>
      <c r="AW390" s="373"/>
      <c r="AX390" s="373"/>
      <c r="AY390" s="373"/>
      <c r="AZ390" s="373"/>
      <c r="BA390" s="373"/>
      <c r="BB390" s="373"/>
      <c r="BC390" s="373"/>
      <c r="BD390" s="373"/>
      <c r="BE390" s="373"/>
      <c r="BF390" s="373"/>
      <c r="BG390" s="373"/>
      <c r="BH390" s="373"/>
      <c r="BI390" s="373"/>
      <c r="BJ390" s="373"/>
      <c r="BK390" s="373"/>
      <c r="BL390" s="373"/>
      <c r="BM390" s="373"/>
      <c r="BN390" s="373"/>
    </row>
    <row r="391" spans="1:66" s="285" customFormat="1">
      <c r="A391" s="288"/>
      <c r="B391" s="288"/>
      <c r="C391" s="1396"/>
      <c r="D391" s="373"/>
      <c r="E391" s="373"/>
      <c r="F391" s="373"/>
      <c r="G391" s="373"/>
      <c r="H391" s="373"/>
      <c r="I391" s="373"/>
      <c r="J391" s="373"/>
      <c r="K391" s="373"/>
      <c r="L391" s="373"/>
      <c r="M391" s="373"/>
      <c r="N391" s="373"/>
      <c r="O391" s="287"/>
      <c r="P391" s="373"/>
      <c r="Q391" s="373"/>
      <c r="R391" s="373"/>
      <c r="S391" s="373"/>
      <c r="T391" s="373"/>
      <c r="U391" s="373"/>
      <c r="V391" s="373"/>
      <c r="W391" s="373"/>
      <c r="X391" s="373"/>
      <c r="Y391" s="373"/>
      <c r="Z391" s="373"/>
      <c r="AA391" s="373"/>
      <c r="AB391" s="373"/>
      <c r="AC391" s="373"/>
      <c r="AD391" s="373"/>
      <c r="AE391" s="373"/>
      <c r="AF391" s="373"/>
      <c r="AG391" s="373"/>
      <c r="AH391" s="373"/>
      <c r="AI391" s="373"/>
      <c r="AJ391" s="373"/>
      <c r="AK391" s="373"/>
      <c r="AL391" s="373"/>
      <c r="AM391" s="373"/>
      <c r="AN391" s="373"/>
      <c r="AO391" s="373"/>
      <c r="AP391" s="373"/>
      <c r="AQ391" s="373"/>
      <c r="AR391" s="373"/>
      <c r="AS391" s="373"/>
      <c r="AT391" s="373"/>
      <c r="AU391" s="373"/>
      <c r="AV391" s="373"/>
      <c r="AW391" s="373"/>
      <c r="AX391" s="373"/>
      <c r="AY391" s="373"/>
      <c r="AZ391" s="373"/>
      <c r="BA391" s="373"/>
      <c r="BB391" s="373"/>
      <c r="BC391" s="373"/>
      <c r="BD391" s="373"/>
      <c r="BE391" s="373"/>
      <c r="BF391" s="373"/>
      <c r="BG391" s="373"/>
      <c r="BH391" s="373"/>
      <c r="BI391" s="373"/>
      <c r="BJ391" s="373"/>
      <c r="BK391" s="373"/>
      <c r="BL391" s="373"/>
      <c r="BM391" s="373"/>
      <c r="BN391" s="373"/>
    </row>
    <row r="392" spans="1:66" s="285" customFormat="1" ht="15.75" customHeight="1">
      <c r="A392" s="288"/>
      <c r="B392" s="288"/>
      <c r="C392" s="1396"/>
      <c r="D392" s="373"/>
      <c r="E392" s="373"/>
      <c r="F392" s="373"/>
      <c r="G392" s="373"/>
      <c r="H392" s="373"/>
      <c r="I392" s="373"/>
      <c r="J392" s="373"/>
      <c r="K392" s="373"/>
      <c r="L392" s="373"/>
      <c r="M392" s="373"/>
      <c r="N392" s="373"/>
      <c r="O392" s="287"/>
      <c r="P392" s="373"/>
      <c r="Q392" s="373"/>
      <c r="R392" s="373"/>
      <c r="S392" s="373"/>
      <c r="T392" s="373"/>
      <c r="U392" s="373"/>
      <c r="V392" s="373"/>
      <c r="W392" s="373"/>
      <c r="X392" s="373"/>
      <c r="Y392" s="373"/>
      <c r="Z392" s="373"/>
      <c r="AA392" s="373"/>
      <c r="AB392" s="373"/>
      <c r="AC392" s="373"/>
      <c r="AD392" s="373"/>
      <c r="AE392" s="373"/>
      <c r="AF392" s="373"/>
      <c r="AG392" s="373"/>
      <c r="AH392" s="373"/>
      <c r="AI392" s="373"/>
      <c r="AJ392" s="373"/>
      <c r="AK392" s="373"/>
      <c r="AL392" s="373"/>
      <c r="AM392" s="373"/>
      <c r="AN392" s="373"/>
      <c r="AO392" s="373"/>
      <c r="AP392" s="373"/>
      <c r="AQ392" s="373"/>
      <c r="AR392" s="373"/>
      <c r="AS392" s="373"/>
      <c r="AT392" s="373"/>
      <c r="AU392" s="373"/>
      <c r="AV392" s="373"/>
      <c r="AW392" s="373"/>
      <c r="AX392" s="373"/>
      <c r="AY392" s="373"/>
      <c r="AZ392" s="373"/>
      <c r="BA392" s="373"/>
      <c r="BB392" s="373"/>
      <c r="BC392" s="373"/>
      <c r="BD392" s="373"/>
      <c r="BE392" s="373"/>
      <c r="BF392" s="373"/>
      <c r="BG392" s="373"/>
      <c r="BH392" s="373"/>
      <c r="BI392" s="373"/>
      <c r="BJ392" s="373"/>
      <c r="BK392" s="373"/>
      <c r="BL392" s="373"/>
      <c r="BM392" s="373"/>
      <c r="BN392" s="373"/>
    </row>
    <row r="393" spans="1:66" s="285" customFormat="1">
      <c r="A393" s="288"/>
      <c r="B393" s="288"/>
      <c r="C393" s="1396"/>
      <c r="D393" s="373"/>
      <c r="E393" s="373"/>
      <c r="F393" s="373"/>
      <c r="G393" s="373"/>
      <c r="H393" s="373"/>
      <c r="I393" s="373"/>
      <c r="J393" s="373"/>
      <c r="K393" s="373"/>
      <c r="L393" s="373"/>
      <c r="M393" s="373"/>
      <c r="N393" s="373"/>
      <c r="O393" s="287"/>
      <c r="P393" s="373"/>
      <c r="Q393" s="373"/>
      <c r="R393" s="373"/>
      <c r="S393" s="373"/>
      <c r="T393" s="373"/>
      <c r="U393" s="373"/>
      <c r="V393" s="373"/>
      <c r="W393" s="373"/>
      <c r="X393" s="373"/>
      <c r="Y393" s="373"/>
      <c r="Z393" s="373"/>
      <c r="AA393" s="373"/>
      <c r="AB393" s="373"/>
      <c r="AC393" s="373"/>
      <c r="AD393" s="373"/>
      <c r="AE393" s="373"/>
      <c r="AF393" s="373"/>
      <c r="AG393" s="373"/>
      <c r="AH393" s="373"/>
      <c r="AI393" s="373"/>
      <c r="AJ393" s="373"/>
      <c r="AK393" s="373"/>
      <c r="AL393" s="373"/>
      <c r="AM393" s="373"/>
      <c r="AN393" s="373"/>
      <c r="AO393" s="373"/>
      <c r="AP393" s="373"/>
      <c r="AQ393" s="373"/>
      <c r="AR393" s="373"/>
      <c r="AS393" s="373"/>
      <c r="AT393" s="373"/>
      <c r="AU393" s="373"/>
      <c r="AV393" s="373"/>
      <c r="AW393" s="373"/>
      <c r="AX393" s="373"/>
      <c r="AY393" s="373"/>
      <c r="AZ393" s="373"/>
      <c r="BA393" s="373"/>
      <c r="BB393" s="373"/>
      <c r="BC393" s="373"/>
      <c r="BD393" s="373"/>
      <c r="BE393" s="373"/>
      <c r="BF393" s="373"/>
      <c r="BG393" s="373"/>
      <c r="BH393" s="373"/>
      <c r="BI393" s="373"/>
      <c r="BJ393" s="373"/>
      <c r="BK393" s="373"/>
      <c r="BL393" s="373"/>
      <c r="BM393" s="373"/>
      <c r="BN393" s="373"/>
    </row>
    <row r="394" spans="1:66" s="285" customFormat="1" ht="15.75" customHeight="1">
      <c r="A394" s="288"/>
      <c r="B394" s="288"/>
      <c r="C394" s="1396"/>
      <c r="D394" s="373"/>
      <c r="E394" s="373"/>
      <c r="F394" s="373"/>
      <c r="G394" s="373"/>
      <c r="H394" s="373"/>
      <c r="I394" s="373"/>
      <c r="J394" s="373"/>
      <c r="K394" s="373"/>
      <c r="L394" s="373"/>
      <c r="M394" s="373"/>
      <c r="N394" s="373"/>
      <c r="O394" s="287"/>
      <c r="P394" s="373"/>
      <c r="Q394" s="373"/>
      <c r="R394" s="373"/>
      <c r="S394" s="373"/>
      <c r="T394" s="373"/>
      <c r="U394" s="373"/>
      <c r="V394" s="373"/>
      <c r="W394" s="373"/>
      <c r="X394" s="373"/>
      <c r="Y394" s="373"/>
      <c r="Z394" s="373"/>
      <c r="AA394" s="373"/>
      <c r="AB394" s="373"/>
      <c r="AC394" s="373"/>
      <c r="AD394" s="373"/>
      <c r="AE394" s="373"/>
      <c r="AF394" s="373"/>
      <c r="AG394" s="373"/>
      <c r="AH394" s="373"/>
      <c r="AI394" s="373"/>
      <c r="AJ394" s="373"/>
      <c r="AK394" s="373"/>
      <c r="AL394" s="373"/>
      <c r="AM394" s="373"/>
      <c r="AN394" s="373"/>
      <c r="AO394" s="373"/>
      <c r="AP394" s="373"/>
      <c r="AQ394" s="373"/>
      <c r="AR394" s="373"/>
      <c r="AS394" s="373"/>
      <c r="AT394" s="373"/>
      <c r="AU394" s="373"/>
      <c r="AV394" s="373"/>
      <c r="AW394" s="373"/>
      <c r="AX394" s="373"/>
      <c r="AY394" s="373"/>
      <c r="AZ394" s="373"/>
      <c r="BA394" s="373"/>
      <c r="BB394" s="373"/>
      <c r="BC394" s="373"/>
      <c r="BD394" s="373"/>
      <c r="BE394" s="373"/>
      <c r="BF394" s="373"/>
      <c r="BG394" s="373"/>
      <c r="BH394" s="373"/>
      <c r="BI394" s="373"/>
      <c r="BJ394" s="373"/>
      <c r="BK394" s="373"/>
      <c r="BL394" s="373"/>
      <c r="BM394" s="373"/>
      <c r="BN394" s="373"/>
    </row>
    <row r="395" spans="1:66" s="285" customFormat="1">
      <c r="A395" s="288"/>
      <c r="B395" s="288"/>
      <c r="C395" s="1396"/>
      <c r="D395" s="373"/>
      <c r="E395" s="373"/>
      <c r="F395" s="373"/>
      <c r="G395" s="373"/>
      <c r="H395" s="373"/>
      <c r="I395" s="373"/>
      <c r="J395" s="373"/>
      <c r="K395" s="373"/>
      <c r="L395" s="373"/>
      <c r="M395" s="373"/>
      <c r="N395" s="373"/>
      <c r="O395" s="287"/>
      <c r="P395" s="373"/>
      <c r="Q395" s="373"/>
      <c r="R395" s="373"/>
      <c r="S395" s="373"/>
      <c r="T395" s="373"/>
      <c r="U395" s="373"/>
      <c r="V395" s="373"/>
      <c r="W395" s="373"/>
      <c r="X395" s="373"/>
      <c r="Y395" s="373"/>
      <c r="Z395" s="373"/>
      <c r="AA395" s="373"/>
      <c r="AB395" s="373"/>
      <c r="AC395" s="373"/>
      <c r="AD395" s="373"/>
      <c r="AE395" s="373"/>
      <c r="AF395" s="373"/>
      <c r="AG395" s="373"/>
      <c r="AH395" s="373"/>
      <c r="AI395" s="373"/>
      <c r="AJ395" s="373"/>
      <c r="AK395" s="373"/>
      <c r="AL395" s="373"/>
      <c r="AM395" s="373"/>
      <c r="AN395" s="373"/>
      <c r="AO395" s="373"/>
      <c r="AP395" s="373"/>
      <c r="AQ395" s="373"/>
      <c r="AR395" s="373"/>
      <c r="AS395" s="373"/>
      <c r="AT395" s="373"/>
      <c r="AU395" s="373"/>
      <c r="AV395" s="373"/>
      <c r="AW395" s="373"/>
      <c r="AX395" s="373"/>
      <c r="AY395" s="373"/>
      <c r="AZ395" s="373"/>
      <c r="BA395" s="373"/>
      <c r="BB395" s="373"/>
      <c r="BC395" s="373"/>
      <c r="BD395" s="373"/>
      <c r="BE395" s="373"/>
      <c r="BF395" s="373"/>
      <c r="BG395" s="373"/>
      <c r="BH395" s="373"/>
      <c r="BI395" s="373"/>
      <c r="BJ395" s="373"/>
      <c r="BK395" s="373"/>
      <c r="BL395" s="373"/>
      <c r="BM395" s="373"/>
      <c r="BN395" s="373"/>
    </row>
    <row r="396" spans="1:66" s="285" customFormat="1" ht="15.75" customHeight="1">
      <c r="A396" s="288"/>
      <c r="B396" s="288"/>
      <c r="C396" s="1396"/>
      <c r="D396" s="373"/>
      <c r="E396" s="373"/>
      <c r="F396" s="373"/>
      <c r="G396" s="373"/>
      <c r="H396" s="373"/>
      <c r="I396" s="373"/>
      <c r="J396" s="373"/>
      <c r="K396" s="373"/>
      <c r="L396" s="373"/>
      <c r="M396" s="373"/>
      <c r="N396" s="373"/>
      <c r="O396" s="287"/>
      <c r="P396" s="373"/>
      <c r="Q396" s="373"/>
      <c r="R396" s="373"/>
      <c r="S396" s="373"/>
      <c r="T396" s="373"/>
      <c r="U396" s="373"/>
      <c r="V396" s="373"/>
      <c r="W396" s="373"/>
      <c r="X396" s="373"/>
      <c r="Y396" s="373"/>
      <c r="Z396" s="373"/>
      <c r="AA396" s="373"/>
      <c r="AB396" s="373"/>
      <c r="AC396" s="373"/>
      <c r="AD396" s="373"/>
      <c r="AE396" s="373"/>
      <c r="AF396" s="373"/>
      <c r="AG396" s="373"/>
      <c r="AH396" s="373"/>
      <c r="AI396" s="373"/>
      <c r="AJ396" s="373"/>
      <c r="AK396" s="373"/>
      <c r="AL396" s="373"/>
      <c r="AM396" s="373"/>
      <c r="AN396" s="373"/>
      <c r="AO396" s="373"/>
      <c r="AP396" s="373"/>
      <c r="AQ396" s="373"/>
      <c r="AR396" s="373"/>
      <c r="AS396" s="373"/>
      <c r="AT396" s="373"/>
      <c r="AU396" s="373"/>
      <c r="AV396" s="373"/>
      <c r="AW396" s="373"/>
      <c r="AX396" s="373"/>
      <c r="AY396" s="373"/>
      <c r="AZ396" s="373"/>
      <c r="BA396" s="373"/>
      <c r="BB396" s="373"/>
      <c r="BC396" s="373"/>
      <c r="BD396" s="373"/>
      <c r="BE396" s="373"/>
      <c r="BF396" s="373"/>
      <c r="BG396" s="373"/>
      <c r="BH396" s="373"/>
      <c r="BI396" s="373"/>
      <c r="BJ396" s="373"/>
      <c r="BK396" s="373"/>
      <c r="BL396" s="373"/>
      <c r="BM396" s="373"/>
      <c r="BN396" s="373"/>
    </row>
    <row r="397" spans="1:66" s="285" customFormat="1">
      <c r="A397" s="288"/>
      <c r="B397" s="288"/>
      <c r="C397" s="1396"/>
      <c r="D397" s="373"/>
      <c r="E397" s="373"/>
      <c r="F397" s="373"/>
      <c r="G397" s="373"/>
      <c r="H397" s="373"/>
      <c r="I397" s="373"/>
      <c r="J397" s="373"/>
      <c r="K397" s="373"/>
      <c r="L397" s="373"/>
      <c r="M397" s="373"/>
      <c r="N397" s="373"/>
      <c r="O397" s="287"/>
      <c r="P397" s="373"/>
      <c r="Q397" s="373"/>
      <c r="R397" s="373"/>
      <c r="S397" s="373"/>
      <c r="T397" s="373"/>
      <c r="U397" s="373"/>
      <c r="V397" s="373"/>
      <c r="W397" s="373"/>
      <c r="X397" s="373"/>
      <c r="Y397" s="373"/>
      <c r="Z397" s="373"/>
      <c r="AA397" s="373"/>
      <c r="AB397" s="373"/>
      <c r="AC397" s="373"/>
      <c r="AD397" s="373"/>
      <c r="AE397" s="373"/>
      <c r="AF397" s="373"/>
      <c r="AG397" s="373"/>
      <c r="AH397" s="373"/>
      <c r="AI397" s="373"/>
      <c r="AJ397" s="373"/>
      <c r="AK397" s="373"/>
      <c r="AL397" s="373"/>
      <c r="AM397" s="373"/>
      <c r="AN397" s="373"/>
      <c r="AO397" s="373"/>
      <c r="AP397" s="373"/>
      <c r="AQ397" s="373"/>
      <c r="AR397" s="373"/>
      <c r="AS397" s="373"/>
      <c r="AT397" s="373"/>
      <c r="AU397" s="373"/>
      <c r="AV397" s="373"/>
      <c r="AW397" s="373"/>
      <c r="AX397" s="373"/>
      <c r="AY397" s="373"/>
      <c r="AZ397" s="373"/>
      <c r="BA397" s="373"/>
      <c r="BB397" s="373"/>
      <c r="BC397" s="373"/>
      <c r="BD397" s="373"/>
      <c r="BE397" s="373"/>
      <c r="BF397" s="373"/>
      <c r="BG397" s="373"/>
      <c r="BH397" s="373"/>
      <c r="BI397" s="373"/>
      <c r="BJ397" s="373"/>
      <c r="BK397" s="373"/>
      <c r="BL397" s="373"/>
      <c r="BM397" s="373"/>
      <c r="BN397" s="373"/>
    </row>
    <row r="398" spans="1:66" s="285" customFormat="1" ht="15.75" customHeight="1">
      <c r="A398" s="288"/>
      <c r="B398" s="288"/>
      <c r="C398" s="1396"/>
      <c r="D398" s="373"/>
      <c r="E398" s="373"/>
      <c r="F398" s="373"/>
      <c r="G398" s="373"/>
      <c r="H398" s="373"/>
      <c r="I398" s="373"/>
      <c r="J398" s="373"/>
      <c r="K398" s="373"/>
      <c r="L398" s="373"/>
      <c r="M398" s="373"/>
      <c r="N398" s="373"/>
      <c r="O398" s="287"/>
      <c r="P398" s="373"/>
      <c r="Q398" s="373"/>
      <c r="R398" s="373"/>
      <c r="S398" s="373"/>
      <c r="T398" s="373"/>
      <c r="U398" s="373"/>
      <c r="V398" s="373"/>
      <c r="W398" s="373"/>
      <c r="X398" s="373"/>
      <c r="Y398" s="373"/>
      <c r="Z398" s="373"/>
      <c r="AA398" s="373"/>
      <c r="AB398" s="373"/>
      <c r="AC398" s="373"/>
      <c r="AD398" s="373"/>
      <c r="AE398" s="373"/>
      <c r="AF398" s="373"/>
      <c r="AG398" s="373"/>
      <c r="AH398" s="373"/>
      <c r="AI398" s="373"/>
      <c r="AJ398" s="373"/>
      <c r="AK398" s="373"/>
      <c r="AL398" s="373"/>
      <c r="AM398" s="373"/>
      <c r="AN398" s="373"/>
      <c r="AO398" s="373"/>
      <c r="AP398" s="373"/>
      <c r="AQ398" s="373"/>
      <c r="AR398" s="373"/>
      <c r="AS398" s="373"/>
      <c r="AT398" s="373"/>
      <c r="AU398" s="373"/>
      <c r="AV398" s="373"/>
      <c r="AW398" s="373"/>
      <c r="AX398" s="373"/>
      <c r="AY398" s="373"/>
      <c r="AZ398" s="373"/>
      <c r="BA398" s="373"/>
      <c r="BB398" s="373"/>
      <c r="BC398" s="373"/>
      <c r="BD398" s="373"/>
      <c r="BE398" s="373"/>
      <c r="BF398" s="373"/>
      <c r="BG398" s="373"/>
      <c r="BH398" s="373"/>
      <c r="BI398" s="373"/>
      <c r="BJ398" s="373"/>
      <c r="BK398" s="373"/>
      <c r="BL398" s="373"/>
      <c r="BM398" s="373"/>
      <c r="BN398" s="373"/>
    </row>
    <row r="399" spans="1:66" s="285" customFormat="1">
      <c r="A399" s="288"/>
      <c r="B399" s="288"/>
      <c r="C399" s="1396"/>
      <c r="D399" s="373"/>
      <c r="E399" s="373"/>
      <c r="F399" s="373"/>
      <c r="G399" s="373"/>
      <c r="H399" s="373"/>
      <c r="I399" s="373"/>
      <c r="J399" s="373"/>
      <c r="K399" s="373"/>
      <c r="L399" s="373"/>
      <c r="M399" s="373"/>
      <c r="N399" s="373"/>
      <c r="O399" s="287"/>
      <c r="P399" s="373"/>
      <c r="Q399" s="373"/>
      <c r="R399" s="373"/>
      <c r="S399" s="373"/>
      <c r="T399" s="373"/>
      <c r="U399" s="373"/>
      <c r="V399" s="373"/>
      <c r="W399" s="373"/>
      <c r="X399" s="373"/>
      <c r="Y399" s="373"/>
      <c r="Z399" s="373"/>
      <c r="AA399" s="373"/>
      <c r="AB399" s="373"/>
      <c r="AC399" s="373"/>
      <c r="AD399" s="373"/>
      <c r="AE399" s="373"/>
      <c r="AF399" s="373"/>
      <c r="AG399" s="373"/>
      <c r="AH399" s="373"/>
      <c r="AI399" s="373"/>
      <c r="AJ399" s="373"/>
      <c r="AK399" s="373"/>
      <c r="AL399" s="373"/>
      <c r="AM399" s="373"/>
      <c r="AN399" s="373"/>
      <c r="AO399" s="373"/>
      <c r="AP399" s="373"/>
      <c r="AQ399" s="373"/>
      <c r="AR399" s="373"/>
      <c r="AS399" s="373"/>
      <c r="AT399" s="373"/>
      <c r="AU399" s="373"/>
      <c r="AV399" s="373"/>
      <c r="AW399" s="373"/>
      <c r="AX399" s="373"/>
      <c r="AY399" s="373"/>
      <c r="AZ399" s="373"/>
      <c r="BA399" s="373"/>
      <c r="BB399" s="373"/>
      <c r="BC399" s="373"/>
      <c r="BD399" s="373"/>
      <c r="BE399" s="373"/>
      <c r="BF399" s="373"/>
      <c r="BG399" s="373"/>
      <c r="BH399" s="373"/>
      <c r="BI399" s="373"/>
      <c r="BJ399" s="373"/>
      <c r="BK399" s="373"/>
      <c r="BL399" s="373"/>
      <c r="BM399" s="373"/>
      <c r="BN399" s="373"/>
    </row>
    <row r="400" spans="1:66" s="285" customFormat="1" ht="15.75" customHeight="1">
      <c r="A400" s="288"/>
      <c r="B400" s="288"/>
      <c r="C400" s="1396"/>
      <c r="D400" s="373"/>
      <c r="E400" s="373"/>
      <c r="F400" s="373"/>
      <c r="G400" s="373"/>
      <c r="H400" s="373"/>
      <c r="I400" s="373"/>
      <c r="J400" s="373"/>
      <c r="K400" s="373"/>
      <c r="L400" s="373"/>
      <c r="M400" s="373"/>
      <c r="N400" s="373"/>
      <c r="O400" s="287"/>
      <c r="P400" s="373"/>
      <c r="Q400" s="373"/>
      <c r="R400" s="373"/>
      <c r="S400" s="373"/>
      <c r="T400" s="373"/>
      <c r="U400" s="373"/>
      <c r="V400" s="373"/>
      <c r="W400" s="373"/>
      <c r="X400" s="373"/>
      <c r="Y400" s="373"/>
      <c r="Z400" s="373"/>
      <c r="AA400" s="373"/>
      <c r="AB400" s="373"/>
      <c r="AC400" s="373"/>
      <c r="AD400" s="373"/>
      <c r="AE400" s="373"/>
      <c r="AF400" s="373"/>
      <c r="AG400" s="373"/>
      <c r="AH400" s="373"/>
      <c r="AI400" s="373"/>
      <c r="AJ400" s="373"/>
      <c r="AK400" s="373"/>
      <c r="AL400" s="373"/>
      <c r="AM400" s="373"/>
      <c r="AN400" s="373"/>
      <c r="AO400" s="373"/>
      <c r="AP400" s="373"/>
      <c r="AQ400" s="373"/>
      <c r="AR400" s="373"/>
      <c r="AS400" s="373"/>
      <c r="AT400" s="373"/>
      <c r="AU400" s="373"/>
      <c r="AV400" s="373"/>
      <c r="AW400" s="373"/>
      <c r="AX400" s="373"/>
      <c r="AY400" s="373"/>
      <c r="AZ400" s="373"/>
      <c r="BA400" s="373"/>
      <c r="BB400" s="373"/>
      <c r="BC400" s="373"/>
      <c r="BD400" s="373"/>
      <c r="BE400" s="373"/>
      <c r="BF400" s="373"/>
      <c r="BG400" s="373"/>
      <c r="BH400" s="373"/>
      <c r="BI400" s="373"/>
      <c r="BJ400" s="373"/>
      <c r="BK400" s="373"/>
      <c r="BL400" s="373"/>
      <c r="BM400" s="373"/>
      <c r="BN400" s="373"/>
    </row>
    <row r="401" spans="1:66" s="285" customFormat="1">
      <c r="A401" s="288"/>
      <c r="B401" s="288"/>
      <c r="C401" s="1396"/>
      <c r="D401" s="373"/>
      <c r="E401" s="373"/>
      <c r="F401" s="373"/>
      <c r="G401" s="373"/>
      <c r="H401" s="373"/>
      <c r="I401" s="373"/>
      <c r="J401" s="373"/>
      <c r="K401" s="373"/>
      <c r="L401" s="373"/>
      <c r="M401" s="373"/>
      <c r="N401" s="373"/>
      <c r="O401" s="287"/>
      <c r="P401" s="373"/>
      <c r="Q401" s="373"/>
      <c r="R401" s="373"/>
      <c r="S401" s="373"/>
      <c r="T401" s="373"/>
      <c r="U401" s="373"/>
      <c r="V401" s="373"/>
      <c r="W401" s="373"/>
      <c r="X401" s="373"/>
      <c r="Y401" s="373"/>
      <c r="Z401" s="373"/>
      <c r="AA401" s="373"/>
      <c r="AB401" s="373"/>
      <c r="AC401" s="373"/>
      <c r="AD401" s="373"/>
      <c r="AE401" s="373"/>
      <c r="AF401" s="373"/>
      <c r="AG401" s="373"/>
      <c r="AH401" s="373"/>
      <c r="AI401" s="373"/>
      <c r="AJ401" s="373"/>
      <c r="AK401" s="373"/>
      <c r="AL401" s="373"/>
      <c r="AM401" s="373"/>
      <c r="AN401" s="373"/>
      <c r="AO401" s="373"/>
      <c r="AP401" s="373"/>
      <c r="AQ401" s="373"/>
      <c r="AR401" s="373"/>
      <c r="AS401" s="373"/>
      <c r="AT401" s="373"/>
      <c r="AU401" s="373"/>
      <c r="AV401" s="373"/>
      <c r="AW401" s="373"/>
      <c r="AX401" s="373"/>
      <c r="AY401" s="373"/>
      <c r="AZ401" s="373"/>
      <c r="BA401" s="373"/>
      <c r="BB401" s="373"/>
      <c r="BC401" s="373"/>
      <c r="BD401" s="373"/>
      <c r="BE401" s="373"/>
      <c r="BF401" s="373"/>
      <c r="BG401" s="373"/>
      <c r="BH401" s="373"/>
      <c r="BI401" s="373"/>
      <c r="BJ401" s="373"/>
      <c r="BK401" s="373"/>
      <c r="BL401" s="373"/>
      <c r="BM401" s="373"/>
      <c r="BN401" s="373"/>
    </row>
    <row r="402" spans="1:66" s="285" customFormat="1" ht="15.75" customHeight="1">
      <c r="A402" s="288"/>
      <c r="B402" s="288"/>
      <c r="C402" s="1396"/>
      <c r="D402" s="373"/>
      <c r="E402" s="373"/>
      <c r="F402" s="373"/>
      <c r="G402" s="373"/>
      <c r="H402" s="373"/>
      <c r="I402" s="373"/>
      <c r="J402" s="373"/>
      <c r="K402" s="373"/>
      <c r="L402" s="373"/>
      <c r="M402" s="373"/>
      <c r="N402" s="373"/>
      <c r="O402" s="287"/>
      <c r="P402" s="373"/>
      <c r="Q402" s="373"/>
      <c r="R402" s="373"/>
      <c r="S402" s="373"/>
      <c r="T402" s="373"/>
      <c r="U402" s="373"/>
      <c r="V402" s="373"/>
      <c r="W402" s="373"/>
      <c r="X402" s="373"/>
      <c r="Y402" s="373"/>
      <c r="Z402" s="373"/>
      <c r="AA402" s="373"/>
      <c r="AB402" s="373"/>
      <c r="AC402" s="373"/>
      <c r="AD402" s="373"/>
      <c r="AE402" s="373"/>
      <c r="AF402" s="373"/>
      <c r="AG402" s="373"/>
      <c r="AH402" s="373"/>
      <c r="AI402" s="373"/>
      <c r="AJ402" s="373"/>
      <c r="AK402" s="373"/>
      <c r="AL402" s="373"/>
      <c r="AM402" s="373"/>
      <c r="AN402" s="373"/>
      <c r="AO402" s="373"/>
      <c r="AP402" s="373"/>
      <c r="AQ402" s="373"/>
      <c r="AR402" s="373"/>
      <c r="AS402" s="373"/>
      <c r="AT402" s="373"/>
      <c r="AU402" s="373"/>
      <c r="AV402" s="373"/>
      <c r="AW402" s="373"/>
      <c r="AX402" s="373"/>
      <c r="AY402" s="373"/>
      <c r="AZ402" s="373"/>
      <c r="BA402" s="373"/>
      <c r="BB402" s="373"/>
      <c r="BC402" s="373"/>
      <c r="BD402" s="373"/>
      <c r="BE402" s="373"/>
      <c r="BF402" s="373"/>
      <c r="BG402" s="373"/>
      <c r="BH402" s="373"/>
      <c r="BI402" s="373"/>
      <c r="BJ402" s="373"/>
      <c r="BK402" s="373"/>
      <c r="BL402" s="373"/>
      <c r="BM402" s="373"/>
      <c r="BN402" s="373"/>
    </row>
    <row r="403" spans="1:66" s="285" customFormat="1">
      <c r="A403" s="288"/>
      <c r="B403" s="288"/>
      <c r="C403" s="1396"/>
      <c r="D403" s="373"/>
      <c r="E403" s="373"/>
      <c r="F403" s="373"/>
      <c r="G403" s="373"/>
      <c r="H403" s="373"/>
      <c r="I403" s="373"/>
      <c r="J403" s="373"/>
      <c r="K403" s="373"/>
      <c r="L403" s="373"/>
      <c r="M403" s="373"/>
      <c r="N403" s="373"/>
      <c r="O403" s="287"/>
      <c r="P403" s="373"/>
      <c r="Q403" s="373"/>
      <c r="R403" s="373"/>
      <c r="S403" s="373"/>
      <c r="T403" s="373"/>
      <c r="U403" s="373"/>
      <c r="V403" s="373"/>
      <c r="W403" s="373"/>
      <c r="X403" s="373"/>
      <c r="Y403" s="373"/>
      <c r="Z403" s="373"/>
      <c r="AA403" s="373"/>
      <c r="AB403" s="373"/>
      <c r="AC403" s="373"/>
      <c r="AD403" s="373"/>
      <c r="AE403" s="373"/>
      <c r="AF403" s="373"/>
      <c r="AG403" s="373"/>
      <c r="AH403" s="373"/>
      <c r="AI403" s="373"/>
      <c r="AJ403" s="373"/>
      <c r="AK403" s="373"/>
      <c r="AL403" s="373"/>
      <c r="AM403" s="373"/>
      <c r="AN403" s="373"/>
      <c r="AO403" s="373"/>
      <c r="AP403" s="373"/>
      <c r="AQ403" s="373"/>
      <c r="AR403" s="373"/>
      <c r="AS403" s="373"/>
      <c r="AT403" s="373"/>
      <c r="AU403" s="373"/>
      <c r="AV403" s="373"/>
      <c r="AW403" s="373"/>
      <c r="AX403" s="373"/>
      <c r="AY403" s="373"/>
      <c r="AZ403" s="373"/>
      <c r="BA403" s="373"/>
      <c r="BB403" s="373"/>
      <c r="BC403" s="373"/>
      <c r="BD403" s="373"/>
      <c r="BE403" s="373"/>
      <c r="BF403" s="373"/>
      <c r="BG403" s="373"/>
      <c r="BH403" s="373"/>
      <c r="BI403" s="373"/>
      <c r="BJ403" s="373"/>
      <c r="BK403" s="373"/>
      <c r="BL403" s="373"/>
      <c r="BM403" s="373"/>
      <c r="BN403" s="373"/>
    </row>
    <row r="404" spans="1:66" s="285" customFormat="1" ht="15.75" customHeight="1">
      <c r="A404" s="288"/>
      <c r="B404" s="288"/>
      <c r="C404" s="1396"/>
      <c r="D404" s="373"/>
      <c r="E404" s="373"/>
      <c r="F404" s="373"/>
      <c r="G404" s="373"/>
      <c r="H404" s="373"/>
      <c r="I404" s="373"/>
      <c r="J404" s="373"/>
      <c r="K404" s="373"/>
      <c r="L404" s="373"/>
      <c r="M404" s="373"/>
      <c r="N404" s="373"/>
      <c r="O404" s="287"/>
      <c r="P404" s="373"/>
      <c r="Q404" s="373"/>
      <c r="R404" s="373"/>
      <c r="S404" s="373"/>
      <c r="T404" s="373"/>
      <c r="U404" s="373"/>
      <c r="V404" s="373"/>
      <c r="W404" s="373"/>
      <c r="X404" s="373"/>
      <c r="Y404" s="373"/>
      <c r="Z404" s="373"/>
      <c r="AA404" s="373"/>
      <c r="AB404" s="373"/>
      <c r="AC404" s="373"/>
      <c r="AD404" s="373"/>
      <c r="AE404" s="373"/>
      <c r="AF404" s="373"/>
      <c r="AG404" s="373"/>
      <c r="AH404" s="373"/>
      <c r="AI404" s="373"/>
      <c r="AJ404" s="373"/>
      <c r="AK404" s="373"/>
      <c r="AL404" s="373"/>
      <c r="AM404" s="373"/>
      <c r="AN404" s="373"/>
      <c r="AO404" s="373"/>
      <c r="AP404" s="373"/>
      <c r="AQ404" s="373"/>
      <c r="AR404" s="373"/>
      <c r="AS404" s="373"/>
      <c r="AT404" s="373"/>
      <c r="AU404" s="373"/>
      <c r="AV404" s="373"/>
      <c r="AW404" s="373"/>
      <c r="AX404" s="373"/>
      <c r="AY404" s="373"/>
      <c r="AZ404" s="373"/>
      <c r="BA404" s="373"/>
      <c r="BB404" s="373"/>
      <c r="BC404" s="373"/>
      <c r="BD404" s="373"/>
      <c r="BE404" s="373"/>
      <c r="BF404" s="373"/>
      <c r="BG404" s="373"/>
      <c r="BH404" s="373"/>
      <c r="BI404" s="373"/>
      <c r="BJ404" s="373"/>
      <c r="BK404" s="373"/>
      <c r="BL404" s="373"/>
      <c r="BM404" s="373"/>
      <c r="BN404" s="373"/>
    </row>
    <row r="405" spans="1:66" s="285" customFormat="1">
      <c r="A405" s="288"/>
      <c r="B405" s="288"/>
      <c r="C405" s="1396"/>
      <c r="D405" s="373"/>
      <c r="E405" s="373"/>
      <c r="F405" s="373"/>
      <c r="G405" s="373"/>
      <c r="H405" s="373"/>
      <c r="I405" s="373"/>
      <c r="J405" s="373"/>
      <c r="K405" s="373"/>
      <c r="L405" s="373"/>
      <c r="M405" s="373"/>
      <c r="N405" s="373"/>
      <c r="O405" s="287"/>
      <c r="P405" s="373"/>
      <c r="Q405" s="373"/>
      <c r="R405" s="373"/>
      <c r="S405" s="373"/>
      <c r="T405" s="373"/>
      <c r="U405" s="373"/>
      <c r="V405" s="373"/>
      <c r="W405" s="373"/>
      <c r="X405" s="373"/>
      <c r="Y405" s="373"/>
      <c r="Z405" s="373"/>
      <c r="AA405" s="373"/>
      <c r="AB405" s="373"/>
      <c r="AC405" s="373"/>
      <c r="AD405" s="373"/>
      <c r="AE405" s="373"/>
      <c r="AF405" s="373"/>
      <c r="AG405" s="373"/>
      <c r="AH405" s="373"/>
      <c r="AI405" s="373"/>
      <c r="AJ405" s="373"/>
      <c r="AK405" s="373"/>
      <c r="AL405" s="373"/>
      <c r="AM405" s="373"/>
      <c r="AN405" s="373"/>
      <c r="AO405" s="373"/>
      <c r="AP405" s="373"/>
      <c r="AQ405" s="373"/>
      <c r="AR405" s="373"/>
      <c r="AS405" s="373"/>
      <c r="AT405" s="373"/>
      <c r="AU405" s="373"/>
      <c r="AV405" s="373"/>
      <c r="AW405" s="373"/>
      <c r="AX405" s="373"/>
      <c r="AY405" s="373"/>
      <c r="AZ405" s="373"/>
      <c r="BA405" s="373"/>
      <c r="BB405" s="373"/>
      <c r="BC405" s="373"/>
      <c r="BD405" s="373"/>
      <c r="BE405" s="373"/>
      <c r="BF405" s="373"/>
      <c r="BG405" s="373"/>
      <c r="BH405" s="373"/>
      <c r="BI405" s="373"/>
      <c r="BJ405" s="373"/>
      <c r="BK405" s="373"/>
      <c r="BL405" s="373"/>
      <c r="BM405" s="373"/>
      <c r="BN405" s="373"/>
    </row>
    <row r="406" spans="1:66" s="285" customFormat="1" ht="15.75" customHeight="1">
      <c r="A406" s="288"/>
      <c r="B406" s="288"/>
      <c r="C406" s="1396"/>
      <c r="D406" s="373"/>
      <c r="E406" s="373"/>
      <c r="F406" s="373"/>
      <c r="G406" s="373"/>
      <c r="H406" s="373"/>
      <c r="I406" s="373"/>
      <c r="J406" s="373"/>
      <c r="K406" s="373"/>
      <c r="L406" s="373"/>
      <c r="M406" s="373"/>
      <c r="N406" s="373"/>
      <c r="O406" s="287"/>
      <c r="P406" s="373"/>
      <c r="Q406" s="373"/>
      <c r="R406" s="373"/>
      <c r="S406" s="373"/>
      <c r="T406" s="373"/>
      <c r="U406" s="373"/>
      <c r="V406" s="373"/>
      <c r="W406" s="373"/>
      <c r="X406" s="373"/>
      <c r="Y406" s="373"/>
      <c r="Z406" s="373"/>
      <c r="AA406" s="373"/>
      <c r="AB406" s="373"/>
      <c r="AC406" s="373"/>
      <c r="AD406" s="373"/>
      <c r="AE406" s="373"/>
      <c r="AF406" s="373"/>
      <c r="AG406" s="373"/>
      <c r="AH406" s="373"/>
      <c r="AI406" s="373"/>
      <c r="AJ406" s="373"/>
      <c r="AK406" s="373"/>
      <c r="AL406" s="373"/>
      <c r="AM406" s="373"/>
      <c r="AN406" s="373"/>
      <c r="AO406" s="373"/>
      <c r="AP406" s="373"/>
      <c r="AQ406" s="373"/>
      <c r="AR406" s="373"/>
      <c r="AS406" s="373"/>
      <c r="AT406" s="373"/>
      <c r="AU406" s="373"/>
      <c r="AV406" s="373"/>
      <c r="AW406" s="373"/>
      <c r="AX406" s="373"/>
      <c r="AY406" s="373"/>
      <c r="AZ406" s="373"/>
      <c r="BA406" s="373"/>
      <c r="BB406" s="373"/>
      <c r="BC406" s="373"/>
      <c r="BD406" s="373"/>
      <c r="BE406" s="373"/>
      <c r="BF406" s="373"/>
      <c r="BG406" s="373"/>
      <c r="BH406" s="373"/>
      <c r="BI406" s="373"/>
      <c r="BJ406" s="373"/>
      <c r="BK406" s="373"/>
      <c r="BL406" s="373"/>
      <c r="BM406" s="373"/>
      <c r="BN406" s="373"/>
    </row>
    <row r="407" spans="1:66" s="285" customFormat="1">
      <c r="A407" s="288"/>
      <c r="B407" s="288"/>
      <c r="C407" s="1396"/>
      <c r="D407" s="373"/>
      <c r="E407" s="373"/>
      <c r="F407" s="373"/>
      <c r="G407" s="373"/>
      <c r="H407" s="373"/>
      <c r="I407" s="373"/>
      <c r="J407" s="373"/>
      <c r="K407" s="373"/>
      <c r="L407" s="373"/>
      <c r="M407" s="373"/>
      <c r="N407" s="373"/>
      <c r="O407" s="287"/>
      <c r="P407" s="373"/>
      <c r="Q407" s="373"/>
      <c r="R407" s="373"/>
      <c r="S407" s="373"/>
      <c r="T407" s="373"/>
      <c r="U407" s="373"/>
      <c r="V407" s="373"/>
      <c r="W407" s="373"/>
      <c r="X407" s="373"/>
      <c r="Y407" s="373"/>
      <c r="Z407" s="373"/>
      <c r="AA407" s="373"/>
      <c r="AB407" s="373"/>
      <c r="AC407" s="373"/>
      <c r="AD407" s="373"/>
      <c r="AE407" s="373"/>
      <c r="AF407" s="373"/>
      <c r="AG407" s="373"/>
      <c r="AH407" s="373"/>
      <c r="AI407" s="373"/>
      <c r="AJ407" s="373"/>
      <c r="AK407" s="373"/>
      <c r="AL407" s="373"/>
      <c r="AM407" s="373"/>
      <c r="AN407" s="373"/>
      <c r="AO407" s="373"/>
      <c r="AP407" s="373"/>
      <c r="AQ407" s="373"/>
      <c r="AR407" s="373"/>
      <c r="AS407" s="373"/>
      <c r="AT407" s="373"/>
      <c r="AU407" s="373"/>
      <c r="AV407" s="373"/>
      <c r="AW407" s="373"/>
      <c r="AX407" s="373"/>
      <c r="AY407" s="373"/>
      <c r="AZ407" s="373"/>
      <c r="BA407" s="373"/>
      <c r="BB407" s="373"/>
      <c r="BC407" s="373"/>
      <c r="BD407" s="373"/>
      <c r="BE407" s="373"/>
      <c r="BF407" s="373"/>
      <c r="BG407" s="373"/>
      <c r="BH407" s="373"/>
      <c r="BI407" s="373"/>
      <c r="BJ407" s="373"/>
      <c r="BK407" s="373"/>
      <c r="BL407" s="373"/>
      <c r="BM407" s="373"/>
      <c r="BN407" s="373"/>
    </row>
    <row r="408" spans="1:66" s="285" customFormat="1" ht="15.75" customHeight="1">
      <c r="A408" s="288"/>
      <c r="B408" s="288"/>
      <c r="C408" s="1396"/>
      <c r="D408" s="373"/>
      <c r="E408" s="373"/>
      <c r="F408" s="373"/>
      <c r="G408" s="373"/>
      <c r="H408" s="373"/>
      <c r="I408" s="373"/>
      <c r="J408" s="373"/>
      <c r="K408" s="373"/>
      <c r="L408" s="373"/>
      <c r="M408" s="373"/>
      <c r="N408" s="373"/>
      <c r="O408" s="287"/>
      <c r="P408" s="373"/>
      <c r="Q408" s="373"/>
      <c r="R408" s="373"/>
      <c r="S408" s="373"/>
      <c r="T408" s="373"/>
      <c r="U408" s="373"/>
      <c r="V408" s="373"/>
      <c r="W408" s="373"/>
      <c r="X408" s="373"/>
      <c r="Y408" s="373"/>
      <c r="Z408" s="373"/>
      <c r="AA408" s="373"/>
      <c r="AB408" s="373"/>
      <c r="AC408" s="373"/>
      <c r="AD408" s="373"/>
      <c r="AE408" s="373"/>
      <c r="AF408" s="373"/>
      <c r="AG408" s="373"/>
      <c r="AH408" s="373"/>
      <c r="AI408" s="373"/>
      <c r="AJ408" s="373"/>
      <c r="AK408" s="373"/>
      <c r="AL408" s="373"/>
      <c r="AM408" s="373"/>
      <c r="AN408" s="373"/>
      <c r="AO408" s="373"/>
      <c r="AP408" s="373"/>
      <c r="AQ408" s="373"/>
      <c r="AR408" s="373"/>
      <c r="AS408" s="373"/>
      <c r="AT408" s="373"/>
      <c r="AU408" s="373"/>
      <c r="AV408" s="373"/>
      <c r="AW408" s="373"/>
      <c r="AX408" s="373"/>
      <c r="AY408" s="373"/>
      <c r="AZ408" s="373"/>
      <c r="BA408" s="373"/>
      <c r="BB408" s="373"/>
      <c r="BC408" s="373"/>
      <c r="BD408" s="373"/>
      <c r="BE408" s="373"/>
      <c r="BF408" s="373"/>
      <c r="BG408" s="373"/>
      <c r="BH408" s="373"/>
      <c r="BI408" s="373"/>
      <c r="BJ408" s="373"/>
      <c r="BK408" s="373"/>
      <c r="BL408" s="373"/>
      <c r="BM408" s="373"/>
      <c r="BN408" s="373"/>
    </row>
    <row r="409" spans="1:66" s="285" customFormat="1">
      <c r="A409" s="288"/>
      <c r="B409" s="288"/>
      <c r="C409" s="1396"/>
      <c r="D409" s="373"/>
      <c r="E409" s="373"/>
      <c r="F409" s="373"/>
      <c r="G409" s="373"/>
      <c r="H409" s="373"/>
      <c r="I409" s="373"/>
      <c r="J409" s="373"/>
      <c r="K409" s="373"/>
      <c r="L409" s="373"/>
      <c r="M409" s="373"/>
      <c r="N409" s="373"/>
      <c r="O409" s="287"/>
      <c r="P409" s="373"/>
      <c r="Q409" s="373"/>
      <c r="R409" s="373"/>
      <c r="S409" s="373"/>
      <c r="T409" s="373"/>
      <c r="U409" s="373"/>
      <c r="V409" s="373"/>
      <c r="W409" s="373"/>
      <c r="X409" s="373"/>
      <c r="Y409" s="373"/>
      <c r="Z409" s="373"/>
      <c r="AA409" s="373"/>
      <c r="AB409" s="373"/>
      <c r="AC409" s="373"/>
      <c r="AD409" s="373"/>
      <c r="AE409" s="373"/>
      <c r="AF409" s="373"/>
      <c r="AG409" s="373"/>
      <c r="AH409" s="373"/>
      <c r="AI409" s="373"/>
      <c r="AJ409" s="373"/>
      <c r="AK409" s="373"/>
      <c r="AL409" s="373"/>
      <c r="AM409" s="373"/>
      <c r="AN409" s="373"/>
      <c r="AO409" s="373"/>
      <c r="AP409" s="373"/>
      <c r="AQ409" s="373"/>
      <c r="AR409" s="373"/>
      <c r="AS409" s="373"/>
      <c r="AT409" s="373"/>
      <c r="AU409" s="373"/>
      <c r="AV409" s="373"/>
      <c r="AW409" s="373"/>
      <c r="AX409" s="373"/>
      <c r="AY409" s="373"/>
      <c r="AZ409" s="373"/>
      <c r="BA409" s="373"/>
      <c r="BB409" s="373"/>
      <c r="BC409" s="373"/>
      <c r="BD409" s="373"/>
      <c r="BE409" s="373"/>
      <c r="BF409" s="373"/>
      <c r="BG409" s="373"/>
      <c r="BH409" s="373"/>
      <c r="BI409" s="373"/>
      <c r="BJ409" s="373"/>
      <c r="BK409" s="373"/>
      <c r="BL409" s="373"/>
      <c r="BM409" s="373"/>
      <c r="BN409" s="373"/>
    </row>
    <row r="410" spans="1:66" s="285" customFormat="1" ht="15.75" customHeight="1">
      <c r="A410" s="288"/>
      <c r="B410" s="288"/>
      <c r="C410" s="1396"/>
      <c r="D410" s="373"/>
      <c r="E410" s="373"/>
      <c r="F410" s="373"/>
      <c r="G410" s="373"/>
      <c r="H410" s="373"/>
      <c r="I410" s="373"/>
      <c r="J410" s="373"/>
      <c r="K410" s="373"/>
      <c r="L410" s="373"/>
      <c r="M410" s="373"/>
      <c r="N410" s="373"/>
      <c r="O410" s="287"/>
      <c r="P410" s="373"/>
      <c r="Q410" s="373"/>
      <c r="R410" s="373"/>
      <c r="S410" s="373"/>
      <c r="T410" s="373"/>
      <c r="U410" s="373"/>
      <c r="V410" s="373"/>
      <c r="W410" s="373"/>
      <c r="X410" s="373"/>
      <c r="Y410" s="373"/>
      <c r="Z410" s="373"/>
      <c r="AA410" s="373"/>
      <c r="AB410" s="373"/>
      <c r="AC410" s="373"/>
      <c r="AD410" s="373"/>
      <c r="AE410" s="373"/>
      <c r="AF410" s="373"/>
      <c r="AG410" s="373"/>
      <c r="AH410" s="373"/>
      <c r="AI410" s="373"/>
      <c r="AJ410" s="373"/>
      <c r="AK410" s="373"/>
      <c r="AL410" s="373"/>
      <c r="AM410" s="373"/>
      <c r="AN410" s="373"/>
      <c r="AO410" s="373"/>
      <c r="AP410" s="373"/>
      <c r="AQ410" s="373"/>
      <c r="AR410" s="373"/>
      <c r="AS410" s="373"/>
      <c r="AT410" s="373"/>
      <c r="AU410" s="373"/>
      <c r="AV410" s="373"/>
      <c r="AW410" s="373"/>
      <c r="AX410" s="373"/>
      <c r="AY410" s="373"/>
      <c r="AZ410" s="373"/>
      <c r="BA410" s="373"/>
      <c r="BB410" s="373"/>
      <c r="BC410" s="373"/>
      <c r="BD410" s="373"/>
      <c r="BE410" s="373"/>
      <c r="BF410" s="373"/>
      <c r="BG410" s="373"/>
      <c r="BH410" s="373"/>
      <c r="BI410" s="373"/>
      <c r="BJ410" s="373"/>
      <c r="BK410" s="373"/>
      <c r="BL410" s="373"/>
      <c r="BM410" s="373"/>
      <c r="BN410" s="373"/>
    </row>
    <row r="411" spans="1:66" s="285" customFormat="1">
      <c r="A411" s="288"/>
      <c r="B411" s="288"/>
      <c r="C411" s="1396"/>
      <c r="D411" s="373"/>
      <c r="E411" s="373"/>
      <c r="F411" s="373"/>
      <c r="G411" s="373"/>
      <c r="H411" s="373"/>
      <c r="I411" s="373"/>
      <c r="J411" s="373"/>
      <c r="K411" s="373"/>
      <c r="L411" s="373"/>
      <c r="M411" s="373"/>
      <c r="N411" s="373"/>
      <c r="O411" s="287"/>
      <c r="P411" s="373"/>
      <c r="Q411" s="373"/>
      <c r="R411" s="373"/>
      <c r="S411" s="373"/>
      <c r="T411" s="373"/>
      <c r="U411" s="373"/>
      <c r="V411" s="373"/>
      <c r="W411" s="373"/>
      <c r="X411" s="373"/>
      <c r="Y411" s="373"/>
      <c r="Z411" s="373"/>
      <c r="AA411" s="373"/>
      <c r="AB411" s="373"/>
      <c r="AC411" s="373"/>
      <c r="AD411" s="373"/>
      <c r="AE411" s="373"/>
      <c r="AF411" s="373"/>
      <c r="AG411" s="373"/>
      <c r="AH411" s="373"/>
      <c r="AI411" s="373"/>
      <c r="AJ411" s="373"/>
      <c r="AK411" s="373"/>
      <c r="AL411" s="373"/>
      <c r="AM411" s="373"/>
      <c r="AN411" s="373"/>
      <c r="AO411" s="373"/>
      <c r="AP411" s="373"/>
      <c r="AQ411" s="373"/>
      <c r="AR411" s="373"/>
      <c r="AS411" s="373"/>
      <c r="AT411" s="373"/>
      <c r="AU411" s="373"/>
      <c r="AV411" s="373"/>
      <c r="AW411" s="373"/>
      <c r="AX411" s="373"/>
      <c r="AY411" s="373"/>
      <c r="AZ411" s="373"/>
      <c r="BA411" s="373"/>
      <c r="BB411" s="373"/>
      <c r="BC411" s="373"/>
      <c r="BD411" s="373"/>
      <c r="BE411" s="373"/>
      <c r="BF411" s="373"/>
      <c r="BG411" s="373"/>
      <c r="BH411" s="373"/>
      <c r="BI411" s="373"/>
      <c r="BJ411" s="373"/>
      <c r="BK411" s="373"/>
      <c r="BL411" s="373"/>
      <c r="BM411" s="373"/>
      <c r="BN411" s="373"/>
    </row>
    <row r="412" spans="1:66" s="285" customFormat="1" ht="15.75" customHeight="1">
      <c r="A412" s="288"/>
      <c r="B412" s="288"/>
      <c r="C412" s="1396"/>
      <c r="D412" s="373"/>
      <c r="E412" s="373"/>
      <c r="F412" s="373"/>
      <c r="G412" s="373"/>
      <c r="H412" s="373"/>
      <c r="I412" s="373"/>
      <c r="J412" s="373"/>
      <c r="K412" s="373"/>
      <c r="L412" s="373"/>
      <c r="M412" s="373"/>
      <c r="N412" s="373"/>
      <c r="O412" s="287"/>
      <c r="P412" s="373"/>
      <c r="Q412" s="373"/>
      <c r="R412" s="373"/>
      <c r="S412" s="373"/>
      <c r="T412" s="373"/>
      <c r="U412" s="373"/>
      <c r="V412" s="373"/>
      <c r="W412" s="373"/>
      <c r="X412" s="373"/>
      <c r="Y412" s="373"/>
      <c r="Z412" s="373"/>
      <c r="AA412" s="373"/>
      <c r="AB412" s="373"/>
      <c r="AC412" s="373"/>
      <c r="AD412" s="373"/>
      <c r="AE412" s="373"/>
      <c r="AF412" s="373"/>
      <c r="AG412" s="373"/>
      <c r="AH412" s="373"/>
      <c r="AI412" s="373"/>
      <c r="AJ412" s="373"/>
      <c r="AK412" s="373"/>
      <c r="AL412" s="373"/>
      <c r="AM412" s="373"/>
      <c r="AN412" s="373"/>
      <c r="AO412" s="373"/>
      <c r="AP412" s="373"/>
      <c r="AQ412" s="373"/>
      <c r="AR412" s="373"/>
      <c r="AS412" s="373"/>
      <c r="AT412" s="373"/>
      <c r="AU412" s="373"/>
      <c r="AV412" s="373"/>
      <c r="AW412" s="373"/>
      <c r="AX412" s="373"/>
      <c r="AY412" s="373"/>
      <c r="AZ412" s="373"/>
      <c r="BA412" s="373"/>
      <c r="BB412" s="373"/>
      <c r="BC412" s="373"/>
      <c r="BD412" s="373"/>
      <c r="BE412" s="373"/>
      <c r="BF412" s="373"/>
      <c r="BG412" s="373"/>
      <c r="BH412" s="373"/>
      <c r="BI412" s="373"/>
      <c r="BJ412" s="373"/>
      <c r="BK412" s="373"/>
      <c r="BL412" s="373"/>
      <c r="BM412" s="373"/>
      <c r="BN412" s="373"/>
    </row>
    <row r="413" spans="1:66" s="285" customFormat="1">
      <c r="A413" s="288"/>
      <c r="B413" s="288"/>
      <c r="C413" s="1396"/>
      <c r="D413" s="373"/>
      <c r="E413" s="373"/>
      <c r="F413" s="373"/>
      <c r="G413" s="373"/>
      <c r="H413" s="373"/>
      <c r="I413" s="373"/>
      <c r="J413" s="373"/>
      <c r="K413" s="373"/>
      <c r="L413" s="373"/>
      <c r="M413" s="373"/>
      <c r="N413" s="373"/>
      <c r="O413" s="287"/>
      <c r="P413" s="373"/>
      <c r="Q413" s="373"/>
      <c r="R413" s="373"/>
      <c r="S413" s="373"/>
      <c r="T413" s="373"/>
      <c r="U413" s="373"/>
      <c r="V413" s="373"/>
      <c r="W413" s="373"/>
      <c r="X413" s="373"/>
      <c r="Y413" s="373"/>
      <c r="Z413" s="373"/>
      <c r="AA413" s="373"/>
      <c r="AB413" s="373"/>
      <c r="AC413" s="373"/>
      <c r="AD413" s="373"/>
      <c r="AE413" s="373"/>
      <c r="AF413" s="373"/>
      <c r="AG413" s="373"/>
      <c r="AH413" s="373"/>
      <c r="AI413" s="373"/>
      <c r="AJ413" s="373"/>
      <c r="AK413" s="373"/>
      <c r="AL413" s="373"/>
      <c r="AM413" s="373"/>
      <c r="AN413" s="373"/>
      <c r="AO413" s="373"/>
      <c r="AP413" s="373"/>
      <c r="AQ413" s="373"/>
      <c r="AR413" s="373"/>
      <c r="AS413" s="373"/>
      <c r="AT413" s="373"/>
      <c r="AU413" s="373"/>
      <c r="AV413" s="373"/>
      <c r="AW413" s="373"/>
      <c r="AX413" s="373"/>
      <c r="AY413" s="373"/>
      <c r="AZ413" s="373"/>
      <c r="BA413" s="373"/>
      <c r="BB413" s="373"/>
      <c r="BC413" s="373"/>
      <c r="BD413" s="373"/>
      <c r="BE413" s="373"/>
      <c r="BF413" s="373"/>
      <c r="BG413" s="373"/>
      <c r="BH413" s="373"/>
      <c r="BI413" s="373"/>
      <c r="BJ413" s="373"/>
      <c r="BK413" s="373"/>
      <c r="BL413" s="373"/>
      <c r="BM413" s="373"/>
      <c r="BN413" s="373"/>
    </row>
    <row r="414" spans="1:66" s="285" customFormat="1" ht="15.75" customHeight="1">
      <c r="A414" s="288"/>
      <c r="B414" s="288"/>
      <c r="C414" s="1396"/>
      <c r="D414" s="373"/>
      <c r="E414" s="373"/>
      <c r="F414" s="373"/>
      <c r="G414" s="373"/>
      <c r="H414" s="373"/>
      <c r="I414" s="373"/>
      <c r="J414" s="373"/>
      <c r="K414" s="373"/>
      <c r="L414" s="373"/>
      <c r="M414" s="373"/>
      <c r="N414" s="373"/>
      <c r="O414" s="287"/>
      <c r="P414" s="373"/>
      <c r="Q414" s="373"/>
      <c r="R414" s="373"/>
      <c r="S414" s="373"/>
      <c r="T414" s="373"/>
      <c r="U414" s="373"/>
      <c r="V414" s="373"/>
      <c r="W414" s="373"/>
      <c r="X414" s="373"/>
      <c r="Y414" s="373"/>
      <c r="Z414" s="373"/>
      <c r="AA414" s="373"/>
      <c r="AB414" s="373"/>
      <c r="AC414" s="373"/>
      <c r="AD414" s="373"/>
      <c r="AE414" s="373"/>
      <c r="AF414" s="373"/>
      <c r="AG414" s="373"/>
      <c r="AH414" s="373"/>
      <c r="AI414" s="373"/>
      <c r="AJ414" s="373"/>
      <c r="AK414" s="373"/>
      <c r="AL414" s="373"/>
      <c r="AM414" s="373"/>
      <c r="AN414" s="373"/>
      <c r="AO414" s="373"/>
      <c r="AP414" s="373"/>
      <c r="AQ414" s="373"/>
      <c r="AR414" s="373"/>
      <c r="AS414" s="373"/>
      <c r="AT414" s="373"/>
      <c r="AU414" s="373"/>
      <c r="AV414" s="373"/>
      <c r="AW414" s="373"/>
      <c r="AX414" s="373"/>
      <c r="AY414" s="373"/>
      <c r="AZ414" s="373"/>
      <c r="BA414" s="373"/>
      <c r="BB414" s="373"/>
      <c r="BC414" s="373"/>
      <c r="BD414" s="373"/>
      <c r="BE414" s="373"/>
      <c r="BF414" s="373"/>
      <c r="BG414" s="373"/>
      <c r="BH414" s="373"/>
      <c r="BI414" s="373"/>
      <c r="BJ414" s="373"/>
      <c r="BK414" s="373"/>
      <c r="BL414" s="373"/>
      <c r="BM414" s="373"/>
      <c r="BN414" s="373"/>
    </row>
    <row r="415" spans="1:66" s="285" customFormat="1">
      <c r="A415" s="288"/>
      <c r="B415" s="288"/>
      <c r="C415" s="1396"/>
      <c r="D415" s="373"/>
      <c r="E415" s="373"/>
      <c r="F415" s="373"/>
      <c r="G415" s="373"/>
      <c r="H415" s="373"/>
      <c r="I415" s="373"/>
      <c r="J415" s="373"/>
      <c r="K415" s="373"/>
      <c r="L415" s="373"/>
      <c r="M415" s="373"/>
      <c r="N415" s="373"/>
      <c r="O415" s="287"/>
      <c r="P415" s="373"/>
      <c r="Q415" s="373"/>
      <c r="R415" s="373"/>
      <c r="S415" s="373"/>
      <c r="T415" s="373"/>
      <c r="U415" s="373"/>
      <c r="V415" s="373"/>
      <c r="W415" s="373"/>
      <c r="X415" s="373"/>
      <c r="Y415" s="373"/>
      <c r="Z415" s="373"/>
      <c r="AA415" s="373"/>
      <c r="AB415" s="373"/>
      <c r="AC415" s="373"/>
      <c r="AD415" s="373"/>
      <c r="AE415" s="373"/>
      <c r="AF415" s="373"/>
      <c r="AG415" s="373"/>
      <c r="AH415" s="373"/>
      <c r="AI415" s="373"/>
      <c r="AJ415" s="373"/>
      <c r="AK415" s="373"/>
      <c r="AL415" s="373"/>
      <c r="AM415" s="373"/>
      <c r="AN415" s="373"/>
      <c r="AO415" s="373"/>
      <c r="AP415" s="373"/>
      <c r="AQ415" s="373"/>
      <c r="AR415" s="373"/>
      <c r="AS415" s="373"/>
      <c r="AT415" s="373"/>
      <c r="AU415" s="373"/>
      <c r="AV415" s="373"/>
      <c r="AW415" s="373"/>
      <c r="AX415" s="373"/>
      <c r="AY415" s="373"/>
      <c r="AZ415" s="373"/>
      <c r="BA415" s="373"/>
      <c r="BB415" s="373"/>
      <c r="BC415" s="373"/>
      <c r="BD415" s="373"/>
      <c r="BE415" s="373"/>
      <c r="BF415" s="373"/>
      <c r="BG415" s="373"/>
      <c r="BH415" s="373"/>
      <c r="BI415" s="373"/>
      <c r="BJ415" s="373"/>
      <c r="BK415" s="373"/>
      <c r="BL415" s="373"/>
      <c r="BM415" s="373"/>
      <c r="BN415" s="373"/>
    </row>
    <row r="416" spans="1:66" s="285" customFormat="1" ht="15.75" customHeight="1">
      <c r="A416" s="288"/>
      <c r="B416" s="288"/>
      <c r="C416" s="1396"/>
      <c r="D416" s="373"/>
      <c r="E416" s="373"/>
      <c r="F416" s="373"/>
      <c r="G416" s="373"/>
      <c r="H416" s="373"/>
      <c r="I416" s="373"/>
      <c r="J416" s="373"/>
      <c r="K416" s="373"/>
      <c r="L416" s="373"/>
      <c r="M416" s="373"/>
      <c r="N416" s="373"/>
      <c r="O416" s="287"/>
      <c r="P416" s="373"/>
      <c r="Q416" s="373"/>
      <c r="R416" s="373"/>
      <c r="S416" s="373"/>
      <c r="T416" s="373"/>
      <c r="U416" s="373"/>
      <c r="V416" s="373"/>
      <c r="W416" s="373"/>
      <c r="X416" s="373"/>
      <c r="Y416" s="373"/>
      <c r="Z416" s="373"/>
      <c r="AA416" s="373"/>
      <c r="AB416" s="373"/>
      <c r="AC416" s="373"/>
      <c r="AD416" s="373"/>
      <c r="AE416" s="373"/>
      <c r="AF416" s="373"/>
      <c r="AG416" s="373"/>
      <c r="AH416" s="373"/>
      <c r="AI416" s="373"/>
      <c r="AJ416" s="373"/>
      <c r="AK416" s="373"/>
      <c r="AL416" s="373"/>
      <c r="AM416" s="373"/>
      <c r="AN416" s="373"/>
      <c r="AO416" s="373"/>
      <c r="AP416" s="373"/>
      <c r="AQ416" s="373"/>
      <c r="AR416" s="373"/>
      <c r="AS416" s="373"/>
      <c r="AT416" s="373"/>
      <c r="AU416" s="373"/>
      <c r="AV416" s="373"/>
      <c r="AW416" s="373"/>
      <c r="AX416" s="373"/>
      <c r="AY416" s="373"/>
      <c r="AZ416" s="373"/>
      <c r="BA416" s="373"/>
      <c r="BB416" s="373"/>
      <c r="BC416" s="373"/>
      <c r="BD416" s="373"/>
      <c r="BE416" s="373"/>
      <c r="BF416" s="373"/>
      <c r="BG416" s="373"/>
      <c r="BH416" s="373"/>
      <c r="BI416" s="373"/>
      <c r="BJ416" s="373"/>
      <c r="BK416" s="373"/>
      <c r="BL416" s="373"/>
      <c r="BM416" s="373"/>
      <c r="BN416" s="373"/>
    </row>
    <row r="417" spans="1:66" s="285" customFormat="1">
      <c r="A417" s="288"/>
      <c r="B417" s="288"/>
      <c r="C417" s="1396"/>
      <c r="D417" s="373"/>
      <c r="E417" s="373"/>
      <c r="F417" s="373"/>
      <c r="G417" s="373"/>
      <c r="H417" s="373"/>
      <c r="I417" s="373"/>
      <c r="J417" s="373"/>
      <c r="K417" s="373"/>
      <c r="L417" s="373"/>
      <c r="M417" s="373"/>
      <c r="N417" s="373"/>
      <c r="O417" s="287"/>
      <c r="P417" s="373"/>
      <c r="Q417" s="373"/>
      <c r="R417" s="373"/>
      <c r="S417" s="373"/>
      <c r="T417" s="373"/>
      <c r="U417" s="373"/>
      <c r="V417" s="373"/>
      <c r="W417" s="373"/>
      <c r="X417" s="373"/>
      <c r="Y417" s="373"/>
      <c r="Z417" s="373"/>
      <c r="AA417" s="373"/>
      <c r="AB417" s="373"/>
      <c r="AC417" s="373"/>
      <c r="AD417" s="373"/>
      <c r="AE417" s="373"/>
      <c r="AF417" s="373"/>
      <c r="AG417" s="373"/>
      <c r="AH417" s="373"/>
      <c r="AI417" s="373"/>
      <c r="AJ417" s="373"/>
      <c r="AK417" s="373"/>
      <c r="AL417" s="373"/>
      <c r="AM417" s="373"/>
      <c r="AN417" s="373"/>
      <c r="AO417" s="373"/>
      <c r="AP417" s="373"/>
      <c r="AQ417" s="373"/>
      <c r="AR417" s="373"/>
      <c r="AS417" s="373"/>
      <c r="AT417" s="373"/>
      <c r="AU417" s="373"/>
      <c r="AV417" s="373"/>
      <c r="AW417" s="373"/>
      <c r="AX417" s="373"/>
      <c r="AY417" s="373"/>
      <c r="AZ417" s="373"/>
      <c r="BA417" s="373"/>
      <c r="BB417" s="373"/>
      <c r="BC417" s="373"/>
      <c r="BD417" s="373"/>
      <c r="BE417" s="373"/>
      <c r="BF417" s="373"/>
      <c r="BG417" s="373"/>
      <c r="BH417" s="373"/>
      <c r="BI417" s="373"/>
      <c r="BJ417" s="373"/>
      <c r="BK417" s="373"/>
      <c r="BL417" s="373"/>
      <c r="BM417" s="373"/>
      <c r="BN417" s="373"/>
    </row>
    <row r="418" spans="1:66" s="285" customFormat="1" ht="15.75" customHeight="1">
      <c r="A418" s="288"/>
      <c r="B418" s="288"/>
      <c r="C418" s="1396"/>
      <c r="D418" s="373"/>
      <c r="E418" s="373"/>
      <c r="F418" s="373"/>
      <c r="G418" s="373"/>
      <c r="H418" s="373"/>
      <c r="I418" s="373"/>
      <c r="J418" s="373"/>
      <c r="K418" s="373"/>
      <c r="L418" s="373"/>
      <c r="M418" s="373"/>
      <c r="N418" s="373"/>
      <c r="O418" s="287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73"/>
      <c r="AM418" s="373"/>
      <c r="AN418" s="373"/>
      <c r="AO418" s="373"/>
      <c r="AP418" s="373"/>
      <c r="AQ418" s="373"/>
      <c r="AR418" s="373"/>
      <c r="AS418" s="373"/>
      <c r="AT418" s="373"/>
      <c r="AU418" s="373"/>
      <c r="AV418" s="373"/>
      <c r="AW418" s="373"/>
      <c r="AX418" s="373"/>
      <c r="AY418" s="373"/>
      <c r="AZ418" s="373"/>
      <c r="BA418" s="373"/>
      <c r="BB418" s="373"/>
      <c r="BC418" s="373"/>
      <c r="BD418" s="373"/>
      <c r="BE418" s="373"/>
      <c r="BF418" s="373"/>
      <c r="BG418" s="373"/>
      <c r="BH418" s="373"/>
      <c r="BI418" s="373"/>
      <c r="BJ418" s="373"/>
      <c r="BK418" s="373"/>
      <c r="BL418" s="373"/>
      <c r="BM418" s="373"/>
      <c r="BN418" s="373"/>
    </row>
    <row r="419" spans="1:66" s="285" customFormat="1">
      <c r="A419" s="288"/>
      <c r="B419" s="288"/>
      <c r="C419" s="1396"/>
      <c r="D419" s="373"/>
      <c r="E419" s="373"/>
      <c r="F419" s="373"/>
      <c r="G419" s="373"/>
      <c r="H419" s="373"/>
      <c r="I419" s="373"/>
      <c r="J419" s="373"/>
      <c r="K419" s="373"/>
      <c r="L419" s="373"/>
      <c r="M419" s="373"/>
      <c r="N419" s="373"/>
      <c r="O419" s="287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73"/>
      <c r="AM419" s="373"/>
      <c r="AN419" s="373"/>
      <c r="AO419" s="373"/>
      <c r="AP419" s="373"/>
      <c r="AQ419" s="373"/>
      <c r="AR419" s="373"/>
      <c r="AS419" s="373"/>
      <c r="AT419" s="373"/>
      <c r="AU419" s="373"/>
      <c r="AV419" s="373"/>
      <c r="AW419" s="373"/>
      <c r="AX419" s="373"/>
      <c r="AY419" s="373"/>
      <c r="AZ419" s="373"/>
      <c r="BA419" s="373"/>
      <c r="BB419" s="373"/>
      <c r="BC419" s="373"/>
      <c r="BD419" s="373"/>
      <c r="BE419" s="373"/>
      <c r="BF419" s="373"/>
      <c r="BG419" s="373"/>
      <c r="BH419" s="373"/>
      <c r="BI419" s="373"/>
      <c r="BJ419" s="373"/>
      <c r="BK419" s="373"/>
      <c r="BL419" s="373"/>
      <c r="BM419" s="373"/>
      <c r="BN419" s="373"/>
    </row>
    <row r="420" spans="1:66" s="285" customFormat="1" ht="15.75" customHeight="1">
      <c r="A420" s="288"/>
      <c r="B420" s="288"/>
      <c r="C420" s="1396"/>
      <c r="D420" s="373"/>
      <c r="E420" s="373"/>
      <c r="F420" s="373"/>
      <c r="G420" s="373"/>
      <c r="H420" s="373"/>
      <c r="I420" s="373"/>
      <c r="J420" s="373"/>
      <c r="K420" s="373"/>
      <c r="L420" s="373"/>
      <c r="M420" s="373"/>
      <c r="N420" s="373"/>
      <c r="O420" s="287"/>
      <c r="P420" s="373"/>
      <c r="Q420" s="373"/>
      <c r="R420" s="373"/>
      <c r="S420" s="373"/>
      <c r="T420" s="373"/>
      <c r="U420" s="373"/>
      <c r="V420" s="373"/>
      <c r="W420" s="373"/>
      <c r="X420" s="373"/>
      <c r="Y420" s="373"/>
      <c r="Z420" s="373"/>
      <c r="AA420" s="373"/>
      <c r="AB420" s="373"/>
      <c r="AC420" s="373"/>
      <c r="AD420" s="373"/>
      <c r="AE420" s="373"/>
      <c r="AF420" s="373"/>
      <c r="AG420" s="373"/>
      <c r="AH420" s="373"/>
      <c r="AI420" s="373"/>
      <c r="AJ420" s="373"/>
      <c r="AK420" s="373"/>
      <c r="AL420" s="373"/>
      <c r="AM420" s="373"/>
      <c r="AN420" s="373"/>
      <c r="AO420" s="373"/>
      <c r="AP420" s="373"/>
      <c r="AQ420" s="373"/>
      <c r="AR420" s="373"/>
      <c r="AS420" s="373"/>
      <c r="AT420" s="373"/>
      <c r="AU420" s="373"/>
      <c r="AV420" s="373"/>
      <c r="AW420" s="373"/>
      <c r="AX420" s="373"/>
      <c r="AY420" s="373"/>
      <c r="AZ420" s="373"/>
      <c r="BA420" s="373"/>
      <c r="BB420" s="373"/>
      <c r="BC420" s="373"/>
      <c r="BD420" s="373"/>
      <c r="BE420" s="373"/>
      <c r="BF420" s="373"/>
      <c r="BG420" s="373"/>
      <c r="BH420" s="373"/>
      <c r="BI420" s="373"/>
      <c r="BJ420" s="373"/>
      <c r="BK420" s="373"/>
      <c r="BL420" s="373"/>
      <c r="BM420" s="373"/>
      <c r="BN420" s="373"/>
    </row>
    <row r="421" spans="1:66" s="285" customFormat="1">
      <c r="A421" s="288"/>
      <c r="B421" s="288"/>
      <c r="C421" s="1396"/>
      <c r="D421" s="373"/>
      <c r="E421" s="373"/>
      <c r="F421" s="373"/>
      <c r="G421" s="373"/>
      <c r="H421" s="373"/>
      <c r="I421" s="373"/>
      <c r="J421" s="373"/>
      <c r="K421" s="373"/>
      <c r="L421" s="373"/>
      <c r="M421" s="373"/>
      <c r="N421" s="373"/>
      <c r="O421" s="287"/>
      <c r="P421" s="373"/>
      <c r="Q421" s="373"/>
      <c r="R421" s="373"/>
      <c r="S421" s="373"/>
      <c r="T421" s="373"/>
      <c r="U421" s="373"/>
      <c r="V421" s="373"/>
      <c r="W421" s="373"/>
      <c r="X421" s="373"/>
      <c r="Y421" s="373"/>
      <c r="Z421" s="373"/>
      <c r="AA421" s="373"/>
      <c r="AB421" s="373"/>
      <c r="AC421" s="373"/>
      <c r="AD421" s="373"/>
      <c r="AE421" s="373"/>
      <c r="AF421" s="373"/>
      <c r="AG421" s="373"/>
      <c r="AH421" s="373"/>
      <c r="AI421" s="373"/>
      <c r="AJ421" s="373"/>
      <c r="AK421" s="373"/>
      <c r="AL421" s="373"/>
      <c r="AM421" s="373"/>
      <c r="AN421" s="373"/>
      <c r="AO421" s="373"/>
      <c r="AP421" s="373"/>
      <c r="AQ421" s="373"/>
      <c r="AR421" s="373"/>
      <c r="AS421" s="373"/>
      <c r="AT421" s="373"/>
      <c r="AU421" s="373"/>
      <c r="AV421" s="373"/>
      <c r="AW421" s="373"/>
      <c r="AX421" s="373"/>
      <c r="AY421" s="373"/>
      <c r="AZ421" s="373"/>
      <c r="BA421" s="373"/>
      <c r="BB421" s="373"/>
      <c r="BC421" s="373"/>
      <c r="BD421" s="373"/>
      <c r="BE421" s="373"/>
      <c r="BF421" s="373"/>
      <c r="BG421" s="373"/>
      <c r="BH421" s="373"/>
      <c r="BI421" s="373"/>
      <c r="BJ421" s="373"/>
      <c r="BK421" s="373"/>
      <c r="BL421" s="373"/>
      <c r="BM421" s="373"/>
      <c r="BN421" s="373"/>
    </row>
    <row r="422" spans="1:66" s="285" customFormat="1" ht="15.75" customHeight="1">
      <c r="A422" s="288"/>
      <c r="B422" s="288"/>
      <c r="C422" s="1396"/>
      <c r="D422" s="373"/>
      <c r="E422" s="373"/>
      <c r="F422" s="373"/>
      <c r="G422" s="373"/>
      <c r="H422" s="373"/>
      <c r="I422" s="373"/>
      <c r="J422" s="373"/>
      <c r="K422" s="373"/>
      <c r="L422" s="373"/>
      <c r="M422" s="373"/>
      <c r="N422" s="373"/>
      <c r="O422" s="287"/>
      <c r="P422" s="373"/>
      <c r="Q422" s="373"/>
      <c r="R422" s="373"/>
      <c r="S422" s="373"/>
      <c r="T422" s="373"/>
      <c r="U422" s="373"/>
      <c r="V422" s="373"/>
      <c r="W422" s="373"/>
      <c r="X422" s="373"/>
      <c r="Y422" s="373"/>
      <c r="Z422" s="373"/>
      <c r="AA422" s="373"/>
      <c r="AB422" s="373"/>
      <c r="AC422" s="373"/>
      <c r="AD422" s="373"/>
      <c r="AE422" s="373"/>
      <c r="AF422" s="373"/>
      <c r="AG422" s="373"/>
      <c r="AH422" s="373"/>
      <c r="AI422" s="373"/>
      <c r="AJ422" s="373"/>
      <c r="AK422" s="373"/>
      <c r="AL422" s="373"/>
      <c r="AM422" s="373"/>
      <c r="AN422" s="373"/>
      <c r="AO422" s="373"/>
      <c r="AP422" s="373"/>
      <c r="AQ422" s="373"/>
      <c r="AR422" s="373"/>
      <c r="AS422" s="373"/>
      <c r="AT422" s="373"/>
      <c r="AU422" s="373"/>
      <c r="AV422" s="373"/>
      <c r="AW422" s="373"/>
      <c r="AX422" s="373"/>
      <c r="AY422" s="373"/>
      <c r="AZ422" s="373"/>
      <c r="BA422" s="373"/>
      <c r="BB422" s="373"/>
      <c r="BC422" s="373"/>
      <c r="BD422" s="373"/>
      <c r="BE422" s="373"/>
      <c r="BF422" s="373"/>
      <c r="BG422" s="373"/>
      <c r="BH422" s="373"/>
      <c r="BI422" s="373"/>
      <c r="BJ422" s="373"/>
      <c r="BK422" s="373"/>
      <c r="BL422" s="373"/>
      <c r="BM422" s="373"/>
      <c r="BN422" s="373"/>
    </row>
    <row r="423" spans="1:66" s="285" customFormat="1">
      <c r="A423" s="288"/>
      <c r="B423" s="288"/>
      <c r="C423" s="1396"/>
      <c r="D423" s="373"/>
      <c r="E423" s="373"/>
      <c r="F423" s="373"/>
      <c r="G423" s="373"/>
      <c r="H423" s="373"/>
      <c r="I423" s="373"/>
      <c r="J423" s="373"/>
      <c r="K423" s="373"/>
      <c r="L423" s="373"/>
      <c r="M423" s="373"/>
      <c r="N423" s="373"/>
      <c r="O423" s="287"/>
      <c r="P423" s="373"/>
      <c r="Q423" s="373"/>
      <c r="R423" s="373"/>
      <c r="S423" s="373"/>
      <c r="T423" s="373"/>
      <c r="U423" s="373"/>
      <c r="V423" s="373"/>
      <c r="W423" s="373"/>
      <c r="X423" s="373"/>
      <c r="Y423" s="373"/>
      <c r="Z423" s="373"/>
      <c r="AA423" s="373"/>
      <c r="AB423" s="373"/>
      <c r="AC423" s="373"/>
      <c r="AD423" s="373"/>
      <c r="AE423" s="373"/>
      <c r="AF423" s="373"/>
      <c r="AG423" s="373"/>
      <c r="AH423" s="373"/>
      <c r="AI423" s="373"/>
      <c r="AJ423" s="373"/>
      <c r="AK423" s="373"/>
      <c r="AL423" s="373"/>
      <c r="AM423" s="373"/>
      <c r="AN423" s="373"/>
      <c r="AO423" s="373"/>
      <c r="AP423" s="373"/>
      <c r="AQ423" s="373"/>
      <c r="AR423" s="373"/>
      <c r="AS423" s="373"/>
      <c r="AT423" s="373"/>
      <c r="AU423" s="373"/>
      <c r="AV423" s="373"/>
      <c r="AW423" s="373"/>
      <c r="AX423" s="373"/>
      <c r="AY423" s="373"/>
      <c r="AZ423" s="373"/>
      <c r="BA423" s="373"/>
      <c r="BB423" s="373"/>
      <c r="BC423" s="373"/>
      <c r="BD423" s="373"/>
      <c r="BE423" s="373"/>
      <c r="BF423" s="373"/>
      <c r="BG423" s="373"/>
      <c r="BH423" s="373"/>
      <c r="BI423" s="373"/>
      <c r="BJ423" s="373"/>
      <c r="BK423" s="373"/>
      <c r="BL423" s="373"/>
      <c r="BM423" s="373"/>
      <c r="BN423" s="373"/>
    </row>
    <row r="424" spans="1:66" s="285" customFormat="1" ht="15.75" customHeight="1">
      <c r="A424" s="288"/>
      <c r="B424" s="288"/>
      <c r="C424" s="1396"/>
      <c r="D424" s="373"/>
      <c r="E424" s="373"/>
      <c r="F424" s="373"/>
      <c r="G424" s="373"/>
      <c r="H424" s="373"/>
      <c r="I424" s="373"/>
      <c r="J424" s="373"/>
      <c r="K424" s="373"/>
      <c r="L424" s="373"/>
      <c r="M424" s="373"/>
      <c r="N424" s="373"/>
      <c r="O424" s="287"/>
      <c r="P424" s="373"/>
      <c r="Q424" s="373"/>
      <c r="R424" s="373"/>
      <c r="S424" s="373"/>
      <c r="T424" s="373"/>
      <c r="U424" s="373"/>
      <c r="V424" s="373"/>
      <c r="W424" s="373"/>
      <c r="X424" s="373"/>
      <c r="Y424" s="373"/>
      <c r="Z424" s="373"/>
      <c r="AA424" s="373"/>
      <c r="AB424" s="373"/>
      <c r="AC424" s="373"/>
      <c r="AD424" s="373"/>
      <c r="AE424" s="373"/>
      <c r="AF424" s="373"/>
      <c r="AG424" s="373"/>
      <c r="AH424" s="373"/>
      <c r="AI424" s="373"/>
      <c r="AJ424" s="373"/>
      <c r="AK424" s="373"/>
      <c r="AL424" s="373"/>
      <c r="AM424" s="373"/>
      <c r="AN424" s="373"/>
      <c r="AO424" s="373"/>
      <c r="AP424" s="373"/>
      <c r="AQ424" s="373"/>
      <c r="AR424" s="373"/>
      <c r="AS424" s="373"/>
      <c r="AT424" s="373"/>
      <c r="AU424" s="373"/>
      <c r="AV424" s="373"/>
      <c r="AW424" s="373"/>
      <c r="AX424" s="373"/>
      <c r="AY424" s="373"/>
      <c r="AZ424" s="373"/>
      <c r="BA424" s="373"/>
      <c r="BB424" s="373"/>
      <c r="BC424" s="373"/>
      <c r="BD424" s="373"/>
      <c r="BE424" s="373"/>
      <c r="BF424" s="373"/>
      <c r="BG424" s="373"/>
      <c r="BH424" s="373"/>
      <c r="BI424" s="373"/>
      <c r="BJ424" s="373"/>
      <c r="BK424" s="373"/>
      <c r="BL424" s="373"/>
      <c r="BM424" s="373"/>
      <c r="BN424" s="373"/>
    </row>
    <row r="425" spans="1:66" s="285" customFormat="1">
      <c r="A425" s="288"/>
      <c r="B425" s="288"/>
      <c r="C425" s="1396"/>
      <c r="D425" s="373"/>
      <c r="E425" s="373"/>
      <c r="F425" s="373"/>
      <c r="G425" s="373"/>
      <c r="H425" s="373"/>
      <c r="I425" s="373"/>
      <c r="J425" s="373"/>
      <c r="K425" s="373"/>
      <c r="L425" s="373"/>
      <c r="M425" s="373"/>
      <c r="N425" s="373"/>
      <c r="O425" s="287"/>
      <c r="P425" s="373"/>
      <c r="Q425" s="373"/>
      <c r="R425" s="373"/>
      <c r="S425" s="373"/>
      <c r="T425" s="373"/>
      <c r="U425" s="373"/>
      <c r="V425" s="373"/>
      <c r="W425" s="373"/>
      <c r="X425" s="373"/>
      <c r="Y425" s="373"/>
      <c r="Z425" s="373"/>
      <c r="AA425" s="373"/>
      <c r="AB425" s="373"/>
      <c r="AC425" s="373"/>
      <c r="AD425" s="373"/>
      <c r="AE425" s="373"/>
      <c r="AF425" s="373"/>
      <c r="AG425" s="373"/>
      <c r="AH425" s="373"/>
      <c r="AI425" s="373"/>
      <c r="AJ425" s="373"/>
      <c r="AK425" s="373"/>
      <c r="AL425" s="373"/>
      <c r="AM425" s="373"/>
      <c r="AN425" s="373"/>
      <c r="AO425" s="373"/>
      <c r="AP425" s="373"/>
      <c r="AQ425" s="373"/>
      <c r="AR425" s="373"/>
      <c r="AS425" s="373"/>
      <c r="AT425" s="373"/>
      <c r="AU425" s="373"/>
      <c r="AV425" s="373"/>
      <c r="AW425" s="373"/>
      <c r="AX425" s="373"/>
      <c r="AY425" s="373"/>
      <c r="AZ425" s="373"/>
      <c r="BA425" s="373"/>
      <c r="BB425" s="373"/>
      <c r="BC425" s="373"/>
      <c r="BD425" s="373"/>
      <c r="BE425" s="373"/>
      <c r="BF425" s="373"/>
      <c r="BG425" s="373"/>
      <c r="BH425" s="373"/>
      <c r="BI425" s="373"/>
      <c r="BJ425" s="373"/>
      <c r="BK425" s="373"/>
      <c r="BL425" s="373"/>
      <c r="BM425" s="373"/>
      <c r="BN425" s="373"/>
    </row>
    <row r="426" spans="1:66" s="285" customFormat="1" ht="15.75" customHeight="1">
      <c r="A426" s="288"/>
      <c r="B426" s="288"/>
      <c r="C426" s="1396"/>
      <c r="D426" s="373"/>
      <c r="E426" s="373"/>
      <c r="F426" s="373"/>
      <c r="G426" s="373"/>
      <c r="H426" s="373"/>
      <c r="I426" s="373"/>
      <c r="J426" s="373"/>
      <c r="K426" s="373"/>
      <c r="L426" s="373"/>
      <c r="M426" s="373"/>
      <c r="N426" s="373"/>
      <c r="O426" s="287"/>
      <c r="P426" s="373"/>
      <c r="Q426" s="373"/>
      <c r="R426" s="373"/>
      <c r="S426" s="373"/>
      <c r="T426" s="373"/>
      <c r="U426" s="373"/>
      <c r="V426" s="373"/>
      <c r="W426" s="373"/>
      <c r="X426" s="373"/>
      <c r="Y426" s="373"/>
      <c r="Z426" s="373"/>
      <c r="AA426" s="373"/>
      <c r="AB426" s="373"/>
      <c r="AC426" s="373"/>
      <c r="AD426" s="373"/>
      <c r="AE426" s="373"/>
      <c r="AF426" s="373"/>
      <c r="AG426" s="373"/>
      <c r="AH426" s="373"/>
      <c r="AI426" s="373"/>
      <c r="AJ426" s="373"/>
      <c r="AK426" s="373"/>
      <c r="AL426" s="373"/>
      <c r="AM426" s="373"/>
      <c r="AN426" s="373"/>
      <c r="AO426" s="373"/>
      <c r="AP426" s="373"/>
      <c r="AQ426" s="373"/>
      <c r="AR426" s="373"/>
      <c r="AS426" s="373"/>
      <c r="AT426" s="373"/>
      <c r="AU426" s="373"/>
      <c r="AV426" s="373"/>
      <c r="AW426" s="373"/>
      <c r="AX426" s="373"/>
      <c r="AY426" s="373"/>
      <c r="AZ426" s="373"/>
      <c r="BA426" s="373"/>
      <c r="BB426" s="373"/>
      <c r="BC426" s="373"/>
      <c r="BD426" s="373"/>
      <c r="BE426" s="373"/>
      <c r="BF426" s="373"/>
      <c r="BG426" s="373"/>
      <c r="BH426" s="373"/>
      <c r="BI426" s="373"/>
      <c r="BJ426" s="373"/>
      <c r="BK426" s="373"/>
      <c r="BL426" s="373"/>
      <c r="BM426" s="373"/>
      <c r="BN426" s="373"/>
    </row>
    <row r="427" spans="1:66" s="285" customFormat="1">
      <c r="A427" s="288"/>
      <c r="B427" s="288"/>
      <c r="C427" s="1396"/>
      <c r="D427" s="373"/>
      <c r="E427" s="373"/>
      <c r="F427" s="373"/>
      <c r="G427" s="373"/>
      <c r="H427" s="373"/>
      <c r="I427" s="373"/>
      <c r="J427" s="373"/>
      <c r="K427" s="373"/>
      <c r="L427" s="373"/>
      <c r="M427" s="373"/>
      <c r="N427" s="373"/>
      <c r="O427" s="287"/>
      <c r="P427" s="373"/>
      <c r="Q427" s="373"/>
      <c r="R427" s="373"/>
      <c r="S427" s="373"/>
      <c r="T427" s="373"/>
      <c r="U427" s="373"/>
      <c r="V427" s="373"/>
      <c r="W427" s="373"/>
      <c r="X427" s="373"/>
      <c r="Y427" s="373"/>
      <c r="Z427" s="373"/>
      <c r="AA427" s="373"/>
      <c r="AB427" s="373"/>
      <c r="AC427" s="373"/>
      <c r="AD427" s="373"/>
      <c r="AE427" s="373"/>
      <c r="AF427" s="373"/>
      <c r="AG427" s="373"/>
      <c r="AH427" s="373"/>
      <c r="AI427" s="373"/>
      <c r="AJ427" s="373"/>
      <c r="AK427" s="373"/>
      <c r="AL427" s="373"/>
      <c r="AM427" s="373"/>
      <c r="AN427" s="373"/>
      <c r="AO427" s="373"/>
      <c r="AP427" s="373"/>
      <c r="AQ427" s="373"/>
      <c r="AR427" s="373"/>
      <c r="AS427" s="373"/>
      <c r="AT427" s="373"/>
      <c r="AU427" s="373"/>
      <c r="AV427" s="373"/>
      <c r="AW427" s="373"/>
      <c r="AX427" s="373"/>
      <c r="AY427" s="373"/>
      <c r="AZ427" s="373"/>
      <c r="BA427" s="373"/>
      <c r="BB427" s="373"/>
      <c r="BC427" s="373"/>
      <c r="BD427" s="373"/>
      <c r="BE427" s="373"/>
      <c r="BF427" s="373"/>
      <c r="BG427" s="373"/>
      <c r="BH427" s="373"/>
      <c r="BI427" s="373"/>
      <c r="BJ427" s="373"/>
      <c r="BK427" s="373"/>
      <c r="BL427" s="373"/>
      <c r="BM427" s="373"/>
      <c r="BN427" s="373"/>
    </row>
    <row r="428" spans="1:66" s="285" customFormat="1" ht="15.75" customHeight="1">
      <c r="A428" s="288"/>
      <c r="B428" s="288"/>
      <c r="C428" s="1396"/>
      <c r="D428" s="373"/>
      <c r="E428" s="373"/>
      <c r="F428" s="373"/>
      <c r="G428" s="373"/>
      <c r="H428" s="373"/>
      <c r="I428" s="373"/>
      <c r="J428" s="373"/>
      <c r="K428" s="373"/>
      <c r="L428" s="373"/>
      <c r="M428" s="373"/>
      <c r="N428" s="373"/>
      <c r="O428" s="287"/>
      <c r="P428" s="373"/>
      <c r="Q428" s="373"/>
      <c r="R428" s="373"/>
      <c r="S428" s="373"/>
      <c r="T428" s="373"/>
      <c r="U428" s="373"/>
      <c r="V428" s="373"/>
      <c r="W428" s="373"/>
      <c r="X428" s="373"/>
      <c r="Y428" s="373"/>
      <c r="Z428" s="373"/>
      <c r="AA428" s="373"/>
      <c r="AB428" s="373"/>
      <c r="AC428" s="373"/>
      <c r="AD428" s="373"/>
      <c r="AE428" s="373"/>
      <c r="AF428" s="373"/>
      <c r="AG428" s="373"/>
      <c r="AH428" s="373"/>
      <c r="AI428" s="373"/>
      <c r="AJ428" s="373"/>
      <c r="AK428" s="373"/>
      <c r="AL428" s="373"/>
      <c r="AM428" s="373"/>
      <c r="AN428" s="373"/>
      <c r="AO428" s="373"/>
      <c r="AP428" s="373"/>
      <c r="AQ428" s="373"/>
      <c r="AR428" s="373"/>
      <c r="AS428" s="373"/>
      <c r="AT428" s="373"/>
      <c r="AU428" s="373"/>
      <c r="AV428" s="373"/>
      <c r="AW428" s="373"/>
      <c r="AX428" s="373"/>
      <c r="AY428" s="373"/>
      <c r="AZ428" s="373"/>
      <c r="BA428" s="373"/>
      <c r="BB428" s="373"/>
      <c r="BC428" s="373"/>
      <c r="BD428" s="373"/>
      <c r="BE428" s="373"/>
      <c r="BF428" s="373"/>
      <c r="BG428" s="373"/>
      <c r="BH428" s="373"/>
      <c r="BI428" s="373"/>
      <c r="BJ428" s="373"/>
      <c r="BK428" s="373"/>
      <c r="BL428" s="373"/>
      <c r="BM428" s="373"/>
      <c r="BN428" s="373"/>
    </row>
    <row r="429" spans="1:66" s="285" customFormat="1">
      <c r="A429" s="288"/>
      <c r="B429" s="288"/>
      <c r="C429" s="1396"/>
      <c r="D429" s="373"/>
      <c r="E429" s="373"/>
      <c r="F429" s="373"/>
      <c r="G429" s="373"/>
      <c r="H429" s="373"/>
      <c r="I429" s="373"/>
      <c r="J429" s="373"/>
      <c r="K429" s="373"/>
      <c r="L429" s="373"/>
      <c r="M429" s="373"/>
      <c r="N429" s="373"/>
      <c r="O429" s="287"/>
      <c r="P429" s="373"/>
      <c r="Q429" s="373"/>
      <c r="R429" s="373"/>
      <c r="S429" s="373"/>
      <c r="T429" s="373"/>
      <c r="U429" s="373"/>
      <c r="V429" s="373"/>
      <c r="W429" s="373"/>
      <c r="X429" s="373"/>
      <c r="Y429" s="373"/>
      <c r="Z429" s="373"/>
      <c r="AA429" s="373"/>
      <c r="AB429" s="373"/>
      <c r="AC429" s="373"/>
      <c r="AD429" s="373"/>
      <c r="AE429" s="373"/>
      <c r="AF429" s="373"/>
      <c r="AG429" s="373"/>
      <c r="AH429" s="373"/>
      <c r="AI429" s="373"/>
      <c r="AJ429" s="373"/>
      <c r="AK429" s="373"/>
      <c r="AL429" s="373"/>
      <c r="AM429" s="373"/>
      <c r="AN429" s="373"/>
      <c r="AO429" s="373"/>
      <c r="AP429" s="373"/>
      <c r="AQ429" s="373"/>
      <c r="AR429" s="373"/>
      <c r="AS429" s="373"/>
      <c r="AT429" s="373"/>
      <c r="AU429" s="373"/>
      <c r="AV429" s="373"/>
      <c r="AW429" s="373"/>
      <c r="AX429" s="373"/>
      <c r="AY429" s="373"/>
      <c r="AZ429" s="373"/>
      <c r="BA429" s="373"/>
      <c r="BB429" s="373"/>
      <c r="BC429" s="373"/>
      <c r="BD429" s="373"/>
      <c r="BE429" s="373"/>
      <c r="BF429" s="373"/>
      <c r="BG429" s="373"/>
      <c r="BH429" s="373"/>
      <c r="BI429" s="373"/>
      <c r="BJ429" s="373"/>
      <c r="BK429" s="373"/>
      <c r="BL429" s="373"/>
      <c r="BM429" s="373"/>
      <c r="BN429" s="373"/>
    </row>
    <row r="430" spans="1:66" s="285" customFormat="1" ht="15.75" customHeight="1">
      <c r="A430" s="288"/>
      <c r="B430" s="288"/>
      <c r="C430" s="1396"/>
      <c r="D430" s="373"/>
      <c r="E430" s="373"/>
      <c r="F430" s="373"/>
      <c r="G430" s="373"/>
      <c r="H430" s="373"/>
      <c r="I430" s="373"/>
      <c r="J430" s="373"/>
      <c r="K430" s="373"/>
      <c r="L430" s="373"/>
      <c r="M430" s="373"/>
      <c r="N430" s="373"/>
      <c r="O430" s="287"/>
      <c r="P430" s="373"/>
      <c r="Q430" s="373"/>
      <c r="R430" s="373"/>
      <c r="S430" s="373"/>
      <c r="T430" s="373"/>
      <c r="U430" s="373"/>
      <c r="V430" s="373"/>
      <c r="W430" s="373"/>
      <c r="X430" s="373"/>
      <c r="Y430" s="373"/>
      <c r="Z430" s="373"/>
      <c r="AA430" s="373"/>
      <c r="AB430" s="373"/>
      <c r="AC430" s="373"/>
      <c r="AD430" s="373"/>
      <c r="AE430" s="373"/>
      <c r="AF430" s="373"/>
      <c r="AG430" s="373"/>
      <c r="AH430" s="373"/>
      <c r="AI430" s="373"/>
      <c r="AJ430" s="373"/>
      <c r="AK430" s="373"/>
      <c r="AL430" s="373"/>
      <c r="AM430" s="373"/>
      <c r="AN430" s="373"/>
      <c r="AO430" s="373"/>
      <c r="AP430" s="373"/>
      <c r="AQ430" s="373"/>
      <c r="AR430" s="373"/>
      <c r="AS430" s="373"/>
      <c r="AT430" s="373"/>
      <c r="AU430" s="373"/>
      <c r="AV430" s="373"/>
      <c r="AW430" s="373"/>
      <c r="AX430" s="373"/>
      <c r="AY430" s="373"/>
      <c r="AZ430" s="373"/>
      <c r="BA430" s="373"/>
      <c r="BB430" s="373"/>
      <c r="BC430" s="373"/>
      <c r="BD430" s="373"/>
      <c r="BE430" s="373"/>
      <c r="BF430" s="373"/>
      <c r="BG430" s="373"/>
      <c r="BH430" s="373"/>
      <c r="BI430" s="373"/>
      <c r="BJ430" s="373"/>
      <c r="BK430" s="373"/>
      <c r="BL430" s="373"/>
      <c r="BM430" s="373"/>
      <c r="BN430" s="373"/>
    </row>
    <row r="431" spans="1:66" s="285" customFormat="1">
      <c r="A431" s="288"/>
      <c r="B431" s="288"/>
      <c r="C431" s="1396"/>
      <c r="D431" s="373"/>
      <c r="E431" s="373"/>
      <c r="F431" s="373"/>
      <c r="G431" s="373"/>
      <c r="H431" s="373"/>
      <c r="I431" s="373"/>
      <c r="J431" s="373"/>
      <c r="K431" s="373"/>
      <c r="L431" s="373"/>
      <c r="M431" s="373"/>
      <c r="N431" s="373"/>
      <c r="O431" s="287"/>
      <c r="P431" s="373"/>
      <c r="Q431" s="373"/>
      <c r="R431" s="373"/>
      <c r="S431" s="373"/>
      <c r="T431" s="373"/>
      <c r="U431" s="373"/>
      <c r="V431" s="373"/>
      <c r="W431" s="373"/>
      <c r="X431" s="373"/>
      <c r="Y431" s="373"/>
      <c r="Z431" s="373"/>
      <c r="AA431" s="373"/>
      <c r="AB431" s="373"/>
      <c r="AC431" s="373"/>
      <c r="AD431" s="373"/>
      <c r="AE431" s="373"/>
      <c r="AF431" s="373"/>
      <c r="AG431" s="373"/>
      <c r="AH431" s="373"/>
      <c r="AI431" s="373"/>
      <c r="AJ431" s="373"/>
      <c r="AK431" s="373"/>
      <c r="AL431" s="373"/>
      <c r="AM431" s="373"/>
      <c r="AN431" s="373"/>
      <c r="AO431" s="373"/>
      <c r="AP431" s="373"/>
      <c r="AQ431" s="373"/>
      <c r="AR431" s="373"/>
      <c r="AS431" s="373"/>
      <c r="AT431" s="373"/>
      <c r="AU431" s="373"/>
      <c r="AV431" s="373"/>
      <c r="AW431" s="373"/>
      <c r="AX431" s="373"/>
      <c r="AY431" s="373"/>
      <c r="AZ431" s="373"/>
      <c r="BA431" s="373"/>
      <c r="BB431" s="373"/>
      <c r="BC431" s="373"/>
      <c r="BD431" s="373"/>
      <c r="BE431" s="373"/>
      <c r="BF431" s="373"/>
      <c r="BG431" s="373"/>
      <c r="BH431" s="373"/>
      <c r="BI431" s="373"/>
      <c r="BJ431" s="373"/>
      <c r="BK431" s="373"/>
      <c r="BL431" s="373"/>
      <c r="BM431" s="373"/>
      <c r="BN431" s="373"/>
    </row>
    <row r="432" spans="1:66" s="285" customFormat="1" ht="15.75" customHeight="1">
      <c r="A432" s="288"/>
      <c r="B432" s="288"/>
      <c r="C432" s="1396"/>
      <c r="D432" s="373"/>
      <c r="E432" s="373"/>
      <c r="F432" s="373"/>
      <c r="G432" s="373"/>
      <c r="H432" s="373"/>
      <c r="I432" s="373"/>
      <c r="J432" s="373"/>
      <c r="K432" s="373"/>
      <c r="L432" s="373"/>
      <c r="M432" s="373"/>
      <c r="N432" s="373"/>
      <c r="O432" s="287"/>
      <c r="P432" s="373"/>
      <c r="Q432" s="373"/>
      <c r="R432" s="373"/>
      <c r="S432" s="373"/>
      <c r="T432" s="373"/>
      <c r="U432" s="373"/>
      <c r="V432" s="373"/>
      <c r="W432" s="373"/>
      <c r="X432" s="373"/>
      <c r="Y432" s="373"/>
      <c r="Z432" s="373"/>
      <c r="AA432" s="373"/>
      <c r="AB432" s="373"/>
      <c r="AC432" s="373"/>
      <c r="AD432" s="373"/>
      <c r="AE432" s="373"/>
      <c r="AF432" s="373"/>
      <c r="AG432" s="373"/>
      <c r="AH432" s="373"/>
      <c r="AI432" s="373"/>
      <c r="AJ432" s="373"/>
      <c r="AK432" s="373"/>
      <c r="AL432" s="373"/>
      <c r="AM432" s="373"/>
      <c r="AN432" s="373"/>
      <c r="AO432" s="373"/>
      <c r="AP432" s="373"/>
      <c r="AQ432" s="373"/>
      <c r="AR432" s="373"/>
      <c r="AS432" s="373"/>
      <c r="AT432" s="373"/>
      <c r="AU432" s="373"/>
      <c r="AV432" s="373"/>
      <c r="AW432" s="373"/>
      <c r="AX432" s="373"/>
      <c r="AY432" s="373"/>
      <c r="AZ432" s="373"/>
      <c r="BA432" s="373"/>
      <c r="BB432" s="373"/>
      <c r="BC432" s="373"/>
      <c r="BD432" s="373"/>
      <c r="BE432" s="373"/>
      <c r="BF432" s="373"/>
      <c r="BG432" s="373"/>
      <c r="BH432" s="373"/>
      <c r="BI432" s="373"/>
      <c r="BJ432" s="373"/>
      <c r="BK432" s="373"/>
      <c r="BL432" s="373"/>
      <c r="BM432" s="373"/>
      <c r="BN432" s="373"/>
    </row>
    <row r="433" spans="1:66" s="285" customFormat="1">
      <c r="A433" s="288"/>
      <c r="B433" s="288"/>
      <c r="C433" s="1396"/>
      <c r="D433" s="373"/>
      <c r="E433" s="373"/>
      <c r="F433" s="373"/>
      <c r="G433" s="373"/>
      <c r="H433" s="373"/>
      <c r="I433" s="373"/>
      <c r="J433" s="373"/>
      <c r="K433" s="373"/>
      <c r="L433" s="373"/>
      <c r="M433" s="373"/>
      <c r="N433" s="373"/>
      <c r="O433" s="287"/>
      <c r="P433" s="373"/>
      <c r="Q433" s="373"/>
      <c r="R433" s="373"/>
      <c r="S433" s="373"/>
      <c r="T433" s="373"/>
      <c r="U433" s="373"/>
      <c r="V433" s="373"/>
      <c r="W433" s="373"/>
      <c r="X433" s="373"/>
      <c r="Y433" s="373"/>
      <c r="Z433" s="373"/>
      <c r="AA433" s="373"/>
      <c r="AB433" s="373"/>
      <c r="AC433" s="373"/>
      <c r="AD433" s="373"/>
      <c r="AE433" s="373"/>
      <c r="AF433" s="373"/>
      <c r="AG433" s="373"/>
      <c r="AH433" s="373"/>
      <c r="AI433" s="373"/>
      <c r="AJ433" s="373"/>
      <c r="AK433" s="373"/>
      <c r="AL433" s="373"/>
      <c r="AM433" s="373"/>
      <c r="AN433" s="373"/>
      <c r="AO433" s="373"/>
      <c r="AP433" s="373"/>
      <c r="AQ433" s="373"/>
      <c r="AR433" s="373"/>
      <c r="AS433" s="373"/>
      <c r="AT433" s="373"/>
      <c r="AU433" s="373"/>
      <c r="AV433" s="373"/>
      <c r="AW433" s="373"/>
      <c r="AX433" s="373"/>
      <c r="AY433" s="373"/>
      <c r="AZ433" s="373"/>
      <c r="BA433" s="373"/>
      <c r="BB433" s="373"/>
      <c r="BC433" s="373"/>
      <c r="BD433" s="373"/>
      <c r="BE433" s="373"/>
      <c r="BF433" s="373"/>
      <c r="BG433" s="373"/>
      <c r="BH433" s="373"/>
      <c r="BI433" s="373"/>
      <c r="BJ433" s="373"/>
      <c r="BK433" s="373"/>
      <c r="BL433" s="373"/>
      <c r="BM433" s="373"/>
      <c r="BN433" s="373"/>
    </row>
    <row r="434" spans="1:66" s="285" customFormat="1" ht="15.75" customHeight="1">
      <c r="A434" s="288"/>
      <c r="B434" s="288"/>
      <c r="C434" s="1396"/>
      <c r="D434" s="373"/>
      <c r="E434" s="373"/>
      <c r="F434" s="373"/>
      <c r="G434" s="373"/>
      <c r="H434" s="373"/>
      <c r="I434" s="373"/>
      <c r="J434" s="373"/>
      <c r="K434" s="373"/>
      <c r="L434" s="373"/>
      <c r="M434" s="373"/>
      <c r="N434" s="373"/>
      <c r="O434" s="287"/>
      <c r="P434" s="373"/>
      <c r="Q434" s="373"/>
      <c r="R434" s="373"/>
      <c r="S434" s="373"/>
      <c r="T434" s="373"/>
      <c r="U434" s="373"/>
      <c r="V434" s="373"/>
      <c r="W434" s="373"/>
      <c r="X434" s="373"/>
      <c r="Y434" s="373"/>
      <c r="Z434" s="373"/>
      <c r="AA434" s="373"/>
      <c r="AB434" s="373"/>
      <c r="AC434" s="373"/>
      <c r="AD434" s="373"/>
      <c r="AE434" s="373"/>
      <c r="AF434" s="373"/>
      <c r="AG434" s="373"/>
      <c r="AH434" s="373"/>
      <c r="AI434" s="373"/>
      <c r="AJ434" s="373"/>
      <c r="AK434" s="373"/>
      <c r="AL434" s="373"/>
      <c r="AM434" s="373"/>
      <c r="AN434" s="373"/>
      <c r="AO434" s="373"/>
      <c r="AP434" s="373"/>
      <c r="AQ434" s="373"/>
      <c r="AR434" s="373"/>
      <c r="AS434" s="373"/>
      <c r="AT434" s="373"/>
      <c r="AU434" s="373"/>
      <c r="AV434" s="373"/>
      <c r="AW434" s="373"/>
      <c r="AX434" s="373"/>
      <c r="AY434" s="373"/>
      <c r="AZ434" s="373"/>
      <c r="BA434" s="373"/>
      <c r="BB434" s="373"/>
      <c r="BC434" s="373"/>
      <c r="BD434" s="373"/>
      <c r="BE434" s="373"/>
      <c r="BF434" s="373"/>
      <c r="BG434" s="373"/>
      <c r="BH434" s="373"/>
      <c r="BI434" s="373"/>
      <c r="BJ434" s="373"/>
      <c r="BK434" s="373"/>
      <c r="BL434" s="373"/>
      <c r="BM434" s="373"/>
      <c r="BN434" s="373"/>
    </row>
    <row r="435" spans="1:66" s="285" customFormat="1">
      <c r="A435" s="288"/>
      <c r="B435" s="288"/>
      <c r="C435" s="1396"/>
      <c r="D435" s="373"/>
      <c r="E435" s="373"/>
      <c r="F435" s="373"/>
      <c r="G435" s="373"/>
      <c r="H435" s="373"/>
      <c r="I435" s="373"/>
      <c r="J435" s="373"/>
      <c r="K435" s="373"/>
      <c r="L435" s="373"/>
      <c r="M435" s="373"/>
      <c r="N435" s="373"/>
      <c r="O435" s="287"/>
      <c r="P435" s="373"/>
      <c r="Q435" s="373"/>
      <c r="R435" s="373"/>
      <c r="S435" s="373"/>
      <c r="T435" s="373"/>
      <c r="U435" s="373"/>
      <c r="V435" s="373"/>
      <c r="W435" s="373"/>
      <c r="X435" s="373"/>
      <c r="Y435" s="373"/>
      <c r="Z435" s="373"/>
      <c r="AA435" s="373"/>
      <c r="AB435" s="373"/>
      <c r="AC435" s="373"/>
      <c r="AD435" s="373"/>
      <c r="AE435" s="373"/>
      <c r="AF435" s="373"/>
      <c r="AG435" s="373"/>
      <c r="AH435" s="373"/>
      <c r="AI435" s="373"/>
      <c r="AJ435" s="373"/>
      <c r="AK435" s="373"/>
      <c r="AL435" s="373"/>
      <c r="AM435" s="373"/>
      <c r="AN435" s="373"/>
      <c r="AO435" s="373"/>
      <c r="AP435" s="373"/>
      <c r="AQ435" s="373"/>
      <c r="AR435" s="373"/>
      <c r="AS435" s="373"/>
      <c r="AT435" s="373"/>
      <c r="AU435" s="373"/>
      <c r="AV435" s="373"/>
      <c r="AW435" s="373"/>
      <c r="AX435" s="373"/>
      <c r="AY435" s="373"/>
      <c r="AZ435" s="373"/>
      <c r="BA435" s="373"/>
      <c r="BB435" s="373"/>
      <c r="BC435" s="373"/>
      <c r="BD435" s="373"/>
      <c r="BE435" s="373"/>
      <c r="BF435" s="373"/>
      <c r="BG435" s="373"/>
      <c r="BH435" s="373"/>
      <c r="BI435" s="373"/>
      <c r="BJ435" s="373"/>
      <c r="BK435" s="373"/>
      <c r="BL435" s="373"/>
      <c r="BM435" s="373"/>
      <c r="BN435" s="373"/>
    </row>
    <row r="436" spans="1:66" s="285" customFormat="1" ht="15.75" customHeight="1">
      <c r="A436" s="288"/>
      <c r="B436" s="288"/>
      <c r="C436" s="1396"/>
      <c r="D436" s="373"/>
      <c r="E436" s="373"/>
      <c r="F436" s="373"/>
      <c r="G436" s="373"/>
      <c r="H436" s="373"/>
      <c r="I436" s="373"/>
      <c r="J436" s="373"/>
      <c r="K436" s="373"/>
      <c r="L436" s="373"/>
      <c r="M436" s="373"/>
      <c r="N436" s="373"/>
      <c r="O436" s="287"/>
      <c r="P436" s="373"/>
      <c r="Q436" s="373"/>
      <c r="R436" s="373"/>
      <c r="S436" s="373"/>
      <c r="T436" s="373"/>
      <c r="U436" s="373"/>
      <c r="V436" s="373"/>
      <c r="W436" s="373"/>
      <c r="X436" s="373"/>
      <c r="Y436" s="373"/>
      <c r="Z436" s="373"/>
      <c r="AA436" s="373"/>
      <c r="AB436" s="373"/>
      <c r="AC436" s="373"/>
      <c r="AD436" s="373"/>
      <c r="AE436" s="373"/>
      <c r="AF436" s="373"/>
      <c r="AG436" s="373"/>
      <c r="AH436" s="373"/>
      <c r="AI436" s="373"/>
      <c r="AJ436" s="373"/>
      <c r="AK436" s="373"/>
      <c r="AL436" s="373"/>
      <c r="AM436" s="373"/>
      <c r="AN436" s="373"/>
      <c r="AO436" s="373"/>
      <c r="AP436" s="373"/>
      <c r="AQ436" s="373"/>
      <c r="AR436" s="373"/>
      <c r="AS436" s="373"/>
      <c r="AT436" s="373"/>
      <c r="AU436" s="373"/>
      <c r="AV436" s="373"/>
      <c r="AW436" s="373"/>
      <c r="AX436" s="373"/>
      <c r="AY436" s="373"/>
      <c r="AZ436" s="373"/>
      <c r="BA436" s="373"/>
      <c r="BB436" s="373"/>
      <c r="BC436" s="373"/>
      <c r="BD436" s="373"/>
      <c r="BE436" s="373"/>
      <c r="BF436" s="373"/>
      <c r="BG436" s="373"/>
      <c r="BH436" s="373"/>
      <c r="BI436" s="373"/>
      <c r="BJ436" s="373"/>
      <c r="BK436" s="373"/>
      <c r="BL436" s="373"/>
      <c r="BM436" s="373"/>
      <c r="BN436" s="373"/>
    </row>
    <row r="437" spans="1:66" s="285" customFormat="1">
      <c r="A437" s="288"/>
      <c r="B437" s="288"/>
      <c r="C437" s="1396"/>
      <c r="D437" s="373"/>
      <c r="E437" s="373"/>
      <c r="F437" s="373"/>
      <c r="G437" s="373"/>
      <c r="H437" s="373"/>
      <c r="I437" s="373"/>
      <c r="J437" s="373"/>
      <c r="K437" s="373"/>
      <c r="L437" s="373"/>
      <c r="M437" s="373"/>
      <c r="N437" s="373"/>
      <c r="O437" s="287"/>
      <c r="P437" s="373"/>
      <c r="Q437" s="373"/>
      <c r="R437" s="373"/>
      <c r="S437" s="373"/>
      <c r="T437" s="373"/>
      <c r="U437" s="373"/>
      <c r="V437" s="373"/>
      <c r="W437" s="373"/>
      <c r="X437" s="373"/>
      <c r="Y437" s="373"/>
      <c r="Z437" s="373"/>
      <c r="AA437" s="373"/>
      <c r="AB437" s="373"/>
      <c r="AC437" s="373"/>
      <c r="AD437" s="373"/>
      <c r="AE437" s="373"/>
      <c r="AF437" s="373"/>
      <c r="AG437" s="373"/>
      <c r="AH437" s="373"/>
      <c r="AI437" s="373"/>
      <c r="AJ437" s="373"/>
      <c r="AK437" s="373"/>
      <c r="AL437" s="373"/>
      <c r="AM437" s="373"/>
      <c r="AN437" s="373"/>
      <c r="AO437" s="373"/>
      <c r="AP437" s="373"/>
      <c r="AQ437" s="373"/>
      <c r="AR437" s="373"/>
      <c r="AS437" s="373"/>
      <c r="AT437" s="373"/>
      <c r="AU437" s="373"/>
      <c r="AV437" s="373"/>
      <c r="AW437" s="373"/>
      <c r="AX437" s="373"/>
      <c r="AY437" s="373"/>
      <c r="AZ437" s="373"/>
      <c r="BA437" s="373"/>
      <c r="BB437" s="373"/>
      <c r="BC437" s="373"/>
      <c r="BD437" s="373"/>
      <c r="BE437" s="373"/>
      <c r="BF437" s="373"/>
      <c r="BG437" s="373"/>
      <c r="BH437" s="373"/>
      <c r="BI437" s="373"/>
      <c r="BJ437" s="373"/>
      <c r="BK437" s="373"/>
      <c r="BL437" s="373"/>
      <c r="BM437" s="373"/>
      <c r="BN437" s="373"/>
    </row>
    <row r="438" spans="1:66" s="285" customFormat="1" ht="15.75" customHeight="1">
      <c r="A438" s="288"/>
      <c r="B438" s="288"/>
      <c r="C438" s="1396"/>
      <c r="D438" s="373"/>
      <c r="E438" s="373"/>
      <c r="F438" s="373"/>
      <c r="G438" s="373"/>
      <c r="H438" s="373"/>
      <c r="I438" s="373"/>
      <c r="J438" s="373"/>
      <c r="K438" s="373"/>
      <c r="L438" s="373"/>
      <c r="M438" s="373"/>
      <c r="N438" s="373"/>
      <c r="O438" s="287"/>
      <c r="P438" s="373"/>
      <c r="Q438" s="373"/>
      <c r="R438" s="373"/>
      <c r="S438" s="373"/>
      <c r="T438" s="373"/>
      <c r="U438" s="373"/>
      <c r="V438" s="373"/>
      <c r="W438" s="373"/>
      <c r="X438" s="373"/>
      <c r="Y438" s="373"/>
      <c r="Z438" s="373"/>
      <c r="AA438" s="373"/>
      <c r="AB438" s="373"/>
      <c r="AC438" s="373"/>
      <c r="AD438" s="373"/>
      <c r="AE438" s="373"/>
      <c r="AF438" s="373"/>
      <c r="AG438" s="373"/>
      <c r="AH438" s="373"/>
      <c r="AI438" s="373"/>
      <c r="AJ438" s="373"/>
      <c r="AK438" s="373"/>
      <c r="AL438" s="373"/>
      <c r="AM438" s="373"/>
      <c r="AN438" s="373"/>
      <c r="AO438" s="373"/>
      <c r="AP438" s="373"/>
      <c r="AQ438" s="373"/>
      <c r="AR438" s="373"/>
      <c r="AS438" s="373"/>
      <c r="AT438" s="373"/>
      <c r="AU438" s="373"/>
      <c r="AV438" s="373"/>
      <c r="AW438" s="373"/>
      <c r="AX438" s="373"/>
      <c r="AY438" s="373"/>
      <c r="AZ438" s="373"/>
      <c r="BA438" s="373"/>
      <c r="BB438" s="373"/>
      <c r="BC438" s="373"/>
      <c r="BD438" s="373"/>
      <c r="BE438" s="373"/>
      <c r="BF438" s="373"/>
      <c r="BG438" s="373"/>
      <c r="BH438" s="373"/>
      <c r="BI438" s="373"/>
      <c r="BJ438" s="373"/>
      <c r="BK438" s="373"/>
      <c r="BL438" s="373"/>
      <c r="BM438" s="373"/>
      <c r="BN438" s="373"/>
    </row>
    <row r="439" spans="1:66" s="285" customFormat="1">
      <c r="A439" s="288"/>
      <c r="B439" s="288"/>
      <c r="C439" s="1396"/>
      <c r="D439" s="373"/>
      <c r="E439" s="373"/>
      <c r="F439" s="373"/>
      <c r="G439" s="373"/>
      <c r="H439" s="373"/>
      <c r="I439" s="373"/>
      <c r="J439" s="373"/>
      <c r="K439" s="373"/>
      <c r="L439" s="373"/>
      <c r="M439" s="373"/>
      <c r="N439" s="373"/>
      <c r="O439" s="287"/>
      <c r="P439" s="373"/>
      <c r="Q439" s="373"/>
      <c r="R439" s="373"/>
      <c r="S439" s="373"/>
      <c r="T439" s="373"/>
      <c r="U439" s="373"/>
      <c r="V439" s="373"/>
      <c r="W439" s="373"/>
      <c r="X439" s="373"/>
      <c r="Y439" s="373"/>
      <c r="Z439" s="373"/>
      <c r="AA439" s="373"/>
      <c r="AB439" s="373"/>
      <c r="AC439" s="373"/>
      <c r="AD439" s="373"/>
      <c r="AE439" s="373"/>
      <c r="AF439" s="373"/>
      <c r="AG439" s="373"/>
      <c r="AH439" s="373"/>
      <c r="AI439" s="373"/>
      <c r="AJ439" s="373"/>
      <c r="AK439" s="373"/>
      <c r="AL439" s="373"/>
      <c r="AM439" s="373"/>
      <c r="AN439" s="373"/>
      <c r="AO439" s="373"/>
      <c r="AP439" s="373"/>
      <c r="AQ439" s="373"/>
      <c r="AR439" s="373"/>
      <c r="AS439" s="373"/>
      <c r="AT439" s="373"/>
      <c r="AU439" s="373"/>
      <c r="AV439" s="373"/>
      <c r="AW439" s="373"/>
      <c r="AX439" s="373"/>
      <c r="AY439" s="373"/>
      <c r="AZ439" s="373"/>
      <c r="BA439" s="373"/>
      <c r="BB439" s="373"/>
      <c r="BC439" s="373"/>
      <c r="BD439" s="373"/>
      <c r="BE439" s="373"/>
      <c r="BF439" s="373"/>
      <c r="BG439" s="373"/>
      <c r="BH439" s="373"/>
      <c r="BI439" s="373"/>
      <c r="BJ439" s="373"/>
      <c r="BK439" s="373"/>
      <c r="BL439" s="373"/>
      <c r="BM439" s="373"/>
      <c r="BN439" s="373"/>
    </row>
    <row r="440" spans="1:66" s="285" customFormat="1" ht="15.75" customHeight="1">
      <c r="A440" s="288"/>
      <c r="B440" s="288"/>
      <c r="C440" s="1396"/>
      <c r="D440" s="373"/>
      <c r="E440" s="373"/>
      <c r="F440" s="373"/>
      <c r="G440" s="373"/>
      <c r="H440" s="373"/>
      <c r="I440" s="373"/>
      <c r="J440" s="373"/>
      <c r="K440" s="373"/>
      <c r="L440" s="373"/>
      <c r="M440" s="373"/>
      <c r="N440" s="373"/>
      <c r="O440" s="287"/>
      <c r="P440" s="373"/>
      <c r="Q440" s="373"/>
      <c r="R440" s="373"/>
      <c r="S440" s="373"/>
      <c r="T440" s="373"/>
      <c r="U440" s="373"/>
      <c r="V440" s="373"/>
      <c r="W440" s="373"/>
      <c r="X440" s="373"/>
      <c r="Y440" s="373"/>
      <c r="Z440" s="373"/>
      <c r="AA440" s="373"/>
      <c r="AB440" s="373"/>
      <c r="AC440" s="373"/>
      <c r="AD440" s="373"/>
      <c r="AE440" s="373"/>
      <c r="AF440" s="373"/>
      <c r="AG440" s="373"/>
      <c r="AH440" s="373"/>
      <c r="AI440" s="373"/>
      <c r="AJ440" s="373"/>
      <c r="AK440" s="373"/>
      <c r="AL440" s="373"/>
      <c r="AM440" s="373"/>
      <c r="AN440" s="373"/>
      <c r="AO440" s="373"/>
      <c r="AP440" s="373"/>
      <c r="AQ440" s="373"/>
      <c r="AR440" s="373"/>
      <c r="AS440" s="373"/>
      <c r="AT440" s="373"/>
      <c r="AU440" s="373"/>
      <c r="AV440" s="373"/>
      <c r="AW440" s="373"/>
      <c r="AX440" s="373"/>
      <c r="AY440" s="373"/>
      <c r="AZ440" s="373"/>
      <c r="BA440" s="373"/>
      <c r="BB440" s="373"/>
      <c r="BC440" s="373"/>
      <c r="BD440" s="373"/>
      <c r="BE440" s="373"/>
      <c r="BF440" s="373"/>
      <c r="BG440" s="373"/>
      <c r="BH440" s="373"/>
      <c r="BI440" s="373"/>
      <c r="BJ440" s="373"/>
      <c r="BK440" s="373"/>
      <c r="BL440" s="373"/>
      <c r="BM440" s="373"/>
      <c r="BN440" s="373"/>
    </row>
    <row r="441" spans="1:66" s="285" customFormat="1">
      <c r="A441" s="288"/>
      <c r="B441" s="288"/>
      <c r="C441" s="1396"/>
      <c r="D441" s="373"/>
      <c r="E441" s="373"/>
      <c r="F441" s="373"/>
      <c r="G441" s="373"/>
      <c r="H441" s="373"/>
      <c r="I441" s="373"/>
      <c r="J441" s="373"/>
      <c r="K441" s="373"/>
      <c r="L441" s="373"/>
      <c r="M441" s="373"/>
      <c r="N441" s="373"/>
      <c r="O441" s="287"/>
      <c r="P441" s="373"/>
      <c r="Q441" s="373"/>
      <c r="R441" s="373"/>
      <c r="S441" s="373"/>
      <c r="T441" s="373"/>
      <c r="U441" s="373"/>
      <c r="V441" s="373"/>
      <c r="W441" s="373"/>
      <c r="X441" s="373"/>
      <c r="Y441" s="373"/>
      <c r="Z441" s="373"/>
      <c r="AA441" s="373"/>
      <c r="AB441" s="373"/>
      <c r="AC441" s="373"/>
      <c r="AD441" s="373"/>
      <c r="AE441" s="373"/>
      <c r="AF441" s="373"/>
      <c r="AG441" s="373"/>
      <c r="AH441" s="373"/>
      <c r="AI441" s="373"/>
      <c r="AJ441" s="373"/>
      <c r="AK441" s="373"/>
      <c r="AL441" s="373"/>
      <c r="AM441" s="373"/>
      <c r="AN441" s="373"/>
      <c r="AO441" s="373"/>
      <c r="AP441" s="373"/>
      <c r="AQ441" s="373"/>
      <c r="AR441" s="373"/>
      <c r="AS441" s="373"/>
      <c r="AT441" s="373"/>
      <c r="AU441" s="373"/>
      <c r="AV441" s="373"/>
      <c r="AW441" s="373"/>
      <c r="AX441" s="373"/>
      <c r="AY441" s="373"/>
      <c r="AZ441" s="373"/>
      <c r="BA441" s="373"/>
      <c r="BB441" s="373"/>
      <c r="BC441" s="373"/>
      <c r="BD441" s="373"/>
      <c r="BE441" s="373"/>
      <c r="BF441" s="373"/>
      <c r="BG441" s="373"/>
      <c r="BH441" s="373"/>
      <c r="BI441" s="373"/>
      <c r="BJ441" s="373"/>
      <c r="BK441" s="373"/>
      <c r="BL441" s="373"/>
      <c r="BM441" s="373"/>
      <c r="BN441" s="373"/>
    </row>
    <row r="442" spans="1:66" s="285" customFormat="1" ht="15.75" customHeight="1">
      <c r="A442" s="288"/>
      <c r="B442" s="288"/>
      <c r="C442" s="1396"/>
      <c r="D442" s="373"/>
      <c r="E442" s="373"/>
      <c r="F442" s="373"/>
      <c r="G442" s="373"/>
      <c r="H442" s="373"/>
      <c r="I442" s="373"/>
      <c r="J442" s="373"/>
      <c r="K442" s="373"/>
      <c r="L442" s="373"/>
      <c r="M442" s="373"/>
      <c r="N442" s="373"/>
      <c r="O442" s="287"/>
      <c r="P442" s="373"/>
      <c r="Q442" s="373"/>
      <c r="R442" s="373"/>
      <c r="S442" s="373"/>
      <c r="T442" s="373"/>
      <c r="U442" s="373"/>
      <c r="V442" s="373"/>
      <c r="W442" s="373"/>
      <c r="X442" s="373"/>
      <c r="Y442" s="373"/>
      <c r="Z442" s="373"/>
      <c r="AA442" s="373"/>
      <c r="AB442" s="373"/>
      <c r="AC442" s="373"/>
      <c r="AD442" s="373"/>
      <c r="AE442" s="373"/>
      <c r="AF442" s="373"/>
      <c r="AG442" s="373"/>
      <c r="AH442" s="373"/>
      <c r="AI442" s="373"/>
      <c r="AJ442" s="373"/>
      <c r="AK442" s="373"/>
      <c r="AL442" s="373"/>
      <c r="AM442" s="373"/>
      <c r="AN442" s="373"/>
      <c r="AO442" s="373"/>
      <c r="AP442" s="373"/>
      <c r="AQ442" s="373"/>
      <c r="AR442" s="373"/>
      <c r="AS442" s="373"/>
      <c r="AT442" s="373"/>
      <c r="AU442" s="373"/>
      <c r="AV442" s="373"/>
      <c r="AW442" s="373"/>
      <c r="AX442" s="373"/>
      <c r="AY442" s="373"/>
      <c r="AZ442" s="373"/>
      <c r="BA442" s="373"/>
      <c r="BB442" s="373"/>
      <c r="BC442" s="373"/>
      <c r="BD442" s="373"/>
      <c r="BE442" s="373"/>
      <c r="BF442" s="373"/>
      <c r="BG442" s="373"/>
      <c r="BH442" s="373"/>
      <c r="BI442" s="373"/>
      <c r="BJ442" s="373"/>
      <c r="BK442" s="373"/>
      <c r="BL442" s="373"/>
      <c r="BM442" s="373"/>
      <c r="BN442" s="373"/>
    </row>
    <row r="443" spans="1:66" s="285" customFormat="1">
      <c r="A443" s="288"/>
      <c r="B443" s="288"/>
      <c r="C443" s="1396"/>
      <c r="D443" s="373"/>
      <c r="E443" s="373"/>
      <c r="F443" s="373"/>
      <c r="G443" s="373"/>
      <c r="H443" s="373"/>
      <c r="I443" s="373"/>
      <c r="J443" s="373"/>
      <c r="K443" s="373"/>
      <c r="L443" s="373"/>
      <c r="M443" s="373"/>
      <c r="N443" s="373"/>
      <c r="O443" s="287"/>
      <c r="P443" s="373"/>
      <c r="Q443" s="373"/>
      <c r="R443" s="373"/>
      <c r="S443" s="373"/>
      <c r="T443" s="373"/>
      <c r="U443" s="373"/>
      <c r="V443" s="373"/>
      <c r="W443" s="373"/>
      <c r="X443" s="373"/>
      <c r="Y443" s="373"/>
      <c r="Z443" s="373"/>
      <c r="AA443" s="373"/>
      <c r="AB443" s="373"/>
      <c r="AC443" s="373"/>
      <c r="AD443" s="373"/>
      <c r="AE443" s="373"/>
      <c r="AF443" s="373"/>
      <c r="AG443" s="373"/>
      <c r="AH443" s="373"/>
      <c r="AI443" s="373"/>
      <c r="AJ443" s="373"/>
      <c r="AK443" s="373"/>
      <c r="AL443" s="373"/>
      <c r="AM443" s="373"/>
      <c r="AN443" s="373"/>
      <c r="AO443" s="373"/>
      <c r="AP443" s="373"/>
      <c r="AQ443" s="373"/>
      <c r="AR443" s="373"/>
      <c r="AS443" s="373"/>
      <c r="AT443" s="373"/>
      <c r="AU443" s="373"/>
      <c r="AV443" s="373"/>
      <c r="AW443" s="373"/>
      <c r="AX443" s="373"/>
      <c r="AY443" s="373"/>
      <c r="AZ443" s="373"/>
      <c r="BA443" s="373"/>
      <c r="BB443" s="373"/>
      <c r="BC443" s="373"/>
      <c r="BD443" s="373"/>
      <c r="BE443" s="373"/>
      <c r="BF443" s="373"/>
      <c r="BG443" s="373"/>
      <c r="BH443" s="373"/>
      <c r="BI443" s="373"/>
      <c r="BJ443" s="373"/>
      <c r="BK443" s="373"/>
      <c r="BL443" s="373"/>
      <c r="BM443" s="373"/>
      <c r="BN443" s="373"/>
    </row>
    <row r="444" spans="1:66" s="285" customFormat="1" ht="15.75" customHeight="1">
      <c r="A444" s="288"/>
      <c r="B444" s="288"/>
      <c r="C444" s="1396"/>
      <c r="D444" s="373"/>
      <c r="E444" s="373"/>
      <c r="F444" s="373"/>
      <c r="G444" s="373"/>
      <c r="H444" s="373"/>
      <c r="I444" s="373"/>
      <c r="J444" s="373"/>
      <c r="K444" s="373"/>
      <c r="L444" s="373"/>
      <c r="M444" s="373"/>
      <c r="N444" s="373"/>
      <c r="O444" s="287"/>
      <c r="P444" s="373"/>
      <c r="Q444" s="373"/>
      <c r="R444" s="373"/>
      <c r="S444" s="373"/>
      <c r="T444" s="373"/>
      <c r="U444" s="373"/>
      <c r="V444" s="373"/>
      <c r="W444" s="373"/>
      <c r="X444" s="373"/>
      <c r="Y444" s="373"/>
      <c r="Z444" s="373"/>
      <c r="AA444" s="373"/>
      <c r="AB444" s="373"/>
      <c r="AC444" s="373"/>
      <c r="AD444" s="373"/>
      <c r="AE444" s="373"/>
      <c r="AF444" s="373"/>
      <c r="AG444" s="373"/>
      <c r="AH444" s="373"/>
      <c r="AI444" s="373"/>
      <c r="AJ444" s="373"/>
      <c r="AK444" s="373"/>
      <c r="AL444" s="373"/>
      <c r="AM444" s="373"/>
      <c r="AN444" s="373"/>
      <c r="AO444" s="373"/>
      <c r="AP444" s="373"/>
      <c r="AQ444" s="373"/>
      <c r="AR444" s="373"/>
      <c r="AS444" s="373"/>
      <c r="AT444" s="373"/>
      <c r="AU444" s="373"/>
      <c r="AV444" s="373"/>
      <c r="AW444" s="373"/>
      <c r="AX444" s="373"/>
      <c r="AY444" s="373"/>
      <c r="AZ444" s="373"/>
      <c r="BA444" s="373"/>
      <c r="BB444" s="373"/>
      <c r="BC444" s="373"/>
      <c r="BD444" s="373"/>
      <c r="BE444" s="373"/>
      <c r="BF444" s="373"/>
      <c r="BG444" s="373"/>
      <c r="BH444" s="373"/>
      <c r="BI444" s="373"/>
      <c r="BJ444" s="373"/>
      <c r="BK444" s="373"/>
      <c r="BL444" s="373"/>
      <c r="BM444" s="373"/>
      <c r="BN444" s="373"/>
    </row>
    <row r="445" spans="1:66" s="285" customFormat="1">
      <c r="A445" s="288"/>
      <c r="B445" s="288"/>
      <c r="C445" s="1396"/>
      <c r="D445" s="373"/>
      <c r="E445" s="373"/>
      <c r="F445" s="373"/>
      <c r="G445" s="373"/>
      <c r="H445" s="373"/>
      <c r="I445" s="373"/>
      <c r="J445" s="373"/>
      <c r="K445" s="373"/>
      <c r="L445" s="373"/>
      <c r="M445" s="373"/>
      <c r="N445" s="373"/>
      <c r="O445" s="287"/>
      <c r="P445" s="373"/>
      <c r="Q445" s="373"/>
      <c r="R445" s="373"/>
      <c r="S445" s="373"/>
      <c r="T445" s="373"/>
      <c r="U445" s="373"/>
      <c r="V445" s="373"/>
      <c r="W445" s="373"/>
      <c r="X445" s="373"/>
      <c r="Y445" s="373"/>
      <c r="Z445" s="373"/>
      <c r="AA445" s="373"/>
      <c r="AB445" s="373"/>
      <c r="AC445" s="373"/>
      <c r="AD445" s="373"/>
      <c r="AE445" s="373"/>
      <c r="AF445" s="373"/>
      <c r="AG445" s="373"/>
      <c r="AH445" s="373"/>
      <c r="AI445" s="373"/>
      <c r="AJ445" s="373"/>
      <c r="AK445" s="373"/>
      <c r="AL445" s="373"/>
      <c r="AM445" s="373"/>
      <c r="AN445" s="373"/>
      <c r="AO445" s="373"/>
      <c r="AP445" s="373"/>
      <c r="AQ445" s="373"/>
      <c r="AR445" s="373"/>
      <c r="AS445" s="373"/>
      <c r="AT445" s="373"/>
      <c r="AU445" s="373"/>
      <c r="AV445" s="373"/>
      <c r="AW445" s="373"/>
      <c r="AX445" s="373"/>
      <c r="AY445" s="373"/>
      <c r="AZ445" s="373"/>
      <c r="BA445" s="373"/>
      <c r="BB445" s="373"/>
      <c r="BC445" s="373"/>
      <c r="BD445" s="373"/>
      <c r="BE445" s="373"/>
      <c r="BF445" s="373"/>
      <c r="BG445" s="373"/>
      <c r="BH445" s="373"/>
      <c r="BI445" s="373"/>
      <c r="BJ445" s="373"/>
      <c r="BK445" s="373"/>
      <c r="BL445" s="373"/>
      <c r="BM445" s="373"/>
      <c r="BN445" s="373"/>
    </row>
    <row r="446" spans="1:66" s="285" customFormat="1" ht="15.75" customHeight="1">
      <c r="A446" s="288"/>
      <c r="B446" s="288"/>
      <c r="C446" s="1396"/>
      <c r="D446" s="373"/>
      <c r="E446" s="373"/>
      <c r="F446" s="373"/>
      <c r="G446" s="373"/>
      <c r="H446" s="373"/>
      <c r="I446" s="373"/>
      <c r="J446" s="373"/>
      <c r="K446" s="373"/>
      <c r="L446" s="373"/>
      <c r="M446" s="373"/>
      <c r="N446" s="373"/>
      <c r="O446" s="287"/>
      <c r="P446" s="373"/>
      <c r="Q446" s="373"/>
      <c r="R446" s="373"/>
      <c r="S446" s="373"/>
      <c r="T446" s="373"/>
      <c r="U446" s="373"/>
      <c r="V446" s="373"/>
      <c r="W446" s="373"/>
      <c r="X446" s="373"/>
      <c r="Y446" s="373"/>
      <c r="Z446" s="373"/>
      <c r="AA446" s="373"/>
      <c r="AB446" s="373"/>
      <c r="AC446" s="373"/>
      <c r="AD446" s="373"/>
      <c r="AE446" s="373"/>
      <c r="AF446" s="373"/>
      <c r="AG446" s="373"/>
      <c r="AH446" s="373"/>
      <c r="AI446" s="373"/>
      <c r="AJ446" s="373"/>
      <c r="AK446" s="373"/>
      <c r="AL446" s="373"/>
      <c r="AM446" s="373"/>
      <c r="AN446" s="373"/>
      <c r="AO446" s="373"/>
      <c r="AP446" s="373"/>
      <c r="AQ446" s="373"/>
      <c r="AR446" s="373"/>
      <c r="AS446" s="373"/>
      <c r="AT446" s="373"/>
      <c r="AU446" s="373"/>
      <c r="AV446" s="373"/>
      <c r="AW446" s="373"/>
      <c r="AX446" s="373"/>
      <c r="AY446" s="373"/>
      <c r="AZ446" s="373"/>
      <c r="BA446" s="373"/>
      <c r="BB446" s="373"/>
      <c r="BC446" s="373"/>
      <c r="BD446" s="373"/>
      <c r="BE446" s="373"/>
      <c r="BF446" s="373"/>
      <c r="BG446" s="373"/>
      <c r="BH446" s="373"/>
      <c r="BI446" s="373"/>
      <c r="BJ446" s="373"/>
      <c r="BK446" s="373"/>
      <c r="BL446" s="373"/>
      <c r="BM446" s="373"/>
      <c r="BN446" s="373"/>
    </row>
    <row r="447" spans="1:66" s="285" customFormat="1">
      <c r="A447" s="288"/>
      <c r="B447" s="288"/>
      <c r="C447" s="1396"/>
      <c r="D447" s="373"/>
      <c r="E447" s="373"/>
      <c r="F447" s="373"/>
      <c r="G447" s="373"/>
      <c r="H447" s="373"/>
      <c r="I447" s="373"/>
      <c r="J447" s="373"/>
      <c r="K447" s="373"/>
      <c r="L447" s="373"/>
      <c r="M447" s="373"/>
      <c r="N447" s="373"/>
      <c r="O447" s="287"/>
      <c r="P447" s="373"/>
      <c r="Q447" s="373"/>
      <c r="R447" s="373"/>
      <c r="S447" s="373"/>
      <c r="T447" s="373"/>
      <c r="U447" s="373"/>
      <c r="V447" s="373"/>
      <c r="W447" s="373"/>
      <c r="X447" s="373"/>
      <c r="Y447" s="373"/>
      <c r="Z447" s="373"/>
      <c r="AA447" s="373"/>
      <c r="AB447" s="373"/>
      <c r="AC447" s="373"/>
      <c r="AD447" s="373"/>
      <c r="AE447" s="373"/>
      <c r="AF447" s="373"/>
      <c r="AG447" s="373"/>
      <c r="AH447" s="373"/>
      <c r="AI447" s="373"/>
      <c r="AJ447" s="373"/>
      <c r="AK447" s="373"/>
      <c r="AL447" s="373"/>
      <c r="AM447" s="373"/>
      <c r="AN447" s="373"/>
      <c r="AO447" s="373"/>
      <c r="AP447" s="373"/>
      <c r="AQ447" s="373"/>
      <c r="AR447" s="373"/>
      <c r="AS447" s="373"/>
      <c r="AT447" s="373"/>
      <c r="AU447" s="373"/>
      <c r="AV447" s="373"/>
      <c r="AW447" s="373"/>
      <c r="AX447" s="373"/>
      <c r="AY447" s="373"/>
      <c r="AZ447" s="373"/>
      <c r="BA447" s="373"/>
      <c r="BB447" s="373"/>
      <c r="BC447" s="373"/>
      <c r="BD447" s="373"/>
      <c r="BE447" s="373"/>
      <c r="BF447" s="373"/>
      <c r="BG447" s="373"/>
      <c r="BH447" s="373"/>
      <c r="BI447" s="373"/>
      <c r="BJ447" s="373"/>
      <c r="BK447" s="373"/>
      <c r="BL447" s="373"/>
      <c r="BM447" s="373"/>
      <c r="BN447" s="373"/>
    </row>
    <row r="448" spans="1:66" s="285" customFormat="1" ht="15.75" customHeight="1">
      <c r="A448" s="288"/>
      <c r="B448" s="288"/>
      <c r="C448" s="1396"/>
      <c r="D448" s="373"/>
      <c r="E448" s="373"/>
      <c r="F448" s="373"/>
      <c r="G448" s="373"/>
      <c r="H448" s="373"/>
      <c r="I448" s="373"/>
      <c r="J448" s="373"/>
      <c r="K448" s="373"/>
      <c r="L448" s="373"/>
      <c r="M448" s="373"/>
      <c r="N448" s="373"/>
      <c r="O448" s="287"/>
      <c r="P448" s="373"/>
      <c r="Q448" s="373"/>
      <c r="R448" s="373"/>
      <c r="S448" s="373"/>
      <c r="T448" s="373"/>
      <c r="U448" s="373"/>
      <c r="V448" s="373"/>
      <c r="W448" s="373"/>
      <c r="X448" s="373"/>
      <c r="Y448" s="373"/>
      <c r="Z448" s="373"/>
      <c r="AA448" s="373"/>
      <c r="AB448" s="373"/>
      <c r="AC448" s="373"/>
      <c r="AD448" s="373"/>
      <c r="AE448" s="373"/>
      <c r="AF448" s="373"/>
      <c r="AG448" s="373"/>
      <c r="AH448" s="373"/>
      <c r="AI448" s="373"/>
      <c r="AJ448" s="373"/>
      <c r="AK448" s="373"/>
      <c r="AL448" s="373"/>
      <c r="AM448" s="373"/>
      <c r="AN448" s="373"/>
      <c r="AO448" s="373"/>
      <c r="AP448" s="373"/>
      <c r="AQ448" s="373"/>
      <c r="AR448" s="373"/>
      <c r="AS448" s="373"/>
      <c r="AT448" s="373"/>
      <c r="AU448" s="373"/>
      <c r="AV448" s="373"/>
      <c r="AW448" s="373"/>
      <c r="AX448" s="373"/>
      <c r="AY448" s="373"/>
      <c r="AZ448" s="373"/>
      <c r="BA448" s="373"/>
      <c r="BB448" s="373"/>
      <c r="BC448" s="373"/>
      <c r="BD448" s="373"/>
      <c r="BE448" s="373"/>
      <c r="BF448" s="373"/>
      <c r="BG448" s="373"/>
      <c r="BH448" s="373"/>
      <c r="BI448" s="373"/>
      <c r="BJ448" s="373"/>
      <c r="BK448" s="373"/>
      <c r="BL448" s="373"/>
      <c r="BM448" s="373"/>
      <c r="BN448" s="373"/>
    </row>
    <row r="449" spans="1:66" s="285" customFormat="1">
      <c r="A449" s="288"/>
      <c r="B449" s="288"/>
      <c r="C449" s="1396"/>
      <c r="D449" s="373"/>
      <c r="E449" s="373"/>
      <c r="F449" s="373"/>
      <c r="G449" s="373"/>
      <c r="H449" s="373"/>
      <c r="I449" s="373"/>
      <c r="J449" s="373"/>
      <c r="K449" s="373"/>
      <c r="L449" s="373"/>
      <c r="M449" s="373"/>
      <c r="N449" s="373"/>
      <c r="O449" s="287"/>
      <c r="P449" s="373"/>
      <c r="Q449" s="373"/>
      <c r="R449" s="373"/>
      <c r="S449" s="373"/>
      <c r="T449" s="373"/>
      <c r="U449" s="373"/>
      <c r="V449" s="373"/>
      <c r="W449" s="373"/>
      <c r="X449" s="373"/>
      <c r="Y449" s="373"/>
      <c r="Z449" s="373"/>
      <c r="AA449" s="373"/>
      <c r="AB449" s="373"/>
      <c r="AC449" s="373"/>
      <c r="AD449" s="373"/>
      <c r="AE449" s="373"/>
      <c r="AF449" s="373"/>
      <c r="AG449" s="373"/>
      <c r="AH449" s="373"/>
      <c r="AI449" s="373"/>
      <c r="AJ449" s="373"/>
      <c r="AK449" s="373"/>
      <c r="AL449" s="373"/>
      <c r="AM449" s="373"/>
      <c r="AN449" s="373"/>
      <c r="AO449" s="373"/>
      <c r="AP449" s="373"/>
      <c r="AQ449" s="373"/>
      <c r="AR449" s="373"/>
      <c r="AS449" s="373"/>
      <c r="AT449" s="373"/>
      <c r="AU449" s="373"/>
      <c r="AV449" s="373"/>
      <c r="AW449" s="373"/>
      <c r="AX449" s="373"/>
      <c r="AY449" s="373"/>
      <c r="AZ449" s="373"/>
      <c r="BA449" s="373"/>
      <c r="BB449" s="373"/>
      <c r="BC449" s="373"/>
      <c r="BD449" s="373"/>
      <c r="BE449" s="373"/>
      <c r="BF449" s="373"/>
      <c r="BG449" s="373"/>
      <c r="BH449" s="373"/>
      <c r="BI449" s="373"/>
      <c r="BJ449" s="373"/>
      <c r="BK449" s="373"/>
      <c r="BL449" s="373"/>
      <c r="BM449" s="373"/>
      <c r="BN449" s="373"/>
    </row>
    <row r="450" spans="1:66" s="285" customFormat="1" ht="15.75" customHeight="1">
      <c r="A450" s="288"/>
      <c r="B450" s="288"/>
      <c r="C450" s="1396"/>
      <c r="D450" s="373"/>
      <c r="E450" s="373"/>
      <c r="F450" s="373"/>
      <c r="G450" s="373"/>
      <c r="H450" s="373"/>
      <c r="I450" s="373"/>
      <c r="J450" s="373"/>
      <c r="K450" s="373"/>
      <c r="L450" s="373"/>
      <c r="M450" s="373"/>
      <c r="N450" s="373"/>
      <c r="O450" s="287"/>
      <c r="P450" s="373"/>
      <c r="Q450" s="373"/>
      <c r="R450" s="373"/>
      <c r="S450" s="373"/>
      <c r="T450" s="373"/>
      <c r="U450" s="373"/>
      <c r="V450" s="373"/>
      <c r="W450" s="373"/>
      <c r="X450" s="373"/>
      <c r="Y450" s="373"/>
      <c r="Z450" s="373"/>
      <c r="AA450" s="373"/>
      <c r="AB450" s="373"/>
      <c r="AC450" s="373"/>
      <c r="AD450" s="373"/>
      <c r="AE450" s="373"/>
      <c r="AF450" s="373"/>
      <c r="AG450" s="373"/>
      <c r="AH450" s="373"/>
      <c r="AI450" s="373"/>
      <c r="AJ450" s="373"/>
      <c r="AK450" s="373"/>
      <c r="AL450" s="373"/>
      <c r="AM450" s="373"/>
      <c r="AN450" s="373"/>
      <c r="AO450" s="373"/>
      <c r="AP450" s="373"/>
      <c r="AQ450" s="373"/>
      <c r="AR450" s="373"/>
      <c r="AS450" s="373"/>
      <c r="AT450" s="373"/>
      <c r="AU450" s="373"/>
      <c r="AV450" s="373"/>
      <c r="AW450" s="373"/>
      <c r="AX450" s="373"/>
      <c r="AY450" s="373"/>
      <c r="AZ450" s="373"/>
      <c r="BA450" s="373"/>
      <c r="BB450" s="373"/>
      <c r="BC450" s="373"/>
      <c r="BD450" s="373"/>
      <c r="BE450" s="373"/>
      <c r="BF450" s="373"/>
      <c r="BG450" s="373"/>
      <c r="BH450" s="373"/>
      <c r="BI450" s="373"/>
      <c r="BJ450" s="373"/>
      <c r="BK450" s="373"/>
      <c r="BL450" s="373"/>
      <c r="BM450" s="373"/>
      <c r="BN450" s="373"/>
    </row>
    <row r="451" spans="1:66" s="285" customFormat="1">
      <c r="A451" s="288"/>
      <c r="B451" s="288"/>
      <c r="C451" s="1396"/>
      <c r="D451" s="373"/>
      <c r="E451" s="373"/>
      <c r="F451" s="373"/>
      <c r="G451" s="373"/>
      <c r="H451" s="373"/>
      <c r="I451" s="373"/>
      <c r="J451" s="373"/>
      <c r="K451" s="373"/>
      <c r="L451" s="373"/>
      <c r="M451" s="373"/>
      <c r="N451" s="373"/>
      <c r="O451" s="287"/>
      <c r="P451" s="373"/>
      <c r="Q451" s="373"/>
      <c r="R451" s="373"/>
      <c r="S451" s="373"/>
      <c r="T451" s="373"/>
      <c r="U451" s="373"/>
      <c r="V451" s="373"/>
      <c r="W451" s="373"/>
      <c r="X451" s="373"/>
      <c r="Y451" s="373"/>
      <c r="Z451" s="373"/>
      <c r="AA451" s="373"/>
      <c r="AB451" s="373"/>
      <c r="AC451" s="373"/>
      <c r="AD451" s="373"/>
      <c r="AE451" s="373"/>
      <c r="AF451" s="373"/>
      <c r="AG451" s="373"/>
      <c r="AH451" s="373"/>
      <c r="AI451" s="373"/>
      <c r="AJ451" s="373"/>
      <c r="AK451" s="373"/>
      <c r="AL451" s="373"/>
      <c r="AM451" s="373"/>
      <c r="AN451" s="373"/>
      <c r="AO451" s="373"/>
      <c r="AP451" s="373"/>
      <c r="AQ451" s="373"/>
      <c r="AR451" s="373"/>
      <c r="AS451" s="373"/>
      <c r="AT451" s="373"/>
      <c r="AU451" s="373"/>
      <c r="AV451" s="373"/>
      <c r="AW451" s="373"/>
      <c r="AX451" s="373"/>
      <c r="AY451" s="373"/>
      <c r="AZ451" s="373"/>
      <c r="BA451" s="373"/>
      <c r="BB451" s="373"/>
      <c r="BC451" s="373"/>
      <c r="BD451" s="373"/>
      <c r="BE451" s="373"/>
      <c r="BF451" s="373"/>
      <c r="BG451" s="373"/>
      <c r="BH451" s="373"/>
      <c r="BI451" s="373"/>
      <c r="BJ451" s="373"/>
      <c r="BK451" s="373"/>
      <c r="BL451" s="373"/>
      <c r="BM451" s="373"/>
      <c r="BN451" s="373"/>
    </row>
    <row r="452" spans="1:66" s="285" customFormat="1" ht="15.75" customHeight="1">
      <c r="A452" s="288"/>
      <c r="B452" s="288"/>
      <c r="C452" s="1396"/>
      <c r="D452" s="373"/>
      <c r="E452" s="373"/>
      <c r="F452" s="373"/>
      <c r="G452" s="373"/>
      <c r="H452" s="373"/>
      <c r="I452" s="373"/>
      <c r="J452" s="373"/>
      <c r="K452" s="373"/>
      <c r="L452" s="373"/>
      <c r="M452" s="373"/>
      <c r="N452" s="373"/>
      <c r="O452" s="287"/>
      <c r="P452" s="373"/>
      <c r="Q452" s="373"/>
      <c r="R452" s="373"/>
      <c r="S452" s="373"/>
      <c r="T452" s="373"/>
      <c r="U452" s="373"/>
      <c r="V452" s="373"/>
      <c r="W452" s="373"/>
      <c r="X452" s="373"/>
      <c r="Y452" s="373"/>
      <c r="Z452" s="373"/>
      <c r="AA452" s="373"/>
      <c r="AB452" s="373"/>
      <c r="AC452" s="373"/>
      <c r="AD452" s="373"/>
      <c r="AE452" s="373"/>
      <c r="AF452" s="373"/>
      <c r="AG452" s="373"/>
      <c r="AH452" s="373"/>
      <c r="AI452" s="373"/>
      <c r="AJ452" s="373"/>
      <c r="AK452" s="373"/>
      <c r="AL452" s="373"/>
      <c r="AM452" s="373"/>
      <c r="AN452" s="373"/>
      <c r="AO452" s="373"/>
      <c r="AP452" s="373"/>
      <c r="AQ452" s="373"/>
      <c r="AR452" s="373"/>
      <c r="AS452" s="373"/>
      <c r="AT452" s="373"/>
      <c r="AU452" s="373"/>
      <c r="AV452" s="373"/>
      <c r="AW452" s="373"/>
      <c r="AX452" s="373"/>
      <c r="AY452" s="373"/>
      <c r="AZ452" s="373"/>
      <c r="BA452" s="373"/>
      <c r="BB452" s="373"/>
      <c r="BC452" s="373"/>
      <c r="BD452" s="373"/>
      <c r="BE452" s="373"/>
      <c r="BF452" s="373"/>
      <c r="BG452" s="373"/>
      <c r="BH452" s="373"/>
      <c r="BI452" s="373"/>
      <c r="BJ452" s="373"/>
      <c r="BK452" s="373"/>
      <c r="BL452" s="373"/>
      <c r="BM452" s="373"/>
      <c r="BN452" s="373"/>
    </row>
    <row r="453" spans="1:66" s="285" customFormat="1">
      <c r="A453" s="288"/>
      <c r="B453" s="288"/>
      <c r="C453" s="1396"/>
      <c r="D453" s="373"/>
      <c r="E453" s="373"/>
      <c r="F453" s="373"/>
      <c r="G453" s="373"/>
      <c r="H453" s="373"/>
      <c r="I453" s="373"/>
      <c r="J453" s="373"/>
      <c r="K453" s="373"/>
      <c r="L453" s="373"/>
      <c r="M453" s="373"/>
      <c r="N453" s="373"/>
      <c r="O453" s="287"/>
      <c r="P453" s="373"/>
      <c r="Q453" s="373"/>
      <c r="R453" s="373"/>
      <c r="S453" s="373"/>
      <c r="T453" s="373"/>
      <c r="U453" s="373"/>
      <c r="V453" s="373"/>
      <c r="W453" s="373"/>
      <c r="X453" s="373"/>
      <c r="Y453" s="373"/>
      <c r="Z453" s="373"/>
      <c r="AA453" s="373"/>
      <c r="AB453" s="373"/>
      <c r="AC453" s="373"/>
      <c r="AD453" s="373"/>
      <c r="AE453" s="373"/>
      <c r="AF453" s="373"/>
      <c r="AG453" s="373"/>
      <c r="AH453" s="373"/>
      <c r="AI453" s="373"/>
      <c r="AJ453" s="373"/>
      <c r="AK453" s="373"/>
      <c r="AL453" s="373"/>
      <c r="AM453" s="373"/>
      <c r="AN453" s="373"/>
      <c r="AO453" s="373"/>
      <c r="AP453" s="373"/>
      <c r="AQ453" s="373"/>
      <c r="AR453" s="373"/>
      <c r="AS453" s="373"/>
      <c r="AT453" s="373"/>
      <c r="AU453" s="373"/>
      <c r="AV453" s="373"/>
      <c r="AW453" s="373"/>
      <c r="AX453" s="373"/>
      <c r="AY453" s="373"/>
      <c r="AZ453" s="373"/>
      <c r="BA453" s="373"/>
      <c r="BB453" s="373"/>
      <c r="BC453" s="373"/>
      <c r="BD453" s="373"/>
      <c r="BE453" s="373"/>
      <c r="BF453" s="373"/>
      <c r="BG453" s="373"/>
      <c r="BH453" s="373"/>
      <c r="BI453" s="373"/>
      <c r="BJ453" s="373"/>
      <c r="BK453" s="373"/>
      <c r="BL453" s="373"/>
      <c r="BM453" s="373"/>
      <c r="BN453" s="373"/>
    </row>
    <row r="454" spans="1:66" s="285" customFormat="1" ht="15.75" customHeight="1">
      <c r="A454" s="288"/>
      <c r="B454" s="288"/>
      <c r="C454" s="1396"/>
      <c r="D454" s="373"/>
      <c r="E454" s="373"/>
      <c r="F454" s="373"/>
      <c r="G454" s="373"/>
      <c r="H454" s="373"/>
      <c r="I454" s="373"/>
      <c r="J454" s="373"/>
      <c r="K454" s="373"/>
      <c r="L454" s="373"/>
      <c r="M454" s="373"/>
      <c r="N454" s="373"/>
      <c r="O454" s="287"/>
      <c r="P454" s="373"/>
      <c r="Q454" s="373"/>
      <c r="R454" s="373"/>
      <c r="S454" s="373"/>
      <c r="T454" s="373"/>
      <c r="U454" s="373"/>
      <c r="V454" s="373"/>
      <c r="W454" s="373"/>
      <c r="X454" s="373"/>
      <c r="Y454" s="373"/>
      <c r="Z454" s="373"/>
      <c r="AA454" s="373"/>
      <c r="AB454" s="373"/>
      <c r="AC454" s="373"/>
      <c r="AD454" s="373"/>
      <c r="AE454" s="373"/>
      <c r="AF454" s="373"/>
      <c r="AG454" s="373"/>
      <c r="AH454" s="373"/>
      <c r="AI454" s="373"/>
      <c r="AJ454" s="373"/>
      <c r="AK454" s="373"/>
      <c r="AL454" s="373"/>
      <c r="AM454" s="373"/>
      <c r="AN454" s="373"/>
      <c r="AO454" s="373"/>
      <c r="AP454" s="373"/>
      <c r="AQ454" s="373"/>
      <c r="AR454" s="373"/>
      <c r="AS454" s="373"/>
      <c r="AT454" s="373"/>
      <c r="AU454" s="373"/>
      <c r="AV454" s="373"/>
      <c r="AW454" s="373"/>
      <c r="AX454" s="373"/>
      <c r="AY454" s="373"/>
      <c r="AZ454" s="373"/>
      <c r="BA454" s="373"/>
      <c r="BB454" s="373"/>
      <c r="BC454" s="373"/>
      <c r="BD454" s="373"/>
      <c r="BE454" s="373"/>
      <c r="BF454" s="373"/>
      <c r="BG454" s="373"/>
      <c r="BH454" s="373"/>
      <c r="BI454" s="373"/>
      <c r="BJ454" s="373"/>
      <c r="BK454" s="373"/>
      <c r="BL454" s="373"/>
      <c r="BM454" s="373"/>
      <c r="BN454" s="373"/>
    </row>
    <row r="455" spans="1:66" s="285" customFormat="1">
      <c r="A455" s="288"/>
      <c r="B455" s="288"/>
      <c r="C455" s="1396"/>
      <c r="D455" s="373"/>
      <c r="E455" s="373"/>
      <c r="F455" s="373"/>
      <c r="G455" s="373"/>
      <c r="H455" s="373"/>
      <c r="I455" s="373"/>
      <c r="J455" s="373"/>
      <c r="K455" s="373"/>
      <c r="L455" s="373"/>
      <c r="M455" s="373"/>
      <c r="N455" s="373"/>
      <c r="O455" s="287"/>
      <c r="P455" s="373"/>
      <c r="Q455" s="373"/>
      <c r="R455" s="373"/>
      <c r="S455" s="373"/>
      <c r="T455" s="373"/>
      <c r="U455" s="373"/>
      <c r="V455" s="373"/>
      <c r="W455" s="373"/>
      <c r="X455" s="373"/>
      <c r="Y455" s="373"/>
      <c r="Z455" s="373"/>
      <c r="AA455" s="373"/>
      <c r="AB455" s="373"/>
      <c r="AC455" s="373"/>
      <c r="AD455" s="373"/>
      <c r="AE455" s="373"/>
      <c r="AF455" s="373"/>
      <c r="AG455" s="373"/>
      <c r="AH455" s="373"/>
      <c r="AI455" s="373"/>
      <c r="AJ455" s="373"/>
      <c r="AK455" s="373"/>
      <c r="AL455" s="373"/>
      <c r="AM455" s="373"/>
      <c r="AN455" s="373"/>
      <c r="AO455" s="373"/>
      <c r="AP455" s="373"/>
      <c r="AQ455" s="373"/>
      <c r="AR455" s="373"/>
      <c r="AS455" s="373"/>
      <c r="AT455" s="373"/>
      <c r="AU455" s="373"/>
      <c r="AV455" s="373"/>
      <c r="AW455" s="373"/>
      <c r="AX455" s="373"/>
      <c r="AY455" s="373"/>
      <c r="AZ455" s="373"/>
      <c r="BA455" s="373"/>
      <c r="BB455" s="373"/>
      <c r="BC455" s="373"/>
      <c r="BD455" s="373"/>
      <c r="BE455" s="373"/>
      <c r="BF455" s="373"/>
      <c r="BG455" s="373"/>
      <c r="BH455" s="373"/>
      <c r="BI455" s="373"/>
      <c r="BJ455" s="373"/>
      <c r="BK455" s="373"/>
      <c r="BL455" s="373"/>
      <c r="BM455" s="373"/>
      <c r="BN455" s="373"/>
    </row>
    <row r="456" spans="1:66" s="285" customFormat="1" ht="15.75" customHeight="1">
      <c r="A456" s="288"/>
      <c r="B456" s="288"/>
      <c r="C456" s="1396"/>
      <c r="D456" s="373"/>
      <c r="E456" s="373"/>
      <c r="F456" s="373"/>
      <c r="G456" s="373"/>
      <c r="H456" s="373"/>
      <c r="I456" s="373"/>
      <c r="J456" s="373"/>
      <c r="K456" s="373"/>
      <c r="L456" s="373"/>
      <c r="M456" s="373"/>
      <c r="N456" s="373"/>
      <c r="O456" s="287"/>
      <c r="P456" s="373"/>
      <c r="Q456" s="373"/>
      <c r="R456" s="373"/>
      <c r="S456" s="373"/>
      <c r="T456" s="373"/>
      <c r="U456" s="373"/>
      <c r="V456" s="373"/>
      <c r="W456" s="373"/>
      <c r="X456" s="373"/>
      <c r="Y456" s="373"/>
      <c r="Z456" s="373"/>
      <c r="AA456" s="373"/>
      <c r="AB456" s="373"/>
      <c r="AC456" s="373"/>
      <c r="AD456" s="373"/>
      <c r="AE456" s="373"/>
      <c r="AF456" s="373"/>
      <c r="AG456" s="373"/>
      <c r="AH456" s="373"/>
      <c r="AI456" s="373"/>
      <c r="AJ456" s="373"/>
      <c r="AK456" s="373"/>
      <c r="AL456" s="373"/>
      <c r="AM456" s="373"/>
      <c r="AN456" s="373"/>
      <c r="AO456" s="373"/>
      <c r="AP456" s="373"/>
      <c r="AQ456" s="373"/>
      <c r="AR456" s="373"/>
      <c r="AS456" s="373"/>
      <c r="AT456" s="373"/>
      <c r="AU456" s="373"/>
      <c r="AV456" s="373"/>
      <c r="AW456" s="373"/>
      <c r="AX456" s="373"/>
      <c r="AY456" s="373"/>
      <c r="AZ456" s="373"/>
      <c r="BA456" s="373"/>
      <c r="BB456" s="373"/>
      <c r="BC456" s="373"/>
      <c r="BD456" s="373"/>
      <c r="BE456" s="373"/>
      <c r="BF456" s="373"/>
      <c r="BG456" s="373"/>
      <c r="BH456" s="373"/>
      <c r="BI456" s="373"/>
      <c r="BJ456" s="373"/>
      <c r="BK456" s="373"/>
      <c r="BL456" s="373"/>
      <c r="BM456" s="373"/>
      <c r="BN456" s="373"/>
    </row>
    <row r="457" spans="1:66" s="285" customFormat="1">
      <c r="A457" s="288"/>
      <c r="B457" s="288"/>
      <c r="C457" s="1396"/>
      <c r="D457" s="373"/>
      <c r="E457" s="373"/>
      <c r="F457" s="373"/>
      <c r="G457" s="373"/>
      <c r="H457" s="373"/>
      <c r="I457" s="373"/>
      <c r="J457" s="373"/>
      <c r="K457" s="373"/>
      <c r="L457" s="373"/>
      <c r="M457" s="373"/>
      <c r="N457" s="373"/>
      <c r="O457" s="287"/>
      <c r="P457" s="373"/>
      <c r="Q457" s="373"/>
      <c r="R457" s="373"/>
      <c r="S457" s="373"/>
      <c r="T457" s="373"/>
      <c r="U457" s="373"/>
      <c r="V457" s="373"/>
      <c r="W457" s="373"/>
      <c r="X457" s="373"/>
      <c r="Y457" s="373"/>
      <c r="Z457" s="373"/>
      <c r="AA457" s="373"/>
      <c r="AB457" s="373"/>
      <c r="AC457" s="373"/>
      <c r="AD457" s="373"/>
      <c r="AE457" s="373"/>
      <c r="AF457" s="373"/>
      <c r="AG457" s="373"/>
      <c r="AH457" s="373"/>
      <c r="AI457" s="373"/>
      <c r="AJ457" s="373"/>
      <c r="AK457" s="373"/>
      <c r="AL457" s="373"/>
      <c r="AM457" s="373"/>
      <c r="AN457" s="373"/>
      <c r="AO457" s="373"/>
      <c r="AP457" s="373"/>
      <c r="AQ457" s="373"/>
      <c r="AR457" s="373"/>
      <c r="AS457" s="373"/>
      <c r="AT457" s="373"/>
      <c r="AU457" s="373"/>
      <c r="AV457" s="373"/>
      <c r="AW457" s="373"/>
      <c r="AX457" s="373"/>
      <c r="AY457" s="373"/>
      <c r="AZ457" s="373"/>
      <c r="BA457" s="373"/>
      <c r="BB457" s="373"/>
      <c r="BC457" s="373"/>
      <c r="BD457" s="373"/>
      <c r="BE457" s="373"/>
      <c r="BF457" s="373"/>
      <c r="BG457" s="373"/>
      <c r="BH457" s="373"/>
      <c r="BI457" s="373"/>
      <c r="BJ457" s="373"/>
      <c r="BK457" s="373"/>
      <c r="BL457" s="373"/>
      <c r="BM457" s="373"/>
      <c r="BN457" s="373"/>
    </row>
    <row r="458" spans="1:66" s="285" customFormat="1" ht="15.75" customHeight="1">
      <c r="A458" s="288"/>
      <c r="B458" s="288"/>
      <c r="C458" s="1396"/>
      <c r="D458" s="373"/>
      <c r="E458" s="373"/>
      <c r="F458" s="373"/>
      <c r="G458" s="373"/>
      <c r="H458" s="373"/>
      <c r="I458" s="373"/>
      <c r="J458" s="373"/>
      <c r="K458" s="373"/>
      <c r="L458" s="373"/>
      <c r="M458" s="373"/>
      <c r="N458" s="373"/>
      <c r="O458" s="287"/>
      <c r="P458" s="373"/>
      <c r="Q458" s="373"/>
      <c r="R458" s="373"/>
      <c r="S458" s="373"/>
      <c r="T458" s="373"/>
      <c r="U458" s="373"/>
      <c r="V458" s="373"/>
      <c r="W458" s="373"/>
      <c r="X458" s="373"/>
      <c r="Y458" s="373"/>
      <c r="Z458" s="373"/>
      <c r="AA458" s="373"/>
      <c r="AB458" s="373"/>
      <c r="AC458" s="373"/>
      <c r="AD458" s="373"/>
      <c r="AE458" s="373"/>
      <c r="AF458" s="373"/>
      <c r="AG458" s="373"/>
      <c r="AH458" s="373"/>
      <c r="AI458" s="373"/>
      <c r="AJ458" s="373"/>
      <c r="AK458" s="373"/>
      <c r="AL458" s="373"/>
      <c r="AM458" s="373"/>
      <c r="AN458" s="373"/>
      <c r="AO458" s="373"/>
      <c r="AP458" s="373"/>
      <c r="AQ458" s="373"/>
      <c r="AR458" s="373"/>
      <c r="AS458" s="373"/>
      <c r="AT458" s="373"/>
      <c r="AU458" s="373"/>
      <c r="AV458" s="373"/>
      <c r="AW458" s="373"/>
      <c r="AX458" s="373"/>
      <c r="AY458" s="373"/>
      <c r="AZ458" s="373"/>
      <c r="BA458" s="373"/>
      <c r="BB458" s="373"/>
      <c r="BC458" s="373"/>
      <c r="BD458" s="373"/>
      <c r="BE458" s="373"/>
      <c r="BF458" s="373"/>
      <c r="BG458" s="373"/>
      <c r="BH458" s="373"/>
      <c r="BI458" s="373"/>
      <c r="BJ458" s="373"/>
      <c r="BK458" s="373"/>
      <c r="BL458" s="373"/>
      <c r="BM458" s="373"/>
      <c r="BN458" s="373"/>
    </row>
    <row r="459" spans="1:66" s="285" customFormat="1">
      <c r="A459" s="288"/>
      <c r="B459" s="288"/>
      <c r="C459" s="1396"/>
      <c r="D459" s="373"/>
      <c r="E459" s="373"/>
      <c r="F459" s="373"/>
      <c r="G459" s="373"/>
      <c r="H459" s="373"/>
      <c r="I459" s="373"/>
      <c r="J459" s="373"/>
      <c r="K459" s="373"/>
      <c r="L459" s="373"/>
      <c r="M459" s="373"/>
      <c r="N459" s="373"/>
      <c r="O459" s="287"/>
      <c r="P459" s="373"/>
      <c r="Q459" s="373"/>
      <c r="R459" s="373"/>
      <c r="S459" s="373"/>
      <c r="T459" s="373"/>
      <c r="U459" s="373"/>
      <c r="V459" s="373"/>
      <c r="W459" s="373"/>
      <c r="X459" s="373"/>
      <c r="Y459" s="373"/>
      <c r="Z459" s="373"/>
      <c r="AA459" s="373"/>
      <c r="AB459" s="373"/>
      <c r="AC459" s="373"/>
      <c r="AD459" s="373"/>
      <c r="AE459" s="373"/>
      <c r="AF459" s="373"/>
      <c r="AG459" s="373"/>
      <c r="AH459" s="373"/>
      <c r="AI459" s="373"/>
      <c r="AJ459" s="373"/>
      <c r="AK459" s="373"/>
      <c r="AL459" s="373"/>
      <c r="AM459" s="373"/>
      <c r="AN459" s="373"/>
      <c r="AO459" s="373"/>
      <c r="AP459" s="373"/>
      <c r="AQ459" s="373"/>
      <c r="AR459" s="373"/>
      <c r="AS459" s="373"/>
      <c r="AT459" s="373"/>
      <c r="AU459" s="373"/>
      <c r="AV459" s="373"/>
      <c r="AW459" s="373"/>
      <c r="AX459" s="373"/>
      <c r="AY459" s="373"/>
      <c r="AZ459" s="373"/>
      <c r="BA459" s="373"/>
      <c r="BB459" s="373"/>
      <c r="BC459" s="373"/>
      <c r="BD459" s="373"/>
      <c r="BE459" s="373"/>
      <c r="BF459" s="373"/>
      <c r="BG459" s="373"/>
      <c r="BH459" s="373"/>
      <c r="BI459" s="373"/>
      <c r="BJ459" s="373"/>
      <c r="BK459" s="373"/>
      <c r="BL459" s="373"/>
      <c r="BM459" s="373"/>
      <c r="BN459" s="373"/>
    </row>
    <row r="460" spans="1:66" s="285" customFormat="1" ht="15.75" customHeight="1">
      <c r="A460" s="288"/>
      <c r="B460" s="288"/>
      <c r="C460" s="1396"/>
      <c r="D460" s="373"/>
      <c r="E460" s="373"/>
      <c r="F460" s="373"/>
      <c r="G460" s="373"/>
      <c r="H460" s="373"/>
      <c r="I460" s="373"/>
      <c r="J460" s="373"/>
      <c r="K460" s="373"/>
      <c r="L460" s="373"/>
      <c r="M460" s="373"/>
      <c r="N460" s="373"/>
      <c r="O460" s="287"/>
      <c r="P460" s="373"/>
      <c r="Q460" s="373"/>
      <c r="R460" s="373"/>
      <c r="S460" s="373"/>
      <c r="T460" s="373"/>
      <c r="U460" s="373"/>
      <c r="V460" s="373"/>
      <c r="W460" s="373"/>
      <c r="X460" s="373"/>
      <c r="Y460" s="373"/>
      <c r="Z460" s="373"/>
      <c r="AA460" s="373"/>
      <c r="AB460" s="373"/>
      <c r="AC460" s="373"/>
      <c r="AD460" s="373"/>
      <c r="AE460" s="373"/>
      <c r="AF460" s="373"/>
      <c r="AG460" s="373"/>
      <c r="AH460" s="373"/>
      <c r="AI460" s="373"/>
      <c r="AJ460" s="373"/>
      <c r="AK460" s="373"/>
      <c r="AL460" s="373"/>
      <c r="AM460" s="373"/>
      <c r="AN460" s="373"/>
      <c r="AO460" s="373"/>
      <c r="AP460" s="373"/>
      <c r="AQ460" s="373"/>
      <c r="AR460" s="373"/>
      <c r="AS460" s="373"/>
      <c r="AT460" s="373"/>
      <c r="AU460" s="373"/>
      <c r="AV460" s="373"/>
      <c r="AW460" s="373"/>
      <c r="AX460" s="373"/>
      <c r="AY460" s="373"/>
      <c r="AZ460" s="373"/>
      <c r="BA460" s="373"/>
      <c r="BB460" s="373"/>
      <c r="BC460" s="373"/>
      <c r="BD460" s="373"/>
      <c r="BE460" s="373"/>
      <c r="BF460" s="373"/>
      <c r="BG460" s="373"/>
      <c r="BH460" s="373"/>
      <c r="BI460" s="373"/>
      <c r="BJ460" s="373"/>
      <c r="BK460" s="373"/>
      <c r="BL460" s="373"/>
      <c r="BM460" s="373"/>
      <c r="BN460" s="373"/>
    </row>
    <row r="461" spans="1:66" s="285" customFormat="1">
      <c r="A461" s="288"/>
      <c r="B461" s="288"/>
      <c r="C461" s="1396"/>
      <c r="D461" s="373"/>
      <c r="E461" s="373"/>
      <c r="F461" s="373"/>
      <c r="G461" s="373"/>
      <c r="H461" s="373"/>
      <c r="I461" s="373"/>
      <c r="J461" s="373"/>
      <c r="K461" s="373"/>
      <c r="L461" s="373"/>
      <c r="M461" s="373"/>
      <c r="N461" s="373"/>
      <c r="O461" s="287"/>
      <c r="P461" s="373"/>
      <c r="Q461" s="373"/>
      <c r="R461" s="373"/>
      <c r="S461" s="373"/>
      <c r="T461" s="373"/>
      <c r="U461" s="373"/>
      <c r="V461" s="373"/>
      <c r="W461" s="373"/>
      <c r="X461" s="373"/>
      <c r="Y461" s="373"/>
      <c r="Z461" s="373"/>
      <c r="AA461" s="373"/>
      <c r="AB461" s="373"/>
      <c r="AC461" s="373"/>
      <c r="AD461" s="373"/>
      <c r="AE461" s="373"/>
      <c r="AF461" s="373"/>
      <c r="AG461" s="373"/>
      <c r="AH461" s="373"/>
      <c r="AI461" s="373"/>
      <c r="AJ461" s="373"/>
      <c r="AK461" s="373"/>
      <c r="AL461" s="373"/>
      <c r="AM461" s="373"/>
      <c r="AN461" s="373"/>
      <c r="AO461" s="373"/>
      <c r="AP461" s="373"/>
      <c r="AQ461" s="373"/>
      <c r="AR461" s="373"/>
      <c r="AS461" s="373"/>
      <c r="AT461" s="373"/>
      <c r="AU461" s="373"/>
      <c r="AV461" s="373"/>
      <c r="AW461" s="373"/>
      <c r="AX461" s="373"/>
      <c r="AY461" s="373"/>
      <c r="AZ461" s="373"/>
      <c r="BA461" s="373"/>
      <c r="BB461" s="373"/>
      <c r="BC461" s="373"/>
      <c r="BD461" s="373"/>
      <c r="BE461" s="373"/>
      <c r="BF461" s="373"/>
      <c r="BG461" s="373"/>
      <c r="BH461" s="373"/>
      <c r="BI461" s="373"/>
      <c r="BJ461" s="373"/>
      <c r="BK461" s="373"/>
      <c r="BL461" s="373"/>
      <c r="BM461" s="373"/>
      <c r="BN461" s="373"/>
    </row>
    <row r="462" spans="1:66" s="285" customFormat="1" ht="15.75" customHeight="1">
      <c r="A462" s="288"/>
      <c r="B462" s="288"/>
      <c r="C462" s="1396"/>
      <c r="D462" s="373"/>
      <c r="E462" s="373"/>
      <c r="F462" s="373"/>
      <c r="G462" s="373"/>
      <c r="H462" s="373"/>
      <c r="I462" s="373"/>
      <c r="J462" s="373"/>
      <c r="K462" s="373"/>
      <c r="L462" s="373"/>
      <c r="M462" s="373"/>
      <c r="N462" s="373"/>
      <c r="O462" s="287"/>
      <c r="P462" s="373"/>
      <c r="Q462" s="373"/>
      <c r="R462" s="373"/>
      <c r="S462" s="373"/>
      <c r="T462" s="373"/>
      <c r="U462" s="373"/>
      <c r="V462" s="373"/>
      <c r="W462" s="373"/>
      <c r="X462" s="373"/>
      <c r="Y462" s="373"/>
      <c r="Z462" s="373"/>
      <c r="AA462" s="373"/>
      <c r="AB462" s="373"/>
      <c r="AC462" s="373"/>
      <c r="AD462" s="373"/>
      <c r="AE462" s="373"/>
      <c r="AF462" s="373"/>
      <c r="AG462" s="373"/>
      <c r="AH462" s="373"/>
      <c r="AI462" s="373"/>
      <c r="AJ462" s="373"/>
      <c r="AK462" s="373"/>
      <c r="AL462" s="373"/>
      <c r="AM462" s="373"/>
      <c r="AN462" s="373"/>
      <c r="AO462" s="373"/>
      <c r="AP462" s="373"/>
      <c r="AQ462" s="373"/>
      <c r="AR462" s="373"/>
      <c r="AS462" s="373"/>
      <c r="AT462" s="373"/>
      <c r="AU462" s="373"/>
      <c r="AV462" s="373"/>
      <c r="AW462" s="373"/>
      <c r="AX462" s="373"/>
      <c r="AY462" s="373"/>
      <c r="AZ462" s="373"/>
      <c r="BA462" s="373"/>
      <c r="BB462" s="373"/>
      <c r="BC462" s="373"/>
      <c r="BD462" s="373"/>
      <c r="BE462" s="373"/>
      <c r="BF462" s="373"/>
      <c r="BG462" s="373"/>
      <c r="BH462" s="373"/>
      <c r="BI462" s="373"/>
      <c r="BJ462" s="373"/>
      <c r="BK462" s="373"/>
      <c r="BL462" s="373"/>
      <c r="BM462" s="373"/>
      <c r="BN462" s="373"/>
    </row>
    <row r="463" spans="1:66" s="285" customFormat="1">
      <c r="A463" s="288"/>
      <c r="B463" s="288"/>
      <c r="C463" s="1396"/>
      <c r="D463" s="373"/>
      <c r="E463" s="373"/>
      <c r="F463" s="373"/>
      <c r="G463" s="373"/>
      <c r="H463" s="373"/>
      <c r="I463" s="373"/>
      <c r="J463" s="373"/>
      <c r="K463" s="373"/>
      <c r="L463" s="373"/>
      <c r="M463" s="373"/>
      <c r="N463" s="373"/>
      <c r="O463" s="287"/>
      <c r="P463" s="373"/>
      <c r="Q463" s="373"/>
      <c r="R463" s="373"/>
      <c r="S463" s="373"/>
      <c r="T463" s="373"/>
      <c r="U463" s="373"/>
      <c r="V463" s="373"/>
      <c r="W463" s="373"/>
      <c r="X463" s="373"/>
      <c r="Y463" s="373"/>
      <c r="Z463" s="373"/>
      <c r="AA463" s="373"/>
      <c r="AB463" s="373"/>
      <c r="AC463" s="373"/>
      <c r="AD463" s="373"/>
      <c r="AE463" s="373"/>
      <c r="AF463" s="373"/>
      <c r="AG463" s="373"/>
      <c r="AH463" s="373"/>
      <c r="AI463" s="373"/>
      <c r="AJ463" s="373"/>
      <c r="AK463" s="373"/>
      <c r="AL463" s="373"/>
      <c r="AM463" s="373"/>
      <c r="AN463" s="373"/>
      <c r="AO463" s="373"/>
      <c r="AP463" s="373"/>
      <c r="AQ463" s="373"/>
      <c r="AR463" s="373"/>
      <c r="AS463" s="373"/>
      <c r="AT463" s="373"/>
      <c r="AU463" s="373"/>
      <c r="AV463" s="373"/>
      <c r="AW463" s="373"/>
      <c r="AX463" s="373"/>
      <c r="AY463" s="373"/>
      <c r="AZ463" s="373"/>
      <c r="BA463" s="373"/>
      <c r="BB463" s="373"/>
      <c r="BC463" s="373"/>
      <c r="BD463" s="373"/>
      <c r="BE463" s="373"/>
      <c r="BF463" s="373"/>
      <c r="BG463" s="373"/>
      <c r="BH463" s="373"/>
      <c r="BI463" s="373"/>
      <c r="BJ463" s="373"/>
      <c r="BK463" s="373"/>
      <c r="BL463" s="373"/>
      <c r="BM463" s="373"/>
      <c r="BN463" s="373"/>
    </row>
    <row r="464" spans="1:66" s="285" customFormat="1" ht="15.75" customHeight="1">
      <c r="A464" s="288"/>
      <c r="B464" s="288"/>
      <c r="C464" s="1396"/>
      <c r="D464" s="373"/>
      <c r="E464" s="373"/>
      <c r="F464" s="373"/>
      <c r="G464" s="373"/>
      <c r="H464" s="373"/>
      <c r="I464" s="373"/>
      <c r="J464" s="373"/>
      <c r="K464" s="373"/>
      <c r="L464" s="373"/>
      <c r="M464" s="373"/>
      <c r="N464" s="373"/>
      <c r="O464" s="287"/>
      <c r="P464" s="373"/>
      <c r="Q464" s="373"/>
      <c r="R464" s="373"/>
      <c r="S464" s="373"/>
      <c r="T464" s="373"/>
      <c r="U464" s="373"/>
      <c r="V464" s="373"/>
      <c r="W464" s="373"/>
      <c r="X464" s="373"/>
      <c r="Y464" s="373"/>
      <c r="Z464" s="373"/>
      <c r="AA464" s="373"/>
      <c r="AB464" s="373"/>
      <c r="AC464" s="373"/>
      <c r="AD464" s="373"/>
      <c r="AE464" s="373"/>
      <c r="AF464" s="373"/>
      <c r="AG464" s="373"/>
      <c r="AH464" s="373"/>
      <c r="AI464" s="373"/>
      <c r="AJ464" s="373"/>
      <c r="AK464" s="373"/>
      <c r="AL464" s="373"/>
      <c r="AM464" s="373"/>
      <c r="AN464" s="373"/>
      <c r="AO464" s="373"/>
      <c r="AP464" s="373"/>
      <c r="AQ464" s="373"/>
      <c r="AR464" s="373"/>
      <c r="AS464" s="373"/>
      <c r="AT464" s="373"/>
      <c r="AU464" s="373"/>
      <c r="AV464" s="373"/>
      <c r="AW464" s="373"/>
      <c r="AX464" s="373"/>
      <c r="AY464" s="373"/>
      <c r="AZ464" s="373"/>
      <c r="BA464" s="373"/>
      <c r="BB464" s="373"/>
      <c r="BC464" s="373"/>
      <c r="BD464" s="373"/>
      <c r="BE464" s="373"/>
      <c r="BF464" s="373"/>
      <c r="BG464" s="373"/>
      <c r="BH464" s="373"/>
      <c r="BI464" s="373"/>
      <c r="BJ464" s="373"/>
      <c r="BK464" s="373"/>
      <c r="BL464" s="373"/>
      <c r="BM464" s="373"/>
      <c r="BN464" s="373"/>
    </row>
    <row r="465" spans="1:66" s="285" customFormat="1">
      <c r="A465" s="288"/>
      <c r="B465" s="288"/>
      <c r="C465" s="1396"/>
      <c r="D465" s="373"/>
      <c r="E465" s="373"/>
      <c r="F465" s="373"/>
      <c r="G465" s="373"/>
      <c r="H465" s="373"/>
      <c r="I465" s="373"/>
      <c r="J465" s="373"/>
      <c r="K465" s="373"/>
      <c r="L465" s="373"/>
      <c r="M465" s="373"/>
      <c r="N465" s="373"/>
      <c r="O465" s="287"/>
      <c r="P465" s="373"/>
      <c r="Q465" s="373"/>
      <c r="R465" s="373"/>
      <c r="S465" s="373"/>
      <c r="T465" s="373"/>
      <c r="U465" s="373"/>
      <c r="V465" s="373"/>
      <c r="W465" s="373"/>
      <c r="X465" s="373"/>
      <c r="Y465" s="373"/>
      <c r="Z465" s="373"/>
      <c r="AA465" s="373"/>
      <c r="AB465" s="373"/>
      <c r="AC465" s="373"/>
      <c r="AD465" s="373"/>
      <c r="AE465" s="373"/>
      <c r="AF465" s="373"/>
      <c r="AG465" s="373"/>
      <c r="AH465" s="373"/>
      <c r="AI465" s="373"/>
      <c r="AJ465" s="373"/>
      <c r="AK465" s="373"/>
      <c r="AL465" s="373"/>
      <c r="AM465" s="373"/>
      <c r="AN465" s="373"/>
      <c r="AO465" s="373"/>
      <c r="AP465" s="373"/>
      <c r="AQ465" s="373"/>
      <c r="AR465" s="373"/>
      <c r="AS465" s="373"/>
      <c r="AT465" s="373"/>
      <c r="AU465" s="373"/>
      <c r="AV465" s="373"/>
      <c r="AW465" s="373"/>
      <c r="AX465" s="373"/>
      <c r="AY465" s="373"/>
      <c r="AZ465" s="373"/>
      <c r="BA465" s="373"/>
      <c r="BB465" s="373"/>
      <c r="BC465" s="373"/>
      <c r="BD465" s="373"/>
      <c r="BE465" s="373"/>
      <c r="BF465" s="373"/>
      <c r="BG465" s="373"/>
      <c r="BH465" s="373"/>
      <c r="BI465" s="373"/>
      <c r="BJ465" s="373"/>
      <c r="BK465" s="373"/>
      <c r="BL465" s="373"/>
      <c r="BM465" s="373"/>
      <c r="BN465" s="373"/>
    </row>
    <row r="466" spans="1:66" s="285" customFormat="1" ht="15.75" customHeight="1">
      <c r="A466" s="288"/>
      <c r="B466" s="288"/>
      <c r="C466" s="1396"/>
      <c r="D466" s="373"/>
      <c r="E466" s="373"/>
      <c r="F466" s="373"/>
      <c r="G466" s="373"/>
      <c r="H466" s="373"/>
      <c r="I466" s="373"/>
      <c r="J466" s="373"/>
      <c r="K466" s="373"/>
      <c r="L466" s="373"/>
      <c r="M466" s="373"/>
      <c r="N466" s="373"/>
      <c r="O466" s="287"/>
      <c r="P466" s="373"/>
      <c r="Q466" s="373"/>
      <c r="R466" s="373"/>
      <c r="S466" s="373"/>
      <c r="T466" s="373"/>
      <c r="U466" s="373"/>
      <c r="V466" s="373"/>
      <c r="W466" s="373"/>
      <c r="X466" s="373"/>
      <c r="Y466" s="373"/>
      <c r="Z466" s="373"/>
      <c r="AA466" s="373"/>
      <c r="AB466" s="373"/>
      <c r="AC466" s="373"/>
      <c r="AD466" s="373"/>
      <c r="AE466" s="373"/>
      <c r="AF466" s="373"/>
      <c r="AG466" s="373"/>
      <c r="AH466" s="373"/>
      <c r="AI466" s="373"/>
      <c r="AJ466" s="373"/>
      <c r="AK466" s="373"/>
      <c r="AL466" s="373"/>
      <c r="AM466" s="373"/>
      <c r="AN466" s="373"/>
      <c r="AO466" s="373"/>
      <c r="AP466" s="373"/>
      <c r="AQ466" s="373"/>
      <c r="AR466" s="373"/>
      <c r="AS466" s="373"/>
      <c r="AT466" s="373"/>
      <c r="AU466" s="373"/>
      <c r="AV466" s="373"/>
      <c r="AW466" s="373"/>
      <c r="AX466" s="373"/>
      <c r="AY466" s="373"/>
      <c r="AZ466" s="373"/>
      <c r="BA466" s="373"/>
      <c r="BB466" s="373"/>
      <c r="BC466" s="373"/>
      <c r="BD466" s="373"/>
      <c r="BE466" s="373"/>
      <c r="BF466" s="373"/>
      <c r="BG466" s="373"/>
      <c r="BH466" s="373"/>
      <c r="BI466" s="373"/>
      <c r="BJ466" s="373"/>
      <c r="BK466" s="373"/>
      <c r="BL466" s="373"/>
      <c r="BM466" s="373"/>
      <c r="BN466" s="373"/>
    </row>
    <row r="467" spans="1:66" s="285" customFormat="1">
      <c r="A467" s="288"/>
      <c r="B467" s="288"/>
      <c r="C467" s="1396"/>
      <c r="D467" s="373"/>
      <c r="E467" s="373"/>
      <c r="F467" s="373"/>
      <c r="G467" s="373"/>
      <c r="H467" s="373"/>
      <c r="I467" s="373"/>
      <c r="J467" s="373"/>
      <c r="K467" s="373"/>
      <c r="L467" s="373"/>
      <c r="M467" s="373"/>
      <c r="N467" s="373"/>
      <c r="O467" s="287"/>
      <c r="P467" s="373"/>
      <c r="Q467" s="373"/>
      <c r="R467" s="373"/>
      <c r="S467" s="373"/>
      <c r="T467" s="373"/>
      <c r="U467" s="373"/>
      <c r="V467" s="373"/>
      <c r="W467" s="373"/>
      <c r="X467" s="373"/>
      <c r="Y467" s="373"/>
      <c r="Z467" s="373"/>
      <c r="AA467" s="373"/>
      <c r="AB467" s="373"/>
      <c r="AC467" s="373"/>
      <c r="AD467" s="373"/>
      <c r="AE467" s="373"/>
      <c r="AF467" s="373"/>
      <c r="AG467" s="373"/>
      <c r="AH467" s="373"/>
      <c r="AI467" s="373"/>
      <c r="AJ467" s="373"/>
      <c r="AK467" s="373"/>
      <c r="AL467" s="373"/>
      <c r="AM467" s="373"/>
      <c r="AN467" s="373"/>
      <c r="AO467" s="373"/>
      <c r="AP467" s="373"/>
      <c r="AQ467" s="373"/>
      <c r="AR467" s="373"/>
      <c r="AS467" s="373"/>
      <c r="AT467" s="373"/>
      <c r="AU467" s="373"/>
      <c r="AV467" s="373"/>
      <c r="AW467" s="373"/>
      <c r="AX467" s="373"/>
      <c r="AY467" s="373"/>
      <c r="AZ467" s="373"/>
      <c r="BA467" s="373"/>
      <c r="BB467" s="373"/>
      <c r="BC467" s="373"/>
      <c r="BD467" s="373"/>
      <c r="BE467" s="373"/>
      <c r="BF467" s="373"/>
      <c r="BG467" s="373"/>
      <c r="BH467" s="373"/>
      <c r="BI467" s="373"/>
      <c r="BJ467" s="373"/>
      <c r="BK467" s="373"/>
      <c r="BL467" s="373"/>
      <c r="BM467" s="373"/>
      <c r="BN467" s="373"/>
    </row>
    <row r="468" spans="1:66" s="285" customFormat="1" ht="15.75" customHeight="1">
      <c r="A468" s="288"/>
      <c r="B468" s="288"/>
      <c r="C468" s="1396"/>
      <c r="D468" s="373"/>
      <c r="E468" s="373"/>
      <c r="F468" s="373"/>
      <c r="G468" s="373"/>
      <c r="H468" s="373"/>
      <c r="I468" s="373"/>
      <c r="J468" s="373"/>
      <c r="K468" s="373"/>
      <c r="L468" s="373"/>
      <c r="M468" s="373"/>
      <c r="N468" s="373"/>
      <c r="O468" s="287"/>
      <c r="P468" s="373"/>
      <c r="Q468" s="373"/>
      <c r="R468" s="373"/>
      <c r="S468" s="373"/>
      <c r="T468" s="373"/>
      <c r="U468" s="373"/>
      <c r="V468" s="373"/>
      <c r="W468" s="373"/>
      <c r="X468" s="373"/>
      <c r="Y468" s="373"/>
      <c r="Z468" s="373"/>
      <c r="AA468" s="373"/>
      <c r="AB468" s="373"/>
      <c r="AC468" s="373"/>
      <c r="AD468" s="373"/>
      <c r="AE468" s="373"/>
      <c r="AF468" s="373"/>
      <c r="AG468" s="373"/>
      <c r="AH468" s="373"/>
      <c r="AI468" s="373"/>
      <c r="AJ468" s="373"/>
      <c r="AK468" s="373"/>
      <c r="AL468" s="373"/>
      <c r="AM468" s="373"/>
      <c r="AN468" s="373"/>
      <c r="AO468" s="373"/>
      <c r="AP468" s="373"/>
      <c r="AQ468" s="373"/>
      <c r="AR468" s="373"/>
      <c r="AS468" s="373"/>
      <c r="AT468" s="373"/>
      <c r="AU468" s="373"/>
      <c r="AV468" s="373"/>
      <c r="AW468" s="373"/>
      <c r="AX468" s="373"/>
      <c r="AY468" s="373"/>
      <c r="AZ468" s="373"/>
      <c r="BA468" s="373"/>
      <c r="BB468" s="373"/>
      <c r="BC468" s="373"/>
      <c r="BD468" s="373"/>
      <c r="BE468" s="373"/>
      <c r="BF468" s="373"/>
      <c r="BG468" s="373"/>
      <c r="BH468" s="373"/>
      <c r="BI468" s="373"/>
      <c r="BJ468" s="373"/>
      <c r="BK468" s="373"/>
      <c r="BL468" s="373"/>
      <c r="BM468" s="373"/>
      <c r="BN468" s="373"/>
    </row>
    <row r="469" spans="1:66" s="285" customFormat="1">
      <c r="A469" s="288"/>
      <c r="B469" s="288"/>
      <c r="C469" s="1396"/>
      <c r="D469" s="373"/>
      <c r="E469" s="373"/>
      <c r="F469" s="373"/>
      <c r="G469" s="373"/>
      <c r="H469" s="373"/>
      <c r="I469" s="373"/>
      <c r="J469" s="373"/>
      <c r="K469" s="373"/>
      <c r="L469" s="373"/>
      <c r="M469" s="373"/>
      <c r="N469" s="373"/>
      <c r="O469" s="287"/>
      <c r="P469" s="373"/>
      <c r="Q469" s="373"/>
      <c r="R469" s="373"/>
      <c r="S469" s="373"/>
      <c r="T469" s="373"/>
      <c r="U469" s="373"/>
      <c r="V469" s="373"/>
      <c r="W469" s="373"/>
      <c r="X469" s="373"/>
      <c r="Y469" s="373"/>
      <c r="Z469" s="373"/>
      <c r="AA469" s="373"/>
      <c r="AB469" s="373"/>
      <c r="AC469" s="373"/>
      <c r="AD469" s="373"/>
      <c r="AE469" s="373"/>
      <c r="AF469" s="373"/>
      <c r="AG469" s="373"/>
      <c r="AH469" s="373"/>
      <c r="AI469" s="373"/>
      <c r="AJ469" s="373"/>
      <c r="AK469" s="373"/>
      <c r="AL469" s="373"/>
      <c r="AM469" s="373"/>
      <c r="AN469" s="373"/>
      <c r="AO469" s="373"/>
      <c r="AP469" s="373"/>
      <c r="AQ469" s="373"/>
      <c r="AR469" s="373"/>
      <c r="AS469" s="373"/>
      <c r="AT469" s="373"/>
      <c r="AU469" s="373"/>
      <c r="AV469" s="373"/>
      <c r="AW469" s="373"/>
      <c r="AX469" s="373"/>
      <c r="AY469" s="373"/>
      <c r="AZ469" s="373"/>
      <c r="BA469" s="373"/>
      <c r="BB469" s="373"/>
      <c r="BC469" s="373"/>
      <c r="BD469" s="373"/>
      <c r="BE469" s="373"/>
      <c r="BF469" s="373"/>
      <c r="BG469" s="373"/>
      <c r="BH469" s="373"/>
      <c r="BI469" s="373"/>
      <c r="BJ469" s="373"/>
      <c r="BK469" s="373"/>
      <c r="BL469" s="373"/>
      <c r="BM469" s="373"/>
      <c r="BN469" s="373"/>
    </row>
    <row r="470" spans="1:66" s="285" customFormat="1" ht="15.75" customHeight="1">
      <c r="A470" s="288"/>
      <c r="B470" s="288"/>
      <c r="C470" s="1396"/>
      <c r="D470" s="373"/>
      <c r="E470" s="373"/>
      <c r="F470" s="373"/>
      <c r="G470" s="373"/>
      <c r="H470" s="373"/>
      <c r="I470" s="373"/>
      <c r="J470" s="373"/>
      <c r="K470" s="373"/>
      <c r="L470" s="373"/>
      <c r="M470" s="373"/>
      <c r="N470" s="373"/>
      <c r="O470" s="287"/>
      <c r="P470" s="373"/>
      <c r="Q470" s="373"/>
      <c r="R470" s="373"/>
      <c r="S470" s="373"/>
      <c r="T470" s="373"/>
      <c r="U470" s="373"/>
      <c r="V470" s="373"/>
      <c r="W470" s="373"/>
      <c r="X470" s="373"/>
      <c r="Y470" s="373"/>
      <c r="Z470" s="373"/>
      <c r="AA470" s="373"/>
      <c r="AB470" s="373"/>
      <c r="AC470" s="373"/>
      <c r="AD470" s="373"/>
      <c r="AE470" s="373"/>
      <c r="AF470" s="373"/>
      <c r="AG470" s="373"/>
      <c r="AH470" s="373"/>
      <c r="AI470" s="373"/>
      <c r="AJ470" s="373"/>
      <c r="AK470" s="373"/>
      <c r="AL470" s="373"/>
      <c r="AM470" s="373"/>
      <c r="AN470" s="373"/>
      <c r="AO470" s="373"/>
      <c r="AP470" s="373"/>
      <c r="AQ470" s="373"/>
      <c r="AR470" s="373"/>
      <c r="AS470" s="373"/>
      <c r="AT470" s="373"/>
      <c r="AU470" s="373"/>
      <c r="AV470" s="373"/>
      <c r="AW470" s="373"/>
      <c r="AX470" s="373"/>
      <c r="AY470" s="373"/>
      <c r="AZ470" s="373"/>
      <c r="BA470" s="373"/>
      <c r="BB470" s="373"/>
      <c r="BC470" s="373"/>
      <c r="BD470" s="373"/>
      <c r="BE470" s="373"/>
      <c r="BF470" s="373"/>
      <c r="BG470" s="373"/>
      <c r="BH470" s="373"/>
      <c r="BI470" s="373"/>
      <c r="BJ470" s="373"/>
      <c r="BK470" s="373"/>
      <c r="BL470" s="373"/>
      <c r="BM470" s="373"/>
      <c r="BN470" s="373"/>
    </row>
    <row r="471" spans="1:66" s="285" customFormat="1">
      <c r="A471" s="288"/>
      <c r="B471" s="288"/>
      <c r="C471" s="1396"/>
      <c r="D471" s="373"/>
      <c r="E471" s="373"/>
      <c r="F471" s="373"/>
      <c r="G471" s="373"/>
      <c r="H471" s="373"/>
      <c r="I471" s="373"/>
      <c r="J471" s="373"/>
      <c r="K471" s="373"/>
      <c r="L471" s="373"/>
      <c r="M471" s="373"/>
      <c r="N471" s="373"/>
      <c r="O471" s="287"/>
      <c r="P471" s="373"/>
      <c r="Q471" s="373"/>
      <c r="R471" s="373"/>
      <c r="S471" s="373"/>
      <c r="T471" s="373"/>
      <c r="U471" s="373"/>
      <c r="V471" s="373"/>
      <c r="W471" s="373"/>
      <c r="X471" s="373"/>
      <c r="Y471" s="373"/>
      <c r="Z471" s="373"/>
      <c r="AA471" s="373"/>
      <c r="AB471" s="373"/>
      <c r="AC471" s="373"/>
      <c r="AD471" s="373"/>
      <c r="AE471" s="373"/>
      <c r="AF471" s="373"/>
      <c r="AG471" s="373"/>
      <c r="AH471" s="373"/>
      <c r="AI471" s="373"/>
      <c r="AJ471" s="373"/>
      <c r="AK471" s="373"/>
      <c r="AL471" s="373"/>
      <c r="AM471" s="373"/>
      <c r="AN471" s="373"/>
      <c r="AO471" s="373"/>
      <c r="AP471" s="373"/>
      <c r="AQ471" s="373"/>
      <c r="AR471" s="373"/>
      <c r="AS471" s="373"/>
      <c r="AT471" s="373"/>
      <c r="AU471" s="373"/>
      <c r="AV471" s="373"/>
      <c r="AW471" s="373"/>
      <c r="AX471" s="373"/>
      <c r="AY471" s="373"/>
      <c r="AZ471" s="373"/>
      <c r="BA471" s="373"/>
      <c r="BB471" s="373"/>
      <c r="BC471" s="373"/>
      <c r="BD471" s="373"/>
      <c r="BE471" s="373"/>
      <c r="BF471" s="373"/>
      <c r="BG471" s="373"/>
      <c r="BH471" s="373"/>
      <c r="BI471" s="373"/>
      <c r="BJ471" s="373"/>
      <c r="BK471" s="373"/>
      <c r="BL471" s="373"/>
      <c r="BM471" s="373"/>
      <c r="BN471" s="373"/>
    </row>
    <row r="472" spans="1:66" s="285" customFormat="1" ht="15.75" customHeight="1">
      <c r="A472" s="288"/>
      <c r="B472" s="288"/>
      <c r="C472" s="1396"/>
      <c r="D472" s="373"/>
      <c r="E472" s="373"/>
      <c r="F472" s="373"/>
      <c r="G472" s="373"/>
      <c r="H472" s="373"/>
      <c r="I472" s="373"/>
      <c r="J472" s="373"/>
      <c r="K472" s="373"/>
      <c r="L472" s="373"/>
      <c r="M472" s="373"/>
      <c r="N472" s="373"/>
      <c r="O472" s="287"/>
      <c r="P472" s="373"/>
      <c r="Q472" s="373"/>
      <c r="R472" s="373"/>
      <c r="S472" s="373"/>
      <c r="T472" s="373"/>
      <c r="U472" s="373"/>
      <c r="V472" s="373"/>
      <c r="W472" s="373"/>
      <c r="X472" s="373"/>
      <c r="Y472" s="373"/>
      <c r="Z472" s="373"/>
      <c r="AA472" s="373"/>
      <c r="AB472" s="373"/>
      <c r="AC472" s="373"/>
      <c r="AD472" s="373"/>
      <c r="AE472" s="373"/>
      <c r="AF472" s="373"/>
      <c r="AG472" s="373"/>
      <c r="AH472" s="373"/>
      <c r="AI472" s="373"/>
      <c r="AJ472" s="373"/>
      <c r="AK472" s="373"/>
      <c r="AL472" s="373"/>
      <c r="AM472" s="373"/>
      <c r="AN472" s="373"/>
      <c r="AO472" s="373"/>
      <c r="AP472" s="373"/>
      <c r="AQ472" s="373"/>
      <c r="AR472" s="373"/>
      <c r="AS472" s="373"/>
      <c r="AT472" s="373"/>
      <c r="AU472" s="373"/>
      <c r="AV472" s="373"/>
      <c r="AW472" s="373"/>
      <c r="AX472" s="373"/>
      <c r="AY472" s="373"/>
      <c r="AZ472" s="373"/>
      <c r="BA472" s="373"/>
      <c r="BB472" s="373"/>
      <c r="BC472" s="373"/>
      <c r="BD472" s="373"/>
      <c r="BE472" s="373"/>
      <c r="BF472" s="373"/>
      <c r="BG472" s="373"/>
      <c r="BH472" s="373"/>
      <c r="BI472" s="373"/>
      <c r="BJ472" s="373"/>
      <c r="BK472" s="373"/>
      <c r="BL472" s="373"/>
      <c r="BM472" s="373"/>
      <c r="BN472" s="373"/>
    </row>
    <row r="473" spans="1:66" s="285" customFormat="1">
      <c r="A473" s="288"/>
      <c r="B473" s="288"/>
      <c r="C473" s="1396"/>
      <c r="D473" s="373"/>
      <c r="E473" s="373"/>
      <c r="F473" s="373"/>
      <c r="G473" s="373"/>
      <c r="H473" s="373"/>
      <c r="I473" s="373"/>
      <c r="J473" s="373"/>
      <c r="K473" s="373"/>
      <c r="L473" s="373"/>
      <c r="M473" s="373"/>
      <c r="N473" s="373"/>
      <c r="O473" s="287"/>
      <c r="P473" s="373"/>
      <c r="Q473" s="373"/>
      <c r="R473" s="373"/>
      <c r="S473" s="373"/>
      <c r="T473" s="373"/>
      <c r="U473" s="373"/>
      <c r="V473" s="373"/>
      <c r="W473" s="373"/>
      <c r="X473" s="373"/>
      <c r="Y473" s="373"/>
      <c r="Z473" s="373"/>
      <c r="AA473" s="373"/>
      <c r="AB473" s="373"/>
      <c r="AC473" s="373"/>
      <c r="AD473" s="373"/>
      <c r="AE473" s="373"/>
      <c r="AF473" s="373"/>
      <c r="AG473" s="373"/>
      <c r="AH473" s="373"/>
      <c r="AI473" s="373"/>
      <c r="AJ473" s="373"/>
      <c r="AK473" s="373"/>
      <c r="AL473" s="373"/>
      <c r="AM473" s="373"/>
      <c r="AN473" s="373"/>
      <c r="AO473" s="373"/>
      <c r="AP473" s="373"/>
      <c r="AQ473" s="373"/>
      <c r="AR473" s="373"/>
      <c r="AS473" s="373"/>
      <c r="AT473" s="373"/>
      <c r="AU473" s="373"/>
      <c r="AV473" s="373"/>
      <c r="AW473" s="373"/>
      <c r="AX473" s="373"/>
      <c r="AY473" s="373"/>
      <c r="AZ473" s="373"/>
      <c r="BA473" s="373"/>
      <c r="BB473" s="373"/>
      <c r="BC473" s="373"/>
      <c r="BD473" s="373"/>
      <c r="BE473" s="373"/>
      <c r="BF473" s="373"/>
      <c r="BG473" s="373"/>
      <c r="BH473" s="373"/>
      <c r="BI473" s="373"/>
      <c r="BJ473" s="373"/>
      <c r="BK473" s="373"/>
      <c r="BL473" s="373"/>
      <c r="BM473" s="373"/>
      <c r="BN473" s="373"/>
    </row>
    <row r="474" spans="1:66" s="285" customFormat="1" ht="15.75" customHeight="1">
      <c r="A474" s="288"/>
      <c r="B474" s="288"/>
      <c r="C474" s="1396"/>
      <c r="D474" s="373"/>
      <c r="E474" s="373"/>
      <c r="F474" s="373"/>
      <c r="G474" s="373"/>
      <c r="H474" s="373"/>
      <c r="I474" s="373"/>
      <c r="J474" s="373"/>
      <c r="K474" s="373"/>
      <c r="L474" s="373"/>
      <c r="M474" s="373"/>
      <c r="N474" s="373"/>
      <c r="O474" s="287"/>
      <c r="P474" s="373"/>
      <c r="Q474" s="373"/>
      <c r="R474" s="373"/>
      <c r="S474" s="373"/>
      <c r="T474" s="373"/>
      <c r="U474" s="373"/>
      <c r="V474" s="373"/>
      <c r="W474" s="373"/>
      <c r="X474" s="373"/>
      <c r="Y474" s="373"/>
      <c r="Z474" s="373"/>
      <c r="AA474" s="373"/>
      <c r="AB474" s="373"/>
      <c r="AC474" s="373"/>
      <c r="AD474" s="373"/>
      <c r="AE474" s="373"/>
      <c r="AF474" s="373"/>
      <c r="AG474" s="373"/>
      <c r="AH474" s="373"/>
      <c r="AI474" s="373"/>
      <c r="AJ474" s="373"/>
      <c r="AK474" s="373"/>
      <c r="AL474" s="373"/>
      <c r="AM474" s="373"/>
      <c r="AN474" s="373"/>
      <c r="AO474" s="373"/>
      <c r="AP474" s="373"/>
      <c r="AQ474" s="373"/>
      <c r="AR474" s="373"/>
      <c r="AS474" s="373"/>
      <c r="AT474" s="373"/>
      <c r="AU474" s="373"/>
      <c r="AV474" s="373"/>
      <c r="AW474" s="373"/>
      <c r="AX474" s="373"/>
      <c r="AY474" s="373"/>
      <c r="AZ474" s="373"/>
      <c r="BA474" s="373"/>
      <c r="BB474" s="373"/>
      <c r="BC474" s="373"/>
      <c r="BD474" s="373"/>
      <c r="BE474" s="373"/>
      <c r="BF474" s="373"/>
      <c r="BG474" s="373"/>
      <c r="BH474" s="373"/>
      <c r="BI474" s="373"/>
      <c r="BJ474" s="373"/>
      <c r="BK474" s="373"/>
      <c r="BL474" s="373"/>
      <c r="BM474" s="373"/>
      <c r="BN474" s="373"/>
    </row>
    <row r="475" spans="1:66" s="285" customFormat="1">
      <c r="A475" s="288"/>
      <c r="B475" s="288"/>
      <c r="C475" s="1396"/>
      <c r="D475" s="373"/>
      <c r="E475" s="373"/>
      <c r="F475" s="373"/>
      <c r="G475" s="373"/>
      <c r="H475" s="373"/>
      <c r="I475" s="373"/>
      <c r="J475" s="373"/>
      <c r="K475" s="373"/>
      <c r="L475" s="373"/>
      <c r="M475" s="373"/>
      <c r="N475" s="373"/>
      <c r="O475" s="287"/>
      <c r="P475" s="373"/>
      <c r="Q475" s="373"/>
      <c r="R475" s="373"/>
      <c r="S475" s="373"/>
      <c r="T475" s="373"/>
      <c r="U475" s="373"/>
      <c r="V475" s="373"/>
      <c r="W475" s="373"/>
      <c r="X475" s="373"/>
      <c r="Y475" s="373"/>
      <c r="Z475" s="373"/>
      <c r="AA475" s="373"/>
      <c r="AB475" s="373"/>
      <c r="AC475" s="373"/>
      <c r="AD475" s="373"/>
      <c r="AE475" s="373"/>
      <c r="AF475" s="373"/>
      <c r="AG475" s="373"/>
      <c r="AH475" s="373"/>
      <c r="AI475" s="373"/>
      <c r="AJ475" s="373"/>
      <c r="AK475" s="373"/>
      <c r="AL475" s="373"/>
      <c r="AM475" s="373"/>
      <c r="AN475" s="373"/>
      <c r="AO475" s="373"/>
      <c r="AP475" s="373"/>
      <c r="AQ475" s="373"/>
      <c r="AR475" s="373"/>
      <c r="AS475" s="373"/>
      <c r="AT475" s="373"/>
      <c r="AU475" s="373"/>
      <c r="AV475" s="373"/>
      <c r="AW475" s="373"/>
      <c r="AX475" s="373"/>
      <c r="AY475" s="373"/>
      <c r="AZ475" s="373"/>
      <c r="BA475" s="373"/>
      <c r="BB475" s="373"/>
      <c r="BC475" s="373"/>
      <c r="BD475" s="373"/>
      <c r="BE475" s="373"/>
      <c r="BF475" s="373"/>
      <c r="BG475" s="373"/>
      <c r="BH475" s="373"/>
      <c r="BI475" s="373"/>
      <c r="BJ475" s="373"/>
      <c r="BK475" s="373"/>
      <c r="BL475" s="373"/>
      <c r="BM475" s="373"/>
      <c r="BN475" s="373"/>
    </row>
    <row r="476" spans="1:66" s="285" customFormat="1" ht="15.75" customHeight="1">
      <c r="A476" s="288"/>
      <c r="B476" s="288"/>
      <c r="C476" s="1396"/>
      <c r="D476" s="373"/>
      <c r="E476" s="373"/>
      <c r="F476" s="373"/>
      <c r="G476" s="373"/>
      <c r="H476" s="373"/>
      <c r="I476" s="373"/>
      <c r="J476" s="373"/>
      <c r="K476" s="373"/>
      <c r="L476" s="373"/>
      <c r="M476" s="373"/>
      <c r="N476" s="373"/>
      <c r="O476" s="287"/>
      <c r="P476" s="373"/>
      <c r="Q476" s="373"/>
      <c r="R476" s="373"/>
      <c r="S476" s="373"/>
      <c r="T476" s="373"/>
      <c r="U476" s="373"/>
      <c r="V476" s="373"/>
      <c r="W476" s="373"/>
      <c r="X476" s="373"/>
      <c r="Y476" s="373"/>
      <c r="Z476" s="373"/>
      <c r="AA476" s="373"/>
      <c r="AB476" s="373"/>
      <c r="AC476" s="373"/>
      <c r="AD476" s="373"/>
      <c r="AE476" s="373"/>
      <c r="AF476" s="373"/>
      <c r="AG476" s="373"/>
      <c r="AH476" s="373"/>
      <c r="AI476" s="373"/>
      <c r="AJ476" s="373"/>
      <c r="AK476" s="373"/>
      <c r="AL476" s="373"/>
      <c r="AM476" s="373"/>
      <c r="AN476" s="373"/>
      <c r="AO476" s="373"/>
      <c r="AP476" s="373"/>
      <c r="AQ476" s="373"/>
      <c r="AR476" s="373"/>
      <c r="AS476" s="373"/>
      <c r="AT476" s="373"/>
      <c r="AU476" s="373"/>
      <c r="AV476" s="373"/>
      <c r="AW476" s="373"/>
      <c r="AX476" s="373"/>
      <c r="AY476" s="373"/>
      <c r="AZ476" s="373"/>
      <c r="BA476" s="373"/>
      <c r="BB476" s="373"/>
      <c r="BC476" s="373"/>
      <c r="BD476" s="373"/>
      <c r="BE476" s="373"/>
      <c r="BF476" s="373"/>
      <c r="BG476" s="373"/>
      <c r="BH476" s="373"/>
      <c r="BI476" s="373"/>
      <c r="BJ476" s="373"/>
      <c r="BK476" s="373"/>
      <c r="BL476" s="373"/>
      <c r="BM476" s="373"/>
      <c r="BN476" s="373"/>
    </row>
    <row r="477" spans="1:66" s="285" customFormat="1">
      <c r="A477" s="288"/>
      <c r="B477" s="288"/>
      <c r="C477" s="1396"/>
      <c r="D477" s="373"/>
      <c r="E477" s="373"/>
      <c r="F477" s="373"/>
      <c r="G477" s="373"/>
      <c r="H477" s="373"/>
      <c r="I477" s="373"/>
      <c r="J477" s="373"/>
      <c r="K477" s="373"/>
      <c r="L477" s="373"/>
      <c r="M477" s="373"/>
      <c r="N477" s="373"/>
      <c r="O477" s="287"/>
      <c r="P477" s="373"/>
      <c r="Q477" s="373"/>
      <c r="R477" s="373"/>
      <c r="S477" s="373"/>
      <c r="T477" s="373"/>
      <c r="U477" s="373"/>
      <c r="V477" s="373"/>
      <c r="W477" s="373"/>
      <c r="X477" s="373"/>
      <c r="Y477" s="373"/>
      <c r="Z477" s="373"/>
      <c r="AA477" s="373"/>
      <c r="AB477" s="373"/>
      <c r="AC477" s="373"/>
      <c r="AD477" s="373"/>
      <c r="AE477" s="373"/>
      <c r="AF477" s="373"/>
      <c r="AG477" s="373"/>
      <c r="AH477" s="373"/>
      <c r="AI477" s="373"/>
      <c r="AJ477" s="373"/>
      <c r="AK477" s="373"/>
      <c r="AL477" s="373"/>
      <c r="AM477" s="373"/>
      <c r="AN477" s="373"/>
      <c r="AO477" s="373"/>
      <c r="AP477" s="373"/>
      <c r="AQ477" s="373"/>
      <c r="AR477" s="373"/>
      <c r="AS477" s="373"/>
      <c r="AT477" s="373"/>
      <c r="AU477" s="373"/>
      <c r="AV477" s="373"/>
      <c r="AW477" s="373"/>
      <c r="AX477" s="373"/>
      <c r="AY477" s="373"/>
      <c r="AZ477" s="373"/>
      <c r="BA477" s="373"/>
      <c r="BB477" s="373"/>
      <c r="BC477" s="373"/>
      <c r="BD477" s="373"/>
      <c r="BE477" s="373"/>
      <c r="BF477" s="373"/>
      <c r="BG477" s="373"/>
      <c r="BH477" s="373"/>
      <c r="BI477" s="373"/>
      <c r="BJ477" s="373"/>
      <c r="BK477" s="373"/>
      <c r="BL477" s="373"/>
      <c r="BM477" s="373"/>
      <c r="BN477" s="373"/>
    </row>
    <row r="478" spans="1:66" s="285" customFormat="1" ht="15.75" customHeight="1">
      <c r="A478" s="288"/>
      <c r="B478" s="288"/>
      <c r="C478" s="1396"/>
      <c r="D478" s="373"/>
      <c r="E478" s="373"/>
      <c r="F478" s="373"/>
      <c r="G478" s="373"/>
      <c r="H478" s="373"/>
      <c r="I478" s="373"/>
      <c r="J478" s="373"/>
      <c r="K478" s="373"/>
      <c r="L478" s="373"/>
      <c r="M478" s="373"/>
      <c r="N478" s="373"/>
      <c r="O478" s="287"/>
      <c r="P478" s="373"/>
      <c r="Q478" s="373"/>
      <c r="R478" s="373"/>
      <c r="S478" s="373"/>
      <c r="T478" s="373"/>
      <c r="U478" s="373"/>
      <c r="V478" s="373"/>
      <c r="W478" s="373"/>
      <c r="X478" s="373"/>
      <c r="Y478" s="373"/>
      <c r="Z478" s="373"/>
      <c r="AA478" s="373"/>
      <c r="AB478" s="373"/>
      <c r="AC478" s="373"/>
      <c r="AD478" s="373"/>
      <c r="AE478" s="373"/>
      <c r="AF478" s="373"/>
      <c r="AG478" s="373"/>
      <c r="AH478" s="373"/>
      <c r="AI478" s="373"/>
      <c r="AJ478" s="373"/>
      <c r="AK478" s="373"/>
      <c r="AL478" s="373"/>
      <c r="AM478" s="373"/>
      <c r="AN478" s="373"/>
      <c r="AO478" s="373"/>
      <c r="AP478" s="373"/>
      <c r="AQ478" s="373"/>
      <c r="AR478" s="373"/>
      <c r="AS478" s="373"/>
      <c r="AT478" s="373"/>
      <c r="AU478" s="373"/>
      <c r="AV478" s="373"/>
      <c r="AW478" s="373"/>
      <c r="AX478" s="373"/>
      <c r="AY478" s="373"/>
      <c r="AZ478" s="373"/>
      <c r="BA478" s="373"/>
      <c r="BB478" s="373"/>
      <c r="BC478" s="373"/>
      <c r="BD478" s="373"/>
      <c r="BE478" s="373"/>
      <c r="BF478" s="373"/>
      <c r="BG478" s="373"/>
      <c r="BH478" s="373"/>
      <c r="BI478" s="373"/>
      <c r="BJ478" s="373"/>
      <c r="BK478" s="373"/>
      <c r="BL478" s="373"/>
      <c r="BM478" s="373"/>
      <c r="BN478" s="373"/>
    </row>
    <row r="479" spans="1:66" s="285" customFormat="1">
      <c r="A479" s="288"/>
      <c r="B479" s="288"/>
      <c r="C479" s="1396"/>
      <c r="D479" s="373"/>
      <c r="E479" s="373"/>
      <c r="F479" s="373"/>
      <c r="G479" s="373"/>
      <c r="H479" s="373"/>
      <c r="I479" s="373"/>
      <c r="J479" s="373"/>
      <c r="K479" s="373"/>
      <c r="L479" s="373"/>
      <c r="M479" s="373"/>
      <c r="N479" s="373"/>
      <c r="O479" s="287"/>
      <c r="P479" s="373"/>
      <c r="Q479" s="373"/>
      <c r="R479" s="373"/>
      <c r="S479" s="373"/>
      <c r="T479" s="373"/>
      <c r="U479" s="373"/>
      <c r="V479" s="373"/>
      <c r="W479" s="373"/>
      <c r="X479" s="373"/>
      <c r="Y479" s="373"/>
      <c r="Z479" s="373"/>
      <c r="AA479" s="373"/>
      <c r="AB479" s="373"/>
      <c r="AC479" s="373"/>
      <c r="AD479" s="373"/>
      <c r="AE479" s="373"/>
      <c r="AF479" s="373"/>
      <c r="AG479" s="373"/>
      <c r="AH479" s="373"/>
      <c r="AI479" s="373"/>
      <c r="AJ479" s="373"/>
      <c r="AK479" s="373"/>
      <c r="AL479" s="373"/>
      <c r="AM479" s="373"/>
      <c r="AN479" s="373"/>
      <c r="AO479" s="373"/>
      <c r="AP479" s="373"/>
      <c r="AQ479" s="373"/>
      <c r="AR479" s="373"/>
      <c r="AS479" s="373"/>
      <c r="AT479" s="373"/>
      <c r="AU479" s="373"/>
      <c r="AV479" s="373"/>
      <c r="AW479" s="373"/>
      <c r="AX479" s="373"/>
      <c r="AY479" s="373"/>
      <c r="AZ479" s="373"/>
      <c r="BA479" s="373"/>
      <c r="BB479" s="373"/>
      <c r="BC479" s="373"/>
      <c r="BD479" s="373"/>
      <c r="BE479" s="373"/>
      <c r="BF479" s="373"/>
      <c r="BG479" s="373"/>
      <c r="BH479" s="373"/>
      <c r="BI479" s="373"/>
      <c r="BJ479" s="373"/>
      <c r="BK479" s="373"/>
      <c r="BL479" s="373"/>
      <c r="BM479" s="373"/>
      <c r="BN479" s="373"/>
    </row>
    <row r="480" spans="1:66" s="285" customFormat="1" ht="15.75" customHeight="1">
      <c r="A480" s="288"/>
      <c r="B480" s="288"/>
      <c r="C480" s="1396"/>
      <c r="D480" s="373"/>
      <c r="E480" s="373"/>
      <c r="F480" s="373"/>
      <c r="G480" s="373"/>
      <c r="H480" s="373"/>
      <c r="I480" s="373"/>
      <c r="J480" s="373"/>
      <c r="K480" s="373"/>
      <c r="L480" s="373"/>
      <c r="M480" s="373"/>
      <c r="N480" s="373"/>
      <c r="O480" s="287"/>
      <c r="P480" s="373"/>
      <c r="Q480" s="373"/>
      <c r="R480" s="373"/>
      <c r="S480" s="373"/>
      <c r="T480" s="373"/>
      <c r="U480" s="373"/>
      <c r="V480" s="373"/>
      <c r="W480" s="373"/>
      <c r="X480" s="373"/>
      <c r="Y480" s="373"/>
      <c r="Z480" s="373"/>
      <c r="AA480" s="373"/>
      <c r="AB480" s="373"/>
      <c r="AC480" s="373"/>
      <c r="AD480" s="373"/>
      <c r="AE480" s="373"/>
      <c r="AF480" s="373"/>
      <c r="AG480" s="373"/>
      <c r="AH480" s="373"/>
      <c r="AI480" s="373"/>
      <c r="AJ480" s="373"/>
      <c r="AK480" s="373"/>
      <c r="AL480" s="373"/>
      <c r="AM480" s="373"/>
      <c r="AN480" s="373"/>
      <c r="AO480" s="373"/>
      <c r="AP480" s="373"/>
      <c r="AQ480" s="373"/>
      <c r="AR480" s="373"/>
      <c r="AS480" s="373"/>
      <c r="AT480" s="373"/>
      <c r="AU480" s="373"/>
      <c r="AV480" s="373"/>
      <c r="AW480" s="373"/>
      <c r="AX480" s="373"/>
      <c r="AY480" s="373"/>
      <c r="AZ480" s="373"/>
      <c r="BA480" s="373"/>
      <c r="BB480" s="373"/>
      <c r="BC480" s="373"/>
      <c r="BD480" s="373"/>
      <c r="BE480" s="373"/>
      <c r="BF480" s="373"/>
      <c r="BG480" s="373"/>
      <c r="BH480" s="373"/>
      <c r="BI480" s="373"/>
      <c r="BJ480" s="373"/>
      <c r="BK480" s="373"/>
      <c r="BL480" s="373"/>
      <c r="BM480" s="373"/>
      <c r="BN480" s="373"/>
    </row>
    <row r="481" spans="1:66" s="285" customFormat="1">
      <c r="A481" s="288"/>
      <c r="B481" s="288"/>
      <c r="C481" s="1396"/>
      <c r="D481" s="373"/>
      <c r="E481" s="373"/>
      <c r="F481" s="373"/>
      <c r="G481" s="373"/>
      <c r="H481" s="373"/>
      <c r="I481" s="373"/>
      <c r="J481" s="373"/>
      <c r="K481" s="373"/>
      <c r="L481" s="373"/>
      <c r="M481" s="373"/>
      <c r="N481" s="373"/>
      <c r="O481" s="287"/>
      <c r="P481" s="373"/>
      <c r="Q481" s="373"/>
      <c r="R481" s="373"/>
      <c r="S481" s="373"/>
      <c r="T481" s="373"/>
      <c r="U481" s="373"/>
      <c r="V481" s="373"/>
      <c r="W481" s="373"/>
      <c r="X481" s="373"/>
      <c r="Y481" s="373"/>
      <c r="Z481" s="373"/>
      <c r="AA481" s="373"/>
      <c r="AB481" s="373"/>
      <c r="AC481" s="373"/>
      <c r="AD481" s="373"/>
      <c r="AE481" s="373"/>
      <c r="AF481" s="373"/>
      <c r="AG481" s="373"/>
      <c r="AH481" s="373"/>
      <c r="AI481" s="373"/>
      <c r="AJ481" s="373"/>
      <c r="AK481" s="373"/>
      <c r="AL481" s="373"/>
      <c r="AM481" s="373"/>
      <c r="AN481" s="373"/>
      <c r="AO481" s="373"/>
      <c r="AP481" s="373"/>
      <c r="AQ481" s="373"/>
      <c r="AR481" s="373"/>
      <c r="AS481" s="373"/>
      <c r="AT481" s="373"/>
      <c r="AU481" s="373"/>
      <c r="AV481" s="373"/>
      <c r="AW481" s="373"/>
      <c r="AX481" s="373"/>
      <c r="AY481" s="373"/>
      <c r="AZ481" s="373"/>
      <c r="BA481" s="373"/>
      <c r="BB481" s="373"/>
      <c r="BC481" s="373"/>
      <c r="BD481" s="373"/>
      <c r="BE481" s="373"/>
      <c r="BF481" s="373"/>
      <c r="BG481" s="373"/>
      <c r="BH481" s="373"/>
      <c r="BI481" s="373"/>
      <c r="BJ481" s="373"/>
      <c r="BK481" s="373"/>
      <c r="BL481" s="373"/>
      <c r="BM481" s="373"/>
      <c r="BN481" s="373"/>
    </row>
    <row r="482" spans="1:66" s="285" customFormat="1" ht="15.75" customHeight="1">
      <c r="A482" s="288"/>
      <c r="B482" s="288"/>
      <c r="C482" s="1396"/>
      <c r="D482" s="373"/>
      <c r="E482" s="373"/>
      <c r="F482" s="373"/>
      <c r="G482" s="373"/>
      <c r="H482" s="373"/>
      <c r="I482" s="373"/>
      <c r="J482" s="373"/>
      <c r="K482" s="373"/>
      <c r="L482" s="373"/>
      <c r="M482" s="373"/>
      <c r="N482" s="373"/>
      <c r="O482" s="287"/>
      <c r="P482" s="373"/>
      <c r="Q482" s="373"/>
      <c r="R482" s="373"/>
      <c r="S482" s="373"/>
      <c r="T482" s="373"/>
      <c r="U482" s="373"/>
      <c r="V482" s="373"/>
      <c r="W482" s="373"/>
      <c r="X482" s="373"/>
      <c r="Y482" s="373"/>
      <c r="Z482" s="373"/>
      <c r="AA482" s="373"/>
      <c r="AB482" s="373"/>
      <c r="AC482" s="373"/>
      <c r="AD482" s="373"/>
      <c r="AE482" s="373"/>
      <c r="AF482" s="373"/>
      <c r="AG482" s="373"/>
      <c r="AH482" s="373"/>
      <c r="AI482" s="373"/>
      <c r="AJ482" s="373"/>
      <c r="AK482" s="373"/>
      <c r="AL482" s="373"/>
      <c r="AM482" s="373"/>
      <c r="AN482" s="373"/>
      <c r="AO482" s="373"/>
      <c r="AP482" s="373"/>
      <c r="AQ482" s="373"/>
      <c r="AR482" s="373"/>
      <c r="AS482" s="373"/>
      <c r="AT482" s="373"/>
      <c r="AU482" s="373"/>
      <c r="AV482" s="373"/>
      <c r="AW482" s="373"/>
      <c r="AX482" s="373"/>
      <c r="AY482" s="373"/>
      <c r="AZ482" s="373"/>
      <c r="BA482" s="373"/>
      <c r="BB482" s="373"/>
      <c r="BC482" s="373"/>
      <c r="BD482" s="373"/>
      <c r="BE482" s="373"/>
      <c r="BF482" s="373"/>
      <c r="BG482" s="373"/>
      <c r="BH482" s="373"/>
      <c r="BI482" s="373"/>
      <c r="BJ482" s="373"/>
      <c r="BK482" s="373"/>
      <c r="BL482" s="373"/>
      <c r="BM482" s="373"/>
      <c r="BN482" s="373"/>
    </row>
    <row r="483" spans="1:66" s="285" customFormat="1">
      <c r="A483" s="288"/>
      <c r="B483" s="288"/>
      <c r="C483" s="1396"/>
      <c r="D483" s="373"/>
      <c r="E483" s="373"/>
      <c r="F483" s="373"/>
      <c r="G483" s="373"/>
      <c r="H483" s="373"/>
      <c r="I483" s="373"/>
      <c r="J483" s="373"/>
      <c r="K483" s="373"/>
      <c r="L483" s="373"/>
      <c r="M483" s="373"/>
      <c r="N483" s="373"/>
      <c r="O483" s="287"/>
      <c r="P483" s="373"/>
      <c r="Q483" s="373"/>
      <c r="R483" s="373"/>
      <c r="S483" s="373"/>
      <c r="T483" s="373"/>
      <c r="U483" s="373"/>
      <c r="V483" s="373"/>
      <c r="W483" s="373"/>
      <c r="X483" s="373"/>
      <c r="Y483" s="373"/>
      <c r="Z483" s="373"/>
      <c r="AA483" s="373"/>
      <c r="AB483" s="373"/>
      <c r="AC483" s="373"/>
      <c r="AD483" s="373"/>
      <c r="AE483" s="373"/>
      <c r="AF483" s="373"/>
      <c r="AG483" s="373"/>
      <c r="AH483" s="373"/>
      <c r="AI483" s="373"/>
      <c r="AJ483" s="373"/>
      <c r="AK483" s="373"/>
      <c r="AL483" s="373"/>
      <c r="AM483" s="373"/>
      <c r="AN483" s="373"/>
      <c r="AO483" s="373"/>
      <c r="AP483" s="373"/>
      <c r="AQ483" s="373"/>
      <c r="AR483" s="373"/>
      <c r="AS483" s="373"/>
      <c r="AT483" s="373"/>
      <c r="AU483" s="373"/>
      <c r="AV483" s="373"/>
      <c r="AW483" s="373"/>
      <c r="AX483" s="373"/>
      <c r="AY483" s="373"/>
      <c r="AZ483" s="373"/>
      <c r="BA483" s="373"/>
      <c r="BB483" s="373"/>
      <c r="BC483" s="373"/>
      <c r="BD483" s="373"/>
      <c r="BE483" s="373"/>
      <c r="BF483" s="373"/>
      <c r="BG483" s="373"/>
      <c r="BH483" s="373"/>
      <c r="BI483" s="373"/>
      <c r="BJ483" s="373"/>
      <c r="BK483" s="373"/>
      <c r="BL483" s="373"/>
      <c r="BM483" s="373"/>
      <c r="BN483" s="373"/>
    </row>
    <row r="484" spans="1:66" s="285" customFormat="1" ht="15.75" customHeight="1">
      <c r="A484" s="288"/>
      <c r="B484" s="288"/>
      <c r="C484" s="1396"/>
      <c r="D484" s="373"/>
      <c r="E484" s="373"/>
      <c r="F484" s="373"/>
      <c r="G484" s="373"/>
      <c r="H484" s="373"/>
      <c r="I484" s="373"/>
      <c r="J484" s="373"/>
      <c r="K484" s="373"/>
      <c r="L484" s="373"/>
      <c r="M484" s="373"/>
      <c r="N484" s="373"/>
      <c r="O484" s="287"/>
      <c r="P484" s="373"/>
      <c r="Q484" s="373"/>
      <c r="R484" s="373"/>
      <c r="S484" s="373"/>
      <c r="T484" s="373"/>
      <c r="U484" s="373"/>
      <c r="V484" s="373"/>
      <c r="W484" s="373"/>
      <c r="X484" s="373"/>
      <c r="Y484" s="373"/>
      <c r="Z484" s="373"/>
      <c r="AA484" s="373"/>
      <c r="AB484" s="373"/>
      <c r="AC484" s="373"/>
      <c r="AD484" s="373"/>
      <c r="AE484" s="373"/>
      <c r="AF484" s="373"/>
      <c r="AG484" s="373"/>
      <c r="AH484" s="373"/>
      <c r="AI484" s="373"/>
      <c r="AJ484" s="373"/>
      <c r="AK484" s="373"/>
      <c r="AL484" s="373"/>
      <c r="AM484" s="373"/>
      <c r="AN484" s="373"/>
      <c r="AO484" s="373"/>
      <c r="AP484" s="373"/>
      <c r="AQ484" s="373"/>
      <c r="AR484" s="373"/>
      <c r="AS484" s="373"/>
      <c r="AT484" s="373"/>
      <c r="AU484" s="373"/>
      <c r="AV484" s="373"/>
      <c r="AW484" s="373"/>
      <c r="AX484" s="373"/>
      <c r="AY484" s="373"/>
      <c r="AZ484" s="373"/>
      <c r="BA484" s="373"/>
      <c r="BB484" s="373"/>
      <c r="BC484" s="373"/>
      <c r="BD484" s="373"/>
      <c r="BE484" s="373"/>
      <c r="BF484" s="373"/>
      <c r="BG484" s="373"/>
      <c r="BH484" s="373"/>
      <c r="BI484" s="373"/>
      <c r="BJ484" s="373"/>
      <c r="BK484" s="373"/>
      <c r="BL484" s="373"/>
      <c r="BM484" s="373"/>
      <c r="BN484" s="373"/>
    </row>
    <row r="485" spans="1:66" s="285" customFormat="1">
      <c r="A485" s="288"/>
      <c r="B485" s="288"/>
      <c r="C485" s="1396"/>
      <c r="D485" s="373"/>
      <c r="E485" s="373"/>
      <c r="F485" s="373"/>
      <c r="G485" s="373"/>
      <c r="H485" s="373"/>
      <c r="I485" s="373"/>
      <c r="J485" s="373"/>
      <c r="K485" s="373"/>
      <c r="L485" s="373"/>
      <c r="M485" s="373"/>
      <c r="N485" s="373"/>
      <c r="O485" s="287"/>
      <c r="P485" s="373"/>
      <c r="Q485" s="373"/>
      <c r="R485" s="373"/>
      <c r="S485" s="373"/>
      <c r="T485" s="373"/>
      <c r="U485" s="373"/>
      <c r="V485" s="373"/>
      <c r="W485" s="373"/>
      <c r="X485" s="373"/>
      <c r="Y485" s="373"/>
      <c r="Z485" s="373"/>
      <c r="AA485" s="373"/>
      <c r="AB485" s="373"/>
      <c r="AC485" s="373"/>
      <c r="AD485" s="373"/>
      <c r="AE485" s="373"/>
      <c r="AF485" s="373"/>
      <c r="AG485" s="373"/>
      <c r="AH485" s="373"/>
      <c r="AI485" s="373"/>
      <c r="AJ485" s="373"/>
      <c r="AK485" s="373"/>
      <c r="AL485" s="373"/>
      <c r="AM485" s="373"/>
      <c r="AN485" s="373"/>
      <c r="AO485" s="373"/>
      <c r="AP485" s="373"/>
      <c r="AQ485" s="373"/>
      <c r="AR485" s="373"/>
      <c r="AS485" s="373"/>
      <c r="AT485" s="373"/>
      <c r="AU485" s="373"/>
      <c r="AV485" s="373"/>
      <c r="AW485" s="373"/>
      <c r="AX485" s="373"/>
      <c r="AY485" s="373"/>
      <c r="AZ485" s="373"/>
      <c r="BA485" s="373"/>
      <c r="BB485" s="373"/>
      <c r="BC485" s="373"/>
      <c r="BD485" s="373"/>
      <c r="BE485" s="373"/>
      <c r="BF485" s="373"/>
      <c r="BG485" s="373"/>
      <c r="BH485" s="373"/>
      <c r="BI485" s="373"/>
      <c r="BJ485" s="373"/>
      <c r="BK485" s="373"/>
      <c r="BL485" s="373"/>
      <c r="BM485" s="373"/>
      <c r="BN485" s="373"/>
    </row>
    <row r="486" spans="1:66" s="285" customFormat="1" ht="15.75" customHeight="1">
      <c r="A486" s="288"/>
      <c r="B486" s="288"/>
      <c r="C486" s="1396"/>
      <c r="D486" s="373"/>
      <c r="E486" s="373"/>
      <c r="F486" s="373"/>
      <c r="G486" s="373"/>
      <c r="H486" s="373"/>
      <c r="I486" s="373"/>
      <c r="J486" s="373"/>
      <c r="K486" s="373"/>
      <c r="L486" s="373"/>
      <c r="M486" s="373"/>
      <c r="N486" s="373"/>
      <c r="O486" s="287"/>
      <c r="P486" s="373"/>
      <c r="Q486" s="373"/>
      <c r="R486" s="373"/>
      <c r="S486" s="373"/>
      <c r="T486" s="373"/>
      <c r="U486" s="373"/>
      <c r="V486" s="373"/>
      <c r="W486" s="373"/>
      <c r="X486" s="373"/>
      <c r="Y486" s="373"/>
      <c r="Z486" s="373"/>
      <c r="AA486" s="373"/>
      <c r="AB486" s="373"/>
      <c r="AC486" s="373"/>
      <c r="AD486" s="373"/>
      <c r="AE486" s="373"/>
      <c r="AF486" s="373"/>
      <c r="AG486" s="373"/>
      <c r="AH486" s="373"/>
      <c r="AI486" s="373"/>
      <c r="AJ486" s="373"/>
      <c r="AK486" s="373"/>
      <c r="AL486" s="373"/>
      <c r="AM486" s="373"/>
      <c r="AN486" s="373"/>
      <c r="AO486" s="373"/>
      <c r="AP486" s="373"/>
      <c r="AQ486" s="373"/>
      <c r="AR486" s="373"/>
      <c r="AS486" s="373"/>
      <c r="AT486" s="373"/>
      <c r="AU486" s="373"/>
      <c r="AV486" s="373"/>
      <c r="AW486" s="373"/>
      <c r="AX486" s="373"/>
      <c r="AY486" s="373"/>
      <c r="AZ486" s="373"/>
      <c r="BA486" s="373"/>
      <c r="BB486" s="373"/>
      <c r="BC486" s="373"/>
      <c r="BD486" s="373"/>
      <c r="BE486" s="373"/>
      <c r="BF486" s="373"/>
      <c r="BG486" s="373"/>
      <c r="BH486" s="373"/>
      <c r="BI486" s="373"/>
      <c r="BJ486" s="373"/>
      <c r="BK486" s="373"/>
      <c r="BL486" s="373"/>
      <c r="BM486" s="373"/>
      <c r="BN486" s="373"/>
    </row>
    <row r="487" spans="1:66" s="285" customFormat="1">
      <c r="A487" s="288"/>
      <c r="B487" s="288"/>
      <c r="C487" s="1396"/>
      <c r="D487" s="373"/>
      <c r="E487" s="373"/>
      <c r="F487" s="373"/>
      <c r="G487" s="373"/>
      <c r="H487" s="373"/>
      <c r="I487" s="373"/>
      <c r="J487" s="373"/>
      <c r="K487" s="373"/>
      <c r="L487" s="373"/>
      <c r="M487" s="373"/>
      <c r="N487" s="373"/>
      <c r="O487" s="287"/>
      <c r="P487" s="373"/>
      <c r="Q487" s="373"/>
      <c r="R487" s="373"/>
      <c r="S487" s="373"/>
      <c r="T487" s="373"/>
      <c r="U487" s="373"/>
      <c r="V487" s="373"/>
      <c r="W487" s="373"/>
      <c r="X487" s="373"/>
      <c r="Y487" s="373"/>
      <c r="Z487" s="373"/>
      <c r="AA487" s="373"/>
      <c r="AB487" s="373"/>
      <c r="AC487" s="373"/>
      <c r="AD487" s="373"/>
      <c r="AE487" s="373"/>
      <c r="AF487" s="373"/>
      <c r="AG487" s="373"/>
      <c r="AH487" s="373"/>
      <c r="AI487" s="373"/>
      <c r="AJ487" s="373"/>
      <c r="AK487" s="373"/>
      <c r="AL487" s="373"/>
      <c r="AM487" s="373"/>
      <c r="AN487" s="373"/>
      <c r="AO487" s="373"/>
      <c r="AP487" s="373"/>
      <c r="AQ487" s="373"/>
      <c r="AR487" s="373"/>
      <c r="AS487" s="373"/>
      <c r="AT487" s="373"/>
      <c r="AU487" s="373"/>
      <c r="AV487" s="373"/>
      <c r="AW487" s="373"/>
      <c r="AX487" s="373"/>
      <c r="AY487" s="373"/>
      <c r="AZ487" s="373"/>
      <c r="BA487" s="373"/>
      <c r="BB487" s="373"/>
      <c r="BC487" s="373"/>
      <c r="BD487" s="373"/>
      <c r="BE487" s="373"/>
      <c r="BF487" s="373"/>
      <c r="BG487" s="373"/>
      <c r="BH487" s="373"/>
      <c r="BI487" s="373"/>
      <c r="BJ487" s="373"/>
      <c r="BK487" s="373"/>
      <c r="BL487" s="373"/>
      <c r="BM487" s="373"/>
      <c r="BN487" s="373"/>
    </row>
    <row r="488" spans="1:66" s="285" customFormat="1" ht="15.75" customHeight="1">
      <c r="A488" s="288"/>
      <c r="B488" s="288"/>
      <c r="C488" s="1396"/>
      <c r="D488" s="373"/>
      <c r="E488" s="373"/>
      <c r="F488" s="373"/>
      <c r="G488" s="373"/>
      <c r="H488" s="373"/>
      <c r="I488" s="373"/>
      <c r="J488" s="373"/>
      <c r="K488" s="373"/>
      <c r="L488" s="373"/>
      <c r="M488" s="373"/>
      <c r="N488" s="373"/>
      <c r="O488" s="287"/>
      <c r="P488" s="373"/>
      <c r="Q488" s="373"/>
      <c r="R488" s="373"/>
      <c r="S488" s="373"/>
      <c r="T488" s="373"/>
      <c r="U488" s="373"/>
      <c r="V488" s="373"/>
      <c r="W488" s="373"/>
      <c r="X488" s="373"/>
      <c r="Y488" s="373"/>
      <c r="Z488" s="373"/>
      <c r="AA488" s="373"/>
      <c r="AB488" s="373"/>
      <c r="AC488" s="373"/>
      <c r="AD488" s="373"/>
      <c r="AE488" s="373"/>
      <c r="AF488" s="373"/>
      <c r="AG488" s="373"/>
      <c r="AH488" s="373"/>
      <c r="AI488" s="373"/>
      <c r="AJ488" s="373"/>
      <c r="AK488" s="373"/>
      <c r="AL488" s="373"/>
      <c r="AM488" s="373"/>
      <c r="AN488" s="373"/>
      <c r="AO488" s="373"/>
      <c r="AP488" s="373"/>
      <c r="AQ488" s="373"/>
      <c r="AR488" s="373"/>
      <c r="AS488" s="373"/>
      <c r="AT488" s="373"/>
      <c r="AU488" s="373"/>
      <c r="AV488" s="373"/>
      <c r="AW488" s="373"/>
      <c r="AX488" s="373"/>
      <c r="AY488" s="373"/>
      <c r="AZ488" s="373"/>
      <c r="BA488" s="373"/>
      <c r="BB488" s="373"/>
      <c r="BC488" s="373"/>
      <c r="BD488" s="373"/>
      <c r="BE488" s="373"/>
      <c r="BF488" s="373"/>
      <c r="BG488" s="373"/>
      <c r="BH488" s="373"/>
      <c r="BI488" s="373"/>
      <c r="BJ488" s="373"/>
      <c r="BK488" s="373"/>
      <c r="BL488" s="373"/>
      <c r="BM488" s="373"/>
      <c r="BN488" s="373"/>
    </row>
    <row r="489" spans="1:66" s="285" customFormat="1">
      <c r="A489" s="288"/>
      <c r="B489" s="288"/>
      <c r="C489" s="1396"/>
      <c r="D489" s="373"/>
      <c r="E489" s="373"/>
      <c r="F489" s="373"/>
      <c r="G489" s="373"/>
      <c r="H489" s="373"/>
      <c r="I489" s="373"/>
      <c r="J489" s="373"/>
      <c r="K489" s="373"/>
      <c r="L489" s="373"/>
      <c r="M489" s="373"/>
      <c r="N489" s="373"/>
      <c r="O489" s="287"/>
      <c r="P489" s="373"/>
      <c r="Q489" s="373"/>
      <c r="R489" s="373"/>
      <c r="S489" s="373"/>
      <c r="T489" s="373"/>
      <c r="U489" s="373"/>
      <c r="V489" s="373"/>
      <c r="W489" s="373"/>
      <c r="X489" s="373"/>
      <c r="Y489" s="373"/>
      <c r="Z489" s="373"/>
      <c r="AA489" s="373"/>
      <c r="AB489" s="373"/>
      <c r="AC489" s="373"/>
      <c r="AD489" s="373"/>
      <c r="AE489" s="373"/>
      <c r="AF489" s="373"/>
      <c r="AG489" s="373"/>
      <c r="AH489" s="373"/>
      <c r="AI489" s="373"/>
      <c r="AJ489" s="373"/>
      <c r="AK489" s="373"/>
      <c r="AL489" s="373"/>
      <c r="AM489" s="373"/>
      <c r="AN489" s="373"/>
      <c r="AO489" s="373"/>
      <c r="AP489" s="373"/>
      <c r="AQ489" s="373"/>
      <c r="AR489" s="373"/>
      <c r="AS489" s="373"/>
      <c r="AT489" s="373"/>
      <c r="AU489" s="373"/>
      <c r="AV489" s="373"/>
      <c r="AW489" s="373"/>
      <c r="AX489" s="373"/>
      <c r="AY489" s="373"/>
      <c r="AZ489" s="373"/>
      <c r="BA489" s="373"/>
      <c r="BB489" s="373"/>
      <c r="BC489" s="373"/>
      <c r="BD489" s="373"/>
      <c r="BE489" s="373"/>
      <c r="BF489" s="373"/>
      <c r="BG489" s="373"/>
      <c r="BH489" s="373"/>
      <c r="BI489" s="373"/>
      <c r="BJ489" s="373"/>
      <c r="BK489" s="373"/>
      <c r="BL489" s="373"/>
      <c r="BM489" s="373"/>
      <c r="BN489" s="373"/>
    </row>
    <row r="490" spans="1:66" s="285" customFormat="1" ht="15.75" customHeight="1">
      <c r="A490" s="288"/>
      <c r="B490" s="288"/>
      <c r="C490" s="1396"/>
      <c r="D490" s="373"/>
      <c r="E490" s="373"/>
      <c r="F490" s="373"/>
      <c r="G490" s="373"/>
      <c r="H490" s="373"/>
      <c r="I490" s="373"/>
      <c r="J490" s="373"/>
      <c r="K490" s="373"/>
      <c r="L490" s="373"/>
      <c r="M490" s="373"/>
      <c r="N490" s="373"/>
      <c r="O490" s="287"/>
      <c r="P490" s="373"/>
      <c r="Q490" s="373"/>
      <c r="R490" s="373"/>
      <c r="S490" s="373"/>
      <c r="T490" s="373"/>
      <c r="U490" s="373"/>
      <c r="V490" s="373"/>
      <c r="W490" s="373"/>
      <c r="X490" s="373"/>
      <c r="Y490" s="373"/>
      <c r="Z490" s="373"/>
      <c r="AA490" s="373"/>
      <c r="AB490" s="373"/>
      <c r="AC490" s="373"/>
      <c r="AD490" s="373"/>
      <c r="AE490" s="373"/>
      <c r="AF490" s="373"/>
      <c r="AG490" s="373"/>
      <c r="AH490" s="373"/>
      <c r="AI490" s="373"/>
      <c r="AJ490" s="373"/>
      <c r="AK490" s="373"/>
      <c r="AL490" s="373"/>
      <c r="AM490" s="373"/>
      <c r="AN490" s="373"/>
      <c r="AO490" s="373"/>
      <c r="AP490" s="373"/>
      <c r="AQ490" s="373"/>
      <c r="AR490" s="373"/>
      <c r="AS490" s="373"/>
      <c r="AT490" s="373"/>
      <c r="AU490" s="373"/>
      <c r="AV490" s="373"/>
      <c r="AW490" s="373"/>
      <c r="AX490" s="373"/>
      <c r="AY490" s="373"/>
      <c r="AZ490" s="373"/>
      <c r="BA490" s="373"/>
      <c r="BB490" s="373"/>
      <c r="BC490" s="373"/>
      <c r="BD490" s="373"/>
      <c r="BE490" s="373"/>
      <c r="BF490" s="373"/>
      <c r="BG490" s="373"/>
      <c r="BH490" s="373"/>
      <c r="BI490" s="373"/>
      <c r="BJ490" s="373"/>
      <c r="BK490" s="373"/>
      <c r="BL490" s="373"/>
      <c r="BM490" s="373"/>
      <c r="BN490" s="373"/>
    </row>
    <row r="491" spans="1:66" s="285" customFormat="1">
      <c r="A491" s="288"/>
      <c r="B491" s="288"/>
      <c r="C491" s="1396"/>
      <c r="D491" s="373"/>
      <c r="E491" s="373"/>
      <c r="F491" s="373"/>
      <c r="G491" s="373"/>
      <c r="H491" s="373"/>
      <c r="I491" s="373"/>
      <c r="J491" s="373"/>
      <c r="K491" s="373"/>
      <c r="L491" s="373"/>
      <c r="M491" s="373"/>
      <c r="N491" s="373"/>
      <c r="O491" s="287"/>
      <c r="P491" s="373"/>
      <c r="Q491" s="373"/>
      <c r="R491" s="373"/>
      <c r="S491" s="373"/>
      <c r="T491" s="373"/>
      <c r="U491" s="373"/>
      <c r="V491" s="373"/>
      <c r="W491" s="373"/>
      <c r="X491" s="373"/>
      <c r="Y491" s="373"/>
      <c r="Z491" s="373"/>
      <c r="AA491" s="373"/>
      <c r="AB491" s="373"/>
      <c r="AC491" s="373"/>
      <c r="AD491" s="373"/>
      <c r="AE491" s="373"/>
      <c r="AF491" s="373"/>
      <c r="AG491" s="373"/>
      <c r="AH491" s="373"/>
      <c r="AI491" s="373"/>
      <c r="AJ491" s="373"/>
      <c r="AK491" s="373"/>
      <c r="AL491" s="373"/>
      <c r="AM491" s="373"/>
      <c r="AN491" s="373"/>
      <c r="AO491" s="373"/>
      <c r="AP491" s="373"/>
      <c r="AQ491" s="373"/>
      <c r="AR491" s="373"/>
      <c r="AS491" s="373"/>
      <c r="AT491" s="373"/>
      <c r="AU491" s="373"/>
      <c r="AV491" s="373"/>
      <c r="AW491" s="373"/>
      <c r="AX491" s="373"/>
      <c r="AY491" s="373"/>
      <c r="AZ491" s="373"/>
      <c r="BA491" s="373"/>
      <c r="BB491" s="373"/>
      <c r="BC491" s="373"/>
      <c r="BD491" s="373"/>
      <c r="BE491" s="373"/>
      <c r="BF491" s="373"/>
      <c r="BG491" s="373"/>
      <c r="BH491" s="373"/>
      <c r="BI491" s="373"/>
      <c r="BJ491" s="373"/>
      <c r="BK491" s="373"/>
      <c r="BL491" s="373"/>
      <c r="BM491" s="373"/>
      <c r="BN491" s="373"/>
    </row>
    <row r="492" spans="1:66" s="285" customFormat="1" ht="15.75" customHeight="1">
      <c r="A492" s="288"/>
      <c r="B492" s="288"/>
      <c r="C492" s="1396"/>
      <c r="D492" s="373"/>
      <c r="E492" s="373"/>
      <c r="F492" s="373"/>
      <c r="G492" s="373"/>
      <c r="H492" s="373"/>
      <c r="I492" s="373"/>
      <c r="J492" s="373"/>
      <c r="K492" s="373"/>
      <c r="L492" s="373"/>
      <c r="M492" s="373"/>
      <c r="N492" s="373"/>
      <c r="O492" s="287"/>
      <c r="P492" s="373"/>
      <c r="Q492" s="373"/>
      <c r="R492" s="373"/>
      <c r="S492" s="373"/>
      <c r="T492" s="373"/>
      <c r="U492" s="373"/>
      <c r="V492" s="373"/>
      <c r="W492" s="373"/>
      <c r="X492" s="373"/>
      <c r="Y492" s="373"/>
      <c r="Z492" s="373"/>
      <c r="AA492" s="373"/>
      <c r="AB492" s="373"/>
      <c r="AC492" s="373"/>
      <c r="AD492" s="373"/>
      <c r="AE492" s="373"/>
      <c r="AF492" s="373"/>
      <c r="AG492" s="373"/>
      <c r="AH492" s="373"/>
      <c r="AI492" s="373"/>
      <c r="AJ492" s="373"/>
      <c r="AK492" s="373"/>
      <c r="AL492" s="373"/>
      <c r="AM492" s="373"/>
      <c r="AN492" s="373"/>
      <c r="AO492" s="373"/>
      <c r="AP492" s="373"/>
      <c r="AQ492" s="373"/>
      <c r="AR492" s="373"/>
      <c r="AS492" s="373"/>
      <c r="AT492" s="373"/>
      <c r="AU492" s="373"/>
      <c r="AV492" s="373"/>
      <c r="AW492" s="373"/>
      <c r="AX492" s="373"/>
      <c r="AY492" s="373"/>
      <c r="AZ492" s="373"/>
      <c r="BA492" s="373"/>
      <c r="BB492" s="373"/>
      <c r="BC492" s="373"/>
      <c r="BD492" s="373"/>
      <c r="BE492" s="373"/>
      <c r="BF492" s="373"/>
      <c r="BG492" s="373"/>
      <c r="BH492" s="373"/>
      <c r="BI492" s="373"/>
      <c r="BJ492" s="373"/>
      <c r="BK492" s="373"/>
      <c r="BL492" s="373"/>
      <c r="BM492" s="373"/>
      <c r="BN492" s="373"/>
    </row>
    <row r="493" spans="1:66" s="285" customFormat="1">
      <c r="A493" s="288"/>
      <c r="B493" s="288"/>
      <c r="C493" s="1396"/>
      <c r="D493" s="373"/>
      <c r="E493" s="373"/>
      <c r="F493" s="373"/>
      <c r="G493" s="373"/>
      <c r="H493" s="373"/>
      <c r="I493" s="373"/>
      <c r="J493" s="373"/>
      <c r="K493" s="373"/>
      <c r="L493" s="373"/>
      <c r="M493" s="373"/>
      <c r="N493" s="373"/>
      <c r="O493" s="287"/>
      <c r="P493" s="373"/>
      <c r="Q493" s="373"/>
      <c r="R493" s="373"/>
      <c r="S493" s="373"/>
      <c r="T493" s="373"/>
      <c r="U493" s="373"/>
      <c r="V493" s="373"/>
      <c r="W493" s="373"/>
      <c r="X493" s="373"/>
      <c r="Y493" s="373"/>
      <c r="Z493" s="373"/>
      <c r="AA493" s="373"/>
      <c r="AB493" s="373"/>
      <c r="AC493" s="373"/>
      <c r="AD493" s="373"/>
      <c r="AE493" s="373"/>
      <c r="AF493" s="373"/>
      <c r="AG493" s="373"/>
      <c r="AH493" s="373"/>
      <c r="AI493" s="373"/>
      <c r="AJ493" s="373"/>
      <c r="AK493" s="373"/>
      <c r="AL493" s="373"/>
      <c r="AM493" s="373"/>
      <c r="AN493" s="373"/>
      <c r="AO493" s="373"/>
      <c r="AP493" s="373"/>
      <c r="AQ493" s="373"/>
      <c r="AR493" s="373"/>
      <c r="AS493" s="373"/>
      <c r="AT493" s="373"/>
      <c r="AU493" s="373"/>
      <c r="AV493" s="373"/>
      <c r="AW493" s="373"/>
      <c r="AX493" s="373"/>
      <c r="AY493" s="373"/>
      <c r="AZ493" s="373"/>
      <c r="BA493" s="373"/>
      <c r="BB493" s="373"/>
      <c r="BC493" s="373"/>
      <c r="BD493" s="373"/>
      <c r="BE493" s="373"/>
      <c r="BF493" s="373"/>
      <c r="BG493" s="373"/>
      <c r="BH493" s="373"/>
      <c r="BI493" s="373"/>
      <c r="BJ493" s="373"/>
      <c r="BK493" s="373"/>
      <c r="BL493" s="373"/>
      <c r="BM493" s="373"/>
      <c r="BN493" s="373"/>
    </row>
    <row r="494" spans="1:66" s="285" customFormat="1" ht="15.75" customHeight="1">
      <c r="A494" s="288"/>
      <c r="B494" s="288"/>
      <c r="C494" s="1396"/>
      <c r="D494" s="373"/>
      <c r="E494" s="373"/>
      <c r="F494" s="373"/>
      <c r="G494" s="373"/>
      <c r="H494" s="373"/>
      <c r="I494" s="373"/>
      <c r="J494" s="373"/>
      <c r="K494" s="373"/>
      <c r="L494" s="373"/>
      <c r="M494" s="373"/>
      <c r="N494" s="373"/>
      <c r="O494" s="287"/>
      <c r="P494" s="373"/>
      <c r="Q494" s="373"/>
      <c r="R494" s="373"/>
      <c r="S494" s="373"/>
      <c r="T494" s="373"/>
      <c r="U494" s="373"/>
      <c r="V494" s="373"/>
      <c r="W494" s="373"/>
      <c r="X494" s="373"/>
      <c r="Y494" s="373"/>
      <c r="Z494" s="373"/>
      <c r="AA494" s="373"/>
      <c r="AB494" s="373"/>
      <c r="AC494" s="373"/>
      <c r="AD494" s="373"/>
      <c r="AE494" s="373"/>
      <c r="AF494" s="373"/>
      <c r="AG494" s="373"/>
      <c r="AH494" s="373"/>
      <c r="AI494" s="373"/>
      <c r="AJ494" s="373"/>
      <c r="AK494" s="373"/>
      <c r="AL494" s="373"/>
      <c r="AM494" s="373"/>
      <c r="AN494" s="373"/>
      <c r="AO494" s="373"/>
      <c r="AP494" s="373"/>
      <c r="AQ494" s="373"/>
      <c r="AR494" s="373"/>
      <c r="AS494" s="373"/>
      <c r="AT494" s="373"/>
      <c r="AU494" s="373"/>
      <c r="AV494" s="373"/>
      <c r="AW494" s="373"/>
      <c r="AX494" s="373"/>
      <c r="AY494" s="373"/>
      <c r="AZ494" s="373"/>
      <c r="BA494" s="373"/>
      <c r="BB494" s="373"/>
      <c r="BC494" s="373"/>
      <c r="BD494" s="373"/>
      <c r="BE494" s="373"/>
      <c r="BF494" s="373"/>
      <c r="BG494" s="373"/>
      <c r="BH494" s="373"/>
      <c r="BI494" s="373"/>
      <c r="BJ494" s="373"/>
      <c r="BK494" s="373"/>
      <c r="BL494" s="373"/>
      <c r="BM494" s="373"/>
      <c r="BN494" s="373"/>
    </row>
    <row r="495" spans="1:66" s="285" customFormat="1">
      <c r="A495" s="288"/>
      <c r="B495" s="288"/>
      <c r="C495" s="1396"/>
      <c r="D495" s="373"/>
      <c r="E495" s="373"/>
      <c r="F495" s="373"/>
      <c r="G495" s="373"/>
      <c r="H495" s="373"/>
      <c r="I495" s="373"/>
      <c r="J495" s="373"/>
      <c r="K495" s="373"/>
      <c r="L495" s="373"/>
      <c r="M495" s="373"/>
      <c r="N495" s="373"/>
      <c r="O495" s="287"/>
      <c r="P495" s="373"/>
      <c r="Q495" s="373"/>
      <c r="R495" s="373"/>
      <c r="S495" s="373"/>
      <c r="T495" s="373"/>
      <c r="U495" s="373"/>
      <c r="V495" s="373"/>
      <c r="W495" s="373"/>
      <c r="X495" s="373"/>
      <c r="Y495" s="373"/>
      <c r="Z495" s="373"/>
      <c r="AA495" s="373"/>
      <c r="AB495" s="373"/>
      <c r="AC495" s="373"/>
      <c r="AD495" s="373"/>
      <c r="AE495" s="373"/>
      <c r="AF495" s="373"/>
      <c r="AG495" s="373"/>
      <c r="AH495" s="373"/>
      <c r="AI495" s="373"/>
      <c r="AJ495" s="373"/>
      <c r="AK495" s="373"/>
      <c r="AL495" s="373"/>
      <c r="AM495" s="373"/>
      <c r="AN495" s="373"/>
      <c r="AO495" s="373"/>
      <c r="AP495" s="373"/>
      <c r="AQ495" s="373"/>
      <c r="AR495" s="373"/>
      <c r="AS495" s="373"/>
      <c r="AT495" s="373"/>
      <c r="AU495" s="373"/>
      <c r="AV495" s="373"/>
      <c r="AW495" s="373"/>
      <c r="AX495" s="373"/>
      <c r="AY495" s="373"/>
      <c r="AZ495" s="373"/>
      <c r="BA495" s="373"/>
      <c r="BB495" s="373"/>
      <c r="BC495" s="373"/>
      <c r="BD495" s="373"/>
      <c r="BE495" s="373"/>
      <c r="BF495" s="373"/>
      <c r="BG495" s="373"/>
      <c r="BH495" s="373"/>
      <c r="BI495" s="373"/>
      <c r="BJ495" s="373"/>
      <c r="BK495" s="373"/>
      <c r="BL495" s="373"/>
      <c r="BM495" s="373"/>
      <c r="BN495" s="373"/>
    </row>
    <row r="496" spans="1:66" s="285" customFormat="1" ht="15.75" customHeight="1">
      <c r="A496" s="288"/>
      <c r="B496" s="288"/>
      <c r="C496" s="1396"/>
      <c r="D496" s="373"/>
      <c r="E496" s="373"/>
      <c r="F496" s="373"/>
      <c r="G496" s="373"/>
      <c r="H496" s="373"/>
      <c r="I496" s="373"/>
      <c r="J496" s="373"/>
      <c r="K496" s="373"/>
      <c r="L496" s="373"/>
      <c r="M496" s="373"/>
      <c r="N496" s="373"/>
      <c r="O496" s="287"/>
      <c r="P496" s="373"/>
      <c r="Q496" s="373"/>
      <c r="R496" s="373"/>
      <c r="S496" s="373"/>
      <c r="T496" s="373"/>
      <c r="U496" s="373"/>
      <c r="V496" s="373"/>
      <c r="W496" s="373"/>
      <c r="X496" s="373"/>
      <c r="Y496" s="373"/>
      <c r="Z496" s="373"/>
      <c r="AA496" s="373"/>
      <c r="AB496" s="373"/>
      <c r="AC496" s="373"/>
      <c r="AD496" s="373"/>
      <c r="AE496" s="373"/>
      <c r="AF496" s="373"/>
      <c r="AG496" s="373"/>
      <c r="AH496" s="373"/>
      <c r="AI496" s="373"/>
      <c r="AJ496" s="373"/>
      <c r="AK496" s="373"/>
      <c r="AL496" s="373"/>
      <c r="AM496" s="373"/>
      <c r="AN496" s="373"/>
      <c r="AO496" s="373"/>
      <c r="AP496" s="373"/>
      <c r="AQ496" s="373"/>
      <c r="AR496" s="373"/>
      <c r="AS496" s="373"/>
      <c r="AT496" s="373"/>
      <c r="AU496" s="373"/>
      <c r="AV496" s="373"/>
      <c r="AW496" s="373"/>
      <c r="AX496" s="373"/>
      <c r="AY496" s="373"/>
      <c r="AZ496" s="373"/>
      <c r="BA496" s="373"/>
      <c r="BB496" s="373"/>
      <c r="BC496" s="373"/>
      <c r="BD496" s="373"/>
      <c r="BE496" s="373"/>
      <c r="BF496" s="373"/>
      <c r="BG496" s="373"/>
      <c r="BH496" s="373"/>
      <c r="BI496" s="373"/>
      <c r="BJ496" s="373"/>
      <c r="BK496" s="373"/>
      <c r="BL496" s="373"/>
      <c r="BM496" s="373"/>
      <c r="BN496" s="373"/>
    </row>
    <row r="497" spans="1:66" s="285" customFormat="1">
      <c r="A497" s="288"/>
      <c r="B497" s="288"/>
      <c r="C497" s="1396"/>
      <c r="D497" s="373"/>
      <c r="E497" s="373"/>
      <c r="F497" s="373"/>
      <c r="G497" s="373"/>
      <c r="H497" s="373"/>
      <c r="I497" s="373"/>
      <c r="J497" s="373"/>
      <c r="K497" s="373"/>
      <c r="L497" s="373"/>
      <c r="M497" s="373"/>
      <c r="N497" s="373"/>
      <c r="O497" s="287"/>
      <c r="P497" s="373"/>
      <c r="Q497" s="373"/>
      <c r="R497" s="373"/>
      <c r="S497" s="373"/>
      <c r="T497" s="373"/>
      <c r="U497" s="373"/>
      <c r="V497" s="373"/>
      <c r="W497" s="373"/>
      <c r="X497" s="373"/>
      <c r="Y497" s="373"/>
      <c r="Z497" s="373"/>
      <c r="AA497" s="373"/>
      <c r="AB497" s="373"/>
      <c r="AC497" s="373"/>
      <c r="AD497" s="373"/>
      <c r="AE497" s="373"/>
      <c r="AF497" s="373"/>
      <c r="AG497" s="373"/>
      <c r="AH497" s="373"/>
      <c r="AI497" s="373"/>
      <c r="AJ497" s="373"/>
      <c r="AK497" s="373"/>
      <c r="AL497" s="373"/>
      <c r="AM497" s="373"/>
      <c r="AN497" s="373"/>
      <c r="AO497" s="373"/>
      <c r="AP497" s="373"/>
      <c r="AQ497" s="373"/>
      <c r="AR497" s="373"/>
      <c r="AS497" s="373"/>
      <c r="AT497" s="373"/>
      <c r="AU497" s="373"/>
      <c r="AV497" s="373"/>
      <c r="AW497" s="373"/>
      <c r="AX497" s="373"/>
      <c r="AY497" s="373"/>
      <c r="AZ497" s="373"/>
      <c r="BA497" s="373"/>
      <c r="BB497" s="373"/>
      <c r="BC497" s="373"/>
      <c r="BD497" s="373"/>
      <c r="BE497" s="373"/>
      <c r="BF497" s="373"/>
      <c r="BG497" s="373"/>
      <c r="BH497" s="373"/>
      <c r="BI497" s="373"/>
      <c r="BJ497" s="373"/>
      <c r="BK497" s="373"/>
      <c r="BL497" s="373"/>
      <c r="BM497" s="373"/>
      <c r="BN497" s="373"/>
    </row>
    <row r="498" spans="1:66" s="285" customFormat="1" ht="15.75" customHeight="1">
      <c r="A498" s="288"/>
      <c r="B498" s="288"/>
      <c r="C498" s="1396"/>
      <c r="D498" s="373"/>
      <c r="E498" s="373"/>
      <c r="F498" s="373"/>
      <c r="G498" s="373"/>
      <c r="H498" s="373"/>
      <c r="I498" s="373"/>
      <c r="J498" s="373"/>
      <c r="K498" s="373"/>
      <c r="L498" s="373"/>
      <c r="M498" s="373"/>
      <c r="N498" s="373"/>
      <c r="O498" s="287"/>
      <c r="P498" s="373"/>
      <c r="Q498" s="373"/>
      <c r="R498" s="373"/>
      <c r="S498" s="373"/>
      <c r="T498" s="373"/>
      <c r="U498" s="373"/>
      <c r="V498" s="373"/>
      <c r="W498" s="373"/>
      <c r="X498" s="373"/>
      <c r="Y498" s="373"/>
      <c r="Z498" s="373"/>
      <c r="AA498" s="373"/>
      <c r="AB498" s="373"/>
      <c r="AC498" s="373"/>
      <c r="AD498" s="373"/>
      <c r="AE498" s="373"/>
      <c r="AF498" s="373"/>
      <c r="AG498" s="373"/>
      <c r="AH498" s="373"/>
      <c r="AI498" s="373"/>
      <c r="AJ498" s="373"/>
      <c r="AK498" s="373"/>
      <c r="AL498" s="373"/>
      <c r="AM498" s="373"/>
      <c r="AN498" s="373"/>
      <c r="AO498" s="373"/>
      <c r="AP498" s="373"/>
      <c r="AQ498" s="373"/>
      <c r="AR498" s="373"/>
      <c r="AS498" s="373"/>
      <c r="AT498" s="373"/>
      <c r="AU498" s="373"/>
      <c r="AV498" s="373"/>
      <c r="AW498" s="373"/>
      <c r="AX498" s="373"/>
      <c r="AY498" s="373"/>
      <c r="AZ498" s="373"/>
      <c r="BA498" s="373"/>
      <c r="BB498" s="373"/>
      <c r="BC498" s="373"/>
      <c r="BD498" s="373"/>
      <c r="BE498" s="373"/>
      <c r="BF498" s="373"/>
      <c r="BG498" s="373"/>
      <c r="BH498" s="373"/>
      <c r="BI498" s="373"/>
      <c r="BJ498" s="373"/>
      <c r="BK498" s="373"/>
      <c r="BL498" s="373"/>
      <c r="BM498" s="373"/>
      <c r="BN498" s="373"/>
    </row>
    <row r="499" spans="1:66" s="285" customFormat="1">
      <c r="A499" s="288"/>
      <c r="B499" s="288"/>
      <c r="C499" s="1396"/>
      <c r="D499" s="373"/>
      <c r="E499" s="373"/>
      <c r="F499" s="373"/>
      <c r="G499" s="373"/>
      <c r="H499" s="373"/>
      <c r="I499" s="373"/>
      <c r="J499" s="373"/>
      <c r="K499" s="373"/>
      <c r="L499" s="373"/>
      <c r="M499" s="373"/>
      <c r="N499" s="373"/>
      <c r="O499" s="287"/>
      <c r="P499" s="373"/>
      <c r="Q499" s="373"/>
      <c r="R499" s="373"/>
      <c r="S499" s="373"/>
      <c r="T499" s="373"/>
      <c r="U499" s="373"/>
      <c r="V499" s="373"/>
      <c r="W499" s="373"/>
      <c r="X499" s="373"/>
      <c r="Y499" s="373"/>
      <c r="Z499" s="373"/>
      <c r="AA499" s="373"/>
      <c r="AB499" s="373"/>
      <c r="AC499" s="373"/>
      <c r="AD499" s="373"/>
      <c r="AE499" s="373"/>
      <c r="AF499" s="373"/>
      <c r="AG499" s="373"/>
      <c r="AH499" s="373"/>
      <c r="AI499" s="373"/>
      <c r="AJ499" s="373"/>
      <c r="AK499" s="373"/>
      <c r="AL499" s="373"/>
      <c r="AM499" s="373"/>
      <c r="AN499" s="373"/>
      <c r="AO499" s="373"/>
      <c r="AP499" s="373"/>
      <c r="AQ499" s="373"/>
      <c r="AR499" s="373"/>
      <c r="AS499" s="373"/>
      <c r="AT499" s="373"/>
      <c r="AU499" s="373"/>
      <c r="AV499" s="373"/>
      <c r="AW499" s="373"/>
      <c r="AX499" s="373"/>
      <c r="AY499" s="373"/>
      <c r="AZ499" s="373"/>
      <c r="BA499" s="373"/>
      <c r="BB499" s="373"/>
      <c r="BC499" s="373"/>
      <c r="BD499" s="373"/>
      <c r="BE499" s="373"/>
      <c r="BF499" s="373"/>
      <c r="BG499" s="373"/>
      <c r="BH499" s="373"/>
      <c r="BI499" s="373"/>
      <c r="BJ499" s="373"/>
      <c r="BK499" s="373"/>
      <c r="BL499" s="373"/>
      <c r="BM499" s="373"/>
      <c r="BN499" s="373"/>
    </row>
    <row r="500" spans="1:66" s="285" customFormat="1" ht="15.75" customHeight="1">
      <c r="A500" s="288"/>
      <c r="B500" s="288"/>
      <c r="C500" s="1396"/>
      <c r="D500" s="373"/>
      <c r="E500" s="373"/>
      <c r="F500" s="373"/>
      <c r="G500" s="373"/>
      <c r="H500" s="373"/>
      <c r="I500" s="373"/>
      <c r="J500" s="373"/>
      <c r="K500" s="373"/>
      <c r="L500" s="373"/>
      <c r="M500" s="373"/>
      <c r="N500" s="373"/>
      <c r="O500" s="287"/>
      <c r="P500" s="373"/>
      <c r="Q500" s="373"/>
      <c r="R500" s="373"/>
      <c r="S500" s="373"/>
      <c r="T500" s="373"/>
      <c r="U500" s="373"/>
      <c r="V500" s="373"/>
      <c r="W500" s="373"/>
      <c r="X500" s="373"/>
      <c r="Y500" s="373"/>
      <c r="Z500" s="373"/>
      <c r="AA500" s="373"/>
      <c r="AB500" s="373"/>
      <c r="AC500" s="373"/>
      <c r="AD500" s="373"/>
      <c r="AE500" s="373"/>
      <c r="AF500" s="373"/>
      <c r="AG500" s="373"/>
      <c r="AH500" s="373"/>
      <c r="AI500" s="373"/>
      <c r="AJ500" s="373"/>
      <c r="AK500" s="373"/>
      <c r="AL500" s="373"/>
      <c r="AM500" s="373"/>
      <c r="AN500" s="373"/>
      <c r="AO500" s="373"/>
      <c r="AP500" s="373"/>
      <c r="AQ500" s="373"/>
      <c r="AR500" s="373"/>
      <c r="AS500" s="373"/>
      <c r="AT500" s="373"/>
      <c r="AU500" s="373"/>
      <c r="AV500" s="373"/>
      <c r="AW500" s="373"/>
      <c r="AX500" s="373"/>
      <c r="AY500" s="373"/>
      <c r="AZ500" s="373"/>
      <c r="BA500" s="373"/>
      <c r="BB500" s="373"/>
      <c r="BC500" s="373"/>
      <c r="BD500" s="373"/>
      <c r="BE500" s="373"/>
      <c r="BF500" s="373"/>
      <c r="BG500" s="373"/>
      <c r="BH500" s="373"/>
      <c r="BI500" s="373"/>
      <c r="BJ500" s="373"/>
      <c r="BK500" s="373"/>
      <c r="BL500" s="373"/>
      <c r="BM500" s="373"/>
      <c r="BN500" s="373"/>
    </row>
    <row r="501" spans="1:66" s="285" customFormat="1">
      <c r="A501" s="288"/>
      <c r="B501" s="288"/>
      <c r="C501" s="1396"/>
      <c r="D501" s="373"/>
      <c r="E501" s="373"/>
      <c r="F501" s="373"/>
      <c r="G501" s="373"/>
      <c r="H501" s="373"/>
      <c r="I501" s="373"/>
      <c r="J501" s="373"/>
      <c r="K501" s="373"/>
      <c r="L501" s="373"/>
      <c r="M501" s="373"/>
      <c r="N501" s="373"/>
      <c r="O501" s="287"/>
      <c r="P501" s="373"/>
      <c r="Q501" s="373"/>
      <c r="R501" s="373"/>
      <c r="S501" s="373"/>
      <c r="T501" s="373"/>
      <c r="U501" s="373"/>
      <c r="V501" s="373"/>
      <c r="W501" s="373"/>
      <c r="X501" s="373"/>
      <c r="Y501" s="373"/>
      <c r="Z501" s="373"/>
      <c r="AA501" s="373"/>
      <c r="AB501" s="373"/>
      <c r="AC501" s="373"/>
      <c r="AD501" s="373"/>
      <c r="AE501" s="373"/>
      <c r="AF501" s="373"/>
      <c r="AG501" s="373"/>
      <c r="AH501" s="373"/>
      <c r="AI501" s="373"/>
      <c r="AJ501" s="373"/>
      <c r="AK501" s="373"/>
      <c r="AL501" s="373"/>
      <c r="AM501" s="373"/>
      <c r="AN501" s="373"/>
      <c r="AO501" s="373"/>
      <c r="AP501" s="373"/>
      <c r="AQ501" s="373"/>
      <c r="AR501" s="373"/>
      <c r="AS501" s="373"/>
      <c r="AT501" s="373"/>
      <c r="AU501" s="373"/>
      <c r="AV501" s="373"/>
      <c r="AW501" s="373"/>
      <c r="AX501" s="373"/>
      <c r="AY501" s="373"/>
      <c r="AZ501" s="373"/>
      <c r="BA501" s="373"/>
      <c r="BB501" s="373"/>
      <c r="BC501" s="373"/>
      <c r="BD501" s="373"/>
      <c r="BE501" s="373"/>
      <c r="BF501" s="373"/>
      <c r="BG501" s="373"/>
      <c r="BH501" s="373"/>
      <c r="BI501" s="373"/>
      <c r="BJ501" s="373"/>
      <c r="BK501" s="373"/>
      <c r="BL501" s="373"/>
      <c r="BM501" s="373"/>
      <c r="BN501" s="373"/>
    </row>
    <row r="502" spans="1:66" s="285" customFormat="1" ht="15.75" customHeight="1">
      <c r="A502" s="288"/>
      <c r="B502" s="288"/>
      <c r="C502" s="1396"/>
      <c r="D502" s="373"/>
      <c r="E502" s="373"/>
      <c r="F502" s="373"/>
      <c r="G502" s="373"/>
      <c r="H502" s="373"/>
      <c r="I502" s="373"/>
      <c r="J502" s="373"/>
      <c r="K502" s="373"/>
      <c r="L502" s="373"/>
      <c r="M502" s="373"/>
      <c r="N502" s="373"/>
      <c r="O502" s="287"/>
      <c r="P502" s="373"/>
      <c r="Q502" s="373"/>
      <c r="R502" s="373"/>
      <c r="S502" s="373"/>
      <c r="T502" s="373"/>
      <c r="U502" s="373"/>
      <c r="V502" s="373"/>
      <c r="W502" s="373"/>
      <c r="X502" s="373"/>
      <c r="Y502" s="373"/>
      <c r="Z502" s="373"/>
      <c r="AA502" s="373"/>
      <c r="AB502" s="373"/>
      <c r="AC502" s="373"/>
      <c r="AD502" s="373"/>
      <c r="AE502" s="373"/>
      <c r="AF502" s="373"/>
      <c r="AG502" s="373"/>
      <c r="AH502" s="373"/>
      <c r="AI502" s="373"/>
      <c r="AJ502" s="373"/>
      <c r="AK502" s="373"/>
      <c r="AL502" s="373"/>
      <c r="AM502" s="373"/>
      <c r="AN502" s="373"/>
      <c r="AO502" s="373"/>
      <c r="AP502" s="373"/>
      <c r="AQ502" s="373"/>
      <c r="AR502" s="373"/>
      <c r="AS502" s="373"/>
      <c r="AT502" s="373"/>
      <c r="AU502" s="373"/>
      <c r="AV502" s="373"/>
      <c r="AW502" s="373"/>
      <c r="AX502" s="373"/>
      <c r="AY502" s="373"/>
      <c r="AZ502" s="373"/>
      <c r="BA502" s="373"/>
      <c r="BB502" s="373"/>
      <c r="BC502" s="373"/>
      <c r="BD502" s="373"/>
      <c r="BE502" s="373"/>
      <c r="BF502" s="373"/>
      <c r="BG502" s="373"/>
      <c r="BH502" s="373"/>
      <c r="BI502" s="373"/>
      <c r="BJ502" s="373"/>
      <c r="BK502" s="373"/>
      <c r="BL502" s="373"/>
      <c r="BM502" s="373"/>
      <c r="BN502" s="373"/>
    </row>
    <row r="503" spans="1:66" s="285" customFormat="1">
      <c r="A503" s="288"/>
      <c r="B503" s="288"/>
      <c r="C503" s="1396"/>
      <c r="D503" s="373"/>
      <c r="E503" s="373"/>
      <c r="F503" s="373"/>
      <c r="G503" s="373"/>
      <c r="H503" s="373"/>
      <c r="I503" s="373"/>
      <c r="J503" s="373"/>
      <c r="K503" s="373"/>
      <c r="L503" s="373"/>
      <c r="M503" s="373"/>
      <c r="N503" s="373"/>
      <c r="O503" s="287"/>
      <c r="P503" s="373"/>
      <c r="Q503" s="373"/>
      <c r="R503" s="373"/>
      <c r="S503" s="373"/>
      <c r="T503" s="373"/>
      <c r="U503" s="373"/>
      <c r="V503" s="373"/>
      <c r="W503" s="373"/>
      <c r="X503" s="373"/>
      <c r="Y503" s="373"/>
      <c r="Z503" s="373"/>
      <c r="AA503" s="373"/>
      <c r="AB503" s="373"/>
      <c r="AC503" s="373"/>
      <c r="AD503" s="373"/>
      <c r="AE503" s="373"/>
      <c r="AF503" s="373"/>
      <c r="AG503" s="373"/>
      <c r="AH503" s="373"/>
      <c r="AI503" s="373"/>
      <c r="AJ503" s="373"/>
      <c r="AK503" s="373"/>
      <c r="AL503" s="373"/>
      <c r="AM503" s="373"/>
      <c r="AN503" s="373"/>
      <c r="AO503" s="373"/>
      <c r="AP503" s="373"/>
      <c r="AQ503" s="373"/>
      <c r="AR503" s="373"/>
      <c r="AS503" s="373"/>
      <c r="AT503" s="373"/>
      <c r="AU503" s="373"/>
      <c r="AV503" s="373"/>
      <c r="AW503" s="373"/>
      <c r="AX503" s="373"/>
      <c r="AY503" s="373"/>
      <c r="AZ503" s="373"/>
      <c r="BA503" s="373"/>
      <c r="BB503" s="373"/>
      <c r="BC503" s="373"/>
      <c r="BD503" s="373"/>
      <c r="BE503" s="373"/>
      <c r="BF503" s="373"/>
      <c r="BG503" s="373"/>
      <c r="BH503" s="373"/>
      <c r="BI503" s="373"/>
      <c r="BJ503" s="373"/>
      <c r="BK503" s="373"/>
      <c r="BL503" s="373"/>
      <c r="BM503" s="373"/>
      <c r="BN503" s="373"/>
    </row>
    <row r="504" spans="1:66" s="285" customFormat="1" ht="15.75" customHeight="1">
      <c r="A504" s="288"/>
      <c r="B504" s="288"/>
      <c r="C504" s="1396"/>
      <c r="D504" s="373"/>
      <c r="E504" s="373"/>
      <c r="F504" s="373"/>
      <c r="G504" s="373"/>
      <c r="H504" s="373"/>
      <c r="I504" s="373"/>
      <c r="J504" s="373"/>
      <c r="K504" s="373"/>
      <c r="L504" s="373"/>
      <c r="M504" s="373"/>
      <c r="N504" s="373"/>
      <c r="O504" s="287"/>
      <c r="P504" s="373"/>
      <c r="Q504" s="373"/>
      <c r="R504" s="373"/>
      <c r="S504" s="373"/>
      <c r="T504" s="373"/>
      <c r="U504" s="373"/>
      <c r="V504" s="373"/>
      <c r="W504" s="373"/>
      <c r="X504" s="373"/>
      <c r="Y504" s="373"/>
      <c r="Z504" s="373"/>
      <c r="AA504" s="373"/>
      <c r="AB504" s="373"/>
      <c r="AC504" s="373"/>
      <c r="AD504" s="373"/>
      <c r="AE504" s="373"/>
      <c r="AF504" s="373"/>
      <c r="AG504" s="373"/>
      <c r="AH504" s="373"/>
      <c r="AI504" s="373"/>
      <c r="AJ504" s="373"/>
      <c r="AK504" s="373"/>
      <c r="AL504" s="373"/>
      <c r="AM504" s="373"/>
      <c r="AN504" s="373"/>
      <c r="AO504" s="373"/>
      <c r="AP504" s="373"/>
      <c r="AQ504" s="373"/>
      <c r="AR504" s="373"/>
      <c r="AS504" s="373"/>
      <c r="AT504" s="373"/>
      <c r="AU504" s="373"/>
      <c r="AV504" s="373"/>
      <c r="AW504" s="373"/>
      <c r="AX504" s="373"/>
      <c r="AY504" s="373"/>
      <c r="AZ504" s="373"/>
      <c r="BA504" s="373"/>
      <c r="BB504" s="373"/>
      <c r="BC504" s="373"/>
      <c r="BD504" s="373"/>
      <c r="BE504" s="373"/>
      <c r="BF504" s="373"/>
      <c r="BG504" s="373"/>
      <c r="BH504" s="373"/>
      <c r="BI504" s="373"/>
      <c r="BJ504" s="373"/>
      <c r="BK504" s="373"/>
      <c r="BL504" s="373"/>
      <c r="BM504" s="373"/>
      <c r="BN504" s="373"/>
    </row>
    <row r="505" spans="1:66" s="285" customFormat="1">
      <c r="A505" s="288"/>
      <c r="B505" s="288"/>
      <c r="C505" s="1396"/>
      <c r="D505" s="373"/>
      <c r="E505" s="373"/>
      <c r="F505" s="373"/>
      <c r="G505" s="373"/>
      <c r="H505" s="373"/>
      <c r="I505" s="373"/>
      <c r="J505" s="373"/>
      <c r="K505" s="373"/>
      <c r="L505" s="373"/>
      <c r="M505" s="373"/>
      <c r="N505" s="373"/>
      <c r="O505" s="287"/>
      <c r="P505" s="373"/>
      <c r="Q505" s="373"/>
      <c r="R505" s="373"/>
      <c r="S505" s="373"/>
      <c r="T505" s="373"/>
      <c r="U505" s="373"/>
      <c r="V505" s="373"/>
      <c r="W505" s="373"/>
      <c r="X505" s="373"/>
      <c r="Y505" s="373"/>
      <c r="Z505" s="373"/>
      <c r="AA505" s="373"/>
      <c r="AB505" s="373"/>
      <c r="AC505" s="373"/>
      <c r="AD505" s="373"/>
      <c r="AE505" s="373"/>
      <c r="AF505" s="373"/>
      <c r="AG505" s="373"/>
      <c r="AH505" s="373"/>
      <c r="AI505" s="373"/>
      <c r="AJ505" s="373"/>
      <c r="AK505" s="373"/>
      <c r="AL505" s="373"/>
      <c r="AM505" s="373"/>
      <c r="AN505" s="373"/>
      <c r="AO505" s="373"/>
      <c r="AP505" s="373"/>
      <c r="AQ505" s="373"/>
      <c r="AR505" s="373"/>
      <c r="AS505" s="373"/>
      <c r="AT505" s="373"/>
      <c r="AU505" s="373"/>
      <c r="AV505" s="373"/>
      <c r="AW505" s="373"/>
      <c r="AX505" s="373"/>
      <c r="AY505" s="373"/>
      <c r="AZ505" s="373"/>
      <c r="BA505" s="373"/>
      <c r="BB505" s="373"/>
      <c r="BC505" s="373"/>
      <c r="BD505" s="373"/>
      <c r="BE505" s="373"/>
      <c r="BF505" s="373"/>
      <c r="BG505" s="373"/>
      <c r="BH505" s="373"/>
      <c r="BI505" s="373"/>
      <c r="BJ505" s="373"/>
      <c r="BK505" s="373"/>
      <c r="BL505" s="373"/>
      <c r="BM505" s="373"/>
      <c r="BN505" s="373"/>
    </row>
    <row r="506" spans="1:66" s="285" customFormat="1" ht="15.75" customHeight="1">
      <c r="A506" s="288"/>
      <c r="B506" s="288"/>
      <c r="C506" s="1396"/>
      <c r="D506" s="373"/>
      <c r="E506" s="373"/>
      <c r="F506" s="373"/>
      <c r="G506" s="373"/>
      <c r="H506" s="373"/>
      <c r="I506" s="373"/>
      <c r="J506" s="373"/>
      <c r="K506" s="373"/>
      <c r="L506" s="373"/>
      <c r="M506" s="373"/>
      <c r="N506" s="373"/>
      <c r="O506" s="287"/>
      <c r="P506" s="373"/>
      <c r="Q506" s="373"/>
      <c r="R506" s="373"/>
      <c r="S506" s="373"/>
      <c r="T506" s="373"/>
      <c r="U506" s="373"/>
      <c r="V506" s="373"/>
      <c r="W506" s="373"/>
      <c r="X506" s="373"/>
      <c r="Y506" s="373"/>
      <c r="Z506" s="373"/>
      <c r="AA506" s="373"/>
      <c r="AB506" s="373"/>
      <c r="AC506" s="373"/>
      <c r="AD506" s="373"/>
      <c r="AE506" s="373"/>
      <c r="AF506" s="373"/>
      <c r="AG506" s="373"/>
      <c r="AH506" s="373"/>
      <c r="AI506" s="373"/>
      <c r="AJ506" s="373"/>
      <c r="AK506" s="373"/>
      <c r="AL506" s="373"/>
      <c r="AM506" s="373"/>
      <c r="AN506" s="373"/>
      <c r="AO506" s="373"/>
      <c r="AP506" s="373"/>
      <c r="AQ506" s="373"/>
      <c r="AR506" s="373"/>
      <c r="AS506" s="373"/>
      <c r="AT506" s="373"/>
      <c r="AU506" s="373"/>
      <c r="AV506" s="373"/>
      <c r="AW506" s="373"/>
      <c r="AX506" s="373"/>
      <c r="AY506" s="373"/>
      <c r="AZ506" s="373"/>
      <c r="BA506" s="373"/>
      <c r="BB506" s="373"/>
      <c r="BC506" s="373"/>
      <c r="BD506" s="373"/>
      <c r="BE506" s="373"/>
      <c r="BF506" s="373"/>
      <c r="BG506" s="373"/>
      <c r="BH506" s="373"/>
      <c r="BI506" s="373"/>
      <c r="BJ506" s="373"/>
      <c r="BK506" s="373"/>
      <c r="BL506" s="373"/>
      <c r="BM506" s="373"/>
      <c r="BN506" s="373"/>
    </row>
    <row r="507" spans="1:66" s="285" customFormat="1">
      <c r="A507" s="288"/>
      <c r="B507" s="288"/>
      <c r="C507" s="1396"/>
      <c r="D507" s="373"/>
      <c r="E507" s="373"/>
      <c r="F507" s="373"/>
      <c r="G507" s="373"/>
      <c r="H507" s="373"/>
      <c r="I507" s="373"/>
      <c r="J507" s="373"/>
      <c r="K507" s="373"/>
      <c r="L507" s="373"/>
      <c r="M507" s="373"/>
      <c r="N507" s="373"/>
      <c r="O507" s="287"/>
      <c r="P507" s="373"/>
      <c r="Q507" s="373"/>
      <c r="R507" s="373"/>
      <c r="S507" s="373"/>
      <c r="T507" s="373"/>
      <c r="U507" s="373"/>
      <c r="V507" s="373"/>
      <c r="W507" s="373"/>
      <c r="X507" s="373"/>
      <c r="Y507" s="373"/>
      <c r="Z507" s="373"/>
      <c r="AA507" s="373"/>
      <c r="AB507" s="373"/>
      <c r="AC507" s="373"/>
      <c r="AD507" s="373"/>
      <c r="AE507" s="373"/>
      <c r="AF507" s="373"/>
      <c r="AG507" s="373"/>
      <c r="AH507" s="373"/>
      <c r="AI507" s="373"/>
      <c r="AJ507" s="373"/>
      <c r="AK507" s="373"/>
      <c r="AL507" s="373"/>
      <c r="AM507" s="373"/>
      <c r="AN507" s="373"/>
      <c r="AO507" s="373"/>
      <c r="AP507" s="373"/>
      <c r="AQ507" s="373"/>
      <c r="AR507" s="373"/>
      <c r="AS507" s="373"/>
      <c r="AT507" s="373"/>
      <c r="AU507" s="373"/>
      <c r="AV507" s="373"/>
      <c r="AW507" s="373"/>
      <c r="AX507" s="373"/>
      <c r="AY507" s="373"/>
      <c r="AZ507" s="373"/>
      <c r="BA507" s="373"/>
      <c r="BB507" s="373"/>
      <c r="BC507" s="373"/>
      <c r="BD507" s="373"/>
      <c r="BE507" s="373"/>
      <c r="BF507" s="373"/>
      <c r="BG507" s="373"/>
      <c r="BH507" s="373"/>
      <c r="BI507" s="373"/>
      <c r="BJ507" s="373"/>
      <c r="BK507" s="373"/>
      <c r="BL507" s="373"/>
      <c r="BM507" s="373"/>
      <c r="BN507" s="373"/>
    </row>
    <row r="508" spans="1:66" s="285" customFormat="1" ht="15.75" customHeight="1">
      <c r="A508" s="288"/>
      <c r="B508" s="288"/>
      <c r="C508" s="1396"/>
      <c r="D508" s="373"/>
      <c r="E508" s="373"/>
      <c r="F508" s="373"/>
      <c r="G508" s="373"/>
      <c r="H508" s="373"/>
      <c r="I508" s="373"/>
      <c r="J508" s="373"/>
      <c r="K508" s="373"/>
      <c r="L508" s="373"/>
      <c r="M508" s="373"/>
      <c r="N508" s="373"/>
      <c r="O508" s="287"/>
      <c r="P508" s="373"/>
      <c r="Q508" s="373"/>
      <c r="R508" s="373"/>
      <c r="S508" s="373"/>
      <c r="T508" s="373"/>
      <c r="U508" s="373"/>
      <c r="V508" s="373"/>
      <c r="W508" s="373"/>
      <c r="X508" s="373"/>
      <c r="Y508" s="373"/>
      <c r="Z508" s="373"/>
      <c r="AA508" s="373"/>
      <c r="AB508" s="373"/>
      <c r="AC508" s="373"/>
      <c r="AD508" s="373"/>
      <c r="AE508" s="373"/>
      <c r="AF508" s="373"/>
      <c r="AG508" s="373"/>
      <c r="AH508" s="373"/>
      <c r="AI508" s="373"/>
      <c r="AJ508" s="373"/>
      <c r="AK508" s="373"/>
      <c r="AL508" s="373"/>
      <c r="AM508" s="373"/>
      <c r="AN508" s="373"/>
      <c r="AO508" s="373"/>
      <c r="AP508" s="373"/>
      <c r="AQ508" s="373"/>
      <c r="AR508" s="373"/>
      <c r="AS508" s="373"/>
      <c r="AT508" s="373"/>
      <c r="AU508" s="373"/>
      <c r="AV508" s="373"/>
      <c r="AW508" s="373"/>
      <c r="AX508" s="373"/>
      <c r="AY508" s="373"/>
      <c r="AZ508" s="373"/>
      <c r="BA508" s="373"/>
      <c r="BB508" s="373"/>
      <c r="BC508" s="373"/>
      <c r="BD508" s="373"/>
      <c r="BE508" s="373"/>
      <c r="BF508" s="373"/>
      <c r="BG508" s="373"/>
      <c r="BH508" s="373"/>
      <c r="BI508" s="373"/>
      <c r="BJ508" s="373"/>
      <c r="BK508" s="373"/>
      <c r="BL508" s="373"/>
      <c r="BM508" s="373"/>
      <c r="BN508" s="373"/>
    </row>
    <row r="509" spans="1:66" s="285" customFormat="1">
      <c r="A509" s="288"/>
      <c r="B509" s="288"/>
      <c r="C509" s="1396"/>
      <c r="D509" s="373"/>
      <c r="E509" s="373"/>
      <c r="F509" s="373"/>
      <c r="G509" s="373"/>
      <c r="H509" s="373"/>
      <c r="I509" s="373"/>
      <c r="J509" s="373"/>
      <c r="K509" s="373"/>
      <c r="L509" s="373"/>
      <c r="M509" s="373"/>
      <c r="N509" s="373"/>
      <c r="O509" s="287"/>
      <c r="P509" s="373"/>
      <c r="Q509" s="373"/>
      <c r="R509" s="373"/>
      <c r="S509" s="373"/>
      <c r="T509" s="373"/>
      <c r="U509" s="373"/>
      <c r="V509" s="373"/>
      <c r="W509" s="373"/>
      <c r="X509" s="373"/>
      <c r="Y509" s="373"/>
      <c r="Z509" s="373"/>
      <c r="AA509" s="373"/>
      <c r="AB509" s="373"/>
      <c r="AC509" s="373"/>
      <c r="AD509" s="373"/>
      <c r="AE509" s="373"/>
      <c r="AF509" s="373"/>
      <c r="AG509" s="373"/>
      <c r="AH509" s="373"/>
      <c r="AI509" s="373"/>
      <c r="AJ509" s="373"/>
      <c r="AK509" s="373"/>
      <c r="AL509" s="373"/>
      <c r="AM509" s="373"/>
      <c r="AN509" s="373"/>
      <c r="AO509" s="373"/>
      <c r="AP509" s="373"/>
      <c r="AQ509" s="373"/>
      <c r="AR509" s="373"/>
      <c r="AS509" s="373"/>
      <c r="AT509" s="373"/>
      <c r="AU509" s="373"/>
      <c r="AV509" s="373"/>
      <c r="AW509" s="373"/>
      <c r="AX509" s="373"/>
      <c r="AY509" s="373"/>
      <c r="AZ509" s="373"/>
      <c r="BA509" s="373"/>
      <c r="BB509" s="373"/>
      <c r="BC509" s="373"/>
      <c r="BD509" s="373"/>
      <c r="BE509" s="373"/>
      <c r="BF509" s="373"/>
      <c r="BG509" s="373"/>
      <c r="BH509" s="373"/>
      <c r="BI509" s="373"/>
      <c r="BJ509" s="373"/>
      <c r="BK509" s="373"/>
      <c r="BL509" s="373"/>
      <c r="BM509" s="373"/>
      <c r="BN509" s="373"/>
    </row>
    <row r="510" spans="1:66" s="285" customFormat="1" ht="15.75" customHeight="1">
      <c r="A510" s="288"/>
      <c r="B510" s="288"/>
      <c r="C510" s="1396"/>
      <c r="D510" s="373"/>
      <c r="E510" s="373"/>
      <c r="F510" s="373"/>
      <c r="G510" s="373"/>
      <c r="H510" s="373"/>
      <c r="I510" s="373"/>
      <c r="J510" s="373"/>
      <c r="K510" s="373"/>
      <c r="L510" s="373"/>
      <c r="M510" s="373"/>
      <c r="N510" s="373"/>
      <c r="O510" s="287"/>
      <c r="P510" s="373"/>
      <c r="Q510" s="373"/>
      <c r="R510" s="373"/>
      <c r="S510" s="373"/>
      <c r="T510" s="373"/>
      <c r="U510" s="373"/>
      <c r="V510" s="373"/>
      <c r="W510" s="373"/>
      <c r="X510" s="373"/>
      <c r="Y510" s="373"/>
      <c r="Z510" s="373"/>
      <c r="AA510" s="373"/>
      <c r="AB510" s="373"/>
      <c r="AC510" s="373"/>
      <c r="AD510" s="373"/>
      <c r="AE510" s="373"/>
      <c r="AF510" s="373"/>
      <c r="AG510" s="373"/>
      <c r="AH510" s="373"/>
      <c r="AI510" s="373"/>
      <c r="AJ510" s="373"/>
      <c r="AK510" s="373"/>
      <c r="AL510" s="373"/>
      <c r="AM510" s="373"/>
      <c r="AN510" s="373"/>
      <c r="AO510" s="373"/>
      <c r="AP510" s="373"/>
      <c r="AQ510" s="373"/>
      <c r="AR510" s="373"/>
      <c r="AS510" s="373"/>
      <c r="AT510" s="373"/>
      <c r="AU510" s="373"/>
      <c r="AV510" s="373"/>
      <c r="AW510" s="373"/>
      <c r="AX510" s="373"/>
      <c r="AY510" s="373"/>
      <c r="AZ510" s="373"/>
      <c r="BA510" s="373"/>
      <c r="BB510" s="373"/>
      <c r="BC510" s="373"/>
      <c r="BD510" s="373"/>
      <c r="BE510" s="373"/>
      <c r="BF510" s="373"/>
      <c r="BG510" s="373"/>
      <c r="BH510" s="373"/>
      <c r="BI510" s="373"/>
      <c r="BJ510" s="373"/>
      <c r="BK510" s="373"/>
      <c r="BL510" s="373"/>
      <c r="BM510" s="373"/>
      <c r="BN510" s="373"/>
    </row>
    <row r="511" spans="1:66" s="285" customFormat="1">
      <c r="A511" s="288"/>
      <c r="B511" s="288"/>
      <c r="C511" s="1396"/>
      <c r="D511" s="373"/>
      <c r="E511" s="373"/>
      <c r="F511" s="373"/>
      <c r="G511" s="373"/>
      <c r="H511" s="373"/>
      <c r="I511" s="373"/>
      <c r="J511" s="373"/>
      <c r="K511" s="373"/>
      <c r="L511" s="373"/>
      <c r="M511" s="373"/>
      <c r="N511" s="373"/>
      <c r="O511" s="287"/>
      <c r="P511" s="373"/>
      <c r="Q511" s="373"/>
      <c r="R511" s="373"/>
      <c r="S511" s="373"/>
      <c r="T511" s="373"/>
      <c r="U511" s="373"/>
      <c r="V511" s="373"/>
      <c r="W511" s="373"/>
      <c r="X511" s="373"/>
      <c r="Y511" s="373"/>
      <c r="Z511" s="373"/>
      <c r="AA511" s="373"/>
      <c r="AB511" s="373"/>
      <c r="AC511" s="373"/>
      <c r="AD511" s="373"/>
      <c r="AE511" s="373"/>
      <c r="AF511" s="373"/>
      <c r="AG511" s="373"/>
      <c r="AH511" s="373"/>
      <c r="AI511" s="373"/>
      <c r="AJ511" s="373"/>
      <c r="AK511" s="373"/>
      <c r="AL511" s="373"/>
      <c r="AM511" s="373"/>
      <c r="AN511" s="373"/>
      <c r="AO511" s="373"/>
      <c r="AP511" s="373"/>
      <c r="AQ511" s="373"/>
      <c r="AR511" s="373"/>
      <c r="AS511" s="373"/>
      <c r="AT511" s="373"/>
      <c r="AU511" s="373"/>
      <c r="AV511" s="373"/>
      <c r="AW511" s="373"/>
      <c r="AX511" s="373"/>
      <c r="AY511" s="373"/>
      <c r="AZ511" s="373"/>
      <c r="BA511" s="373"/>
      <c r="BB511" s="373"/>
      <c r="BC511" s="373"/>
      <c r="BD511" s="373"/>
      <c r="BE511" s="373"/>
      <c r="BF511" s="373"/>
      <c r="BG511" s="373"/>
      <c r="BH511" s="373"/>
      <c r="BI511" s="373"/>
      <c r="BJ511" s="373"/>
      <c r="BK511" s="373"/>
      <c r="BL511" s="373"/>
      <c r="BM511" s="373"/>
      <c r="BN511" s="373"/>
    </row>
    <row r="512" spans="1:66" s="285" customFormat="1" ht="15.75" customHeight="1">
      <c r="A512" s="288"/>
      <c r="B512" s="288"/>
      <c r="C512" s="1396"/>
      <c r="D512" s="373"/>
      <c r="E512" s="373"/>
      <c r="F512" s="373"/>
      <c r="G512" s="373"/>
      <c r="H512" s="373"/>
      <c r="I512" s="373"/>
      <c r="J512" s="373"/>
      <c r="K512" s="373"/>
      <c r="L512" s="373"/>
      <c r="M512" s="373"/>
      <c r="N512" s="373"/>
      <c r="O512" s="287"/>
      <c r="P512" s="373"/>
      <c r="Q512" s="373"/>
      <c r="R512" s="373"/>
      <c r="S512" s="373"/>
      <c r="T512" s="373"/>
      <c r="U512" s="373"/>
      <c r="V512" s="373"/>
      <c r="W512" s="373"/>
      <c r="X512" s="373"/>
      <c r="Y512" s="373"/>
      <c r="Z512" s="373"/>
      <c r="AA512" s="373"/>
      <c r="AB512" s="373"/>
      <c r="AC512" s="373"/>
      <c r="AD512" s="373"/>
      <c r="AE512" s="373"/>
      <c r="AF512" s="373"/>
      <c r="AG512" s="373"/>
      <c r="AH512" s="373"/>
      <c r="AI512" s="373"/>
      <c r="AJ512" s="373"/>
      <c r="AK512" s="373"/>
      <c r="AL512" s="373"/>
      <c r="AM512" s="373"/>
      <c r="AN512" s="373"/>
      <c r="AO512" s="373"/>
      <c r="AP512" s="373"/>
      <c r="AQ512" s="373"/>
      <c r="AR512" s="373"/>
      <c r="AS512" s="373"/>
      <c r="AT512" s="373"/>
      <c r="AU512" s="373"/>
      <c r="AV512" s="373"/>
      <c r="AW512" s="373"/>
      <c r="AX512" s="373"/>
      <c r="AY512" s="373"/>
      <c r="AZ512" s="373"/>
      <c r="BA512" s="373"/>
      <c r="BB512" s="373"/>
      <c r="BC512" s="373"/>
      <c r="BD512" s="373"/>
      <c r="BE512" s="373"/>
      <c r="BF512" s="373"/>
      <c r="BG512" s="373"/>
      <c r="BH512" s="373"/>
      <c r="BI512" s="373"/>
      <c r="BJ512" s="373"/>
      <c r="BK512" s="373"/>
      <c r="BL512" s="373"/>
      <c r="BM512" s="373"/>
      <c r="BN512" s="373"/>
    </row>
    <row r="513" spans="1:66" s="285" customFormat="1">
      <c r="A513" s="288"/>
      <c r="B513" s="288"/>
      <c r="C513" s="1396"/>
      <c r="D513" s="373"/>
      <c r="E513" s="373"/>
      <c r="F513" s="373"/>
      <c r="G513" s="373"/>
      <c r="H513" s="373"/>
      <c r="I513" s="373"/>
      <c r="J513" s="373"/>
      <c r="K513" s="373"/>
      <c r="L513" s="373"/>
      <c r="M513" s="373"/>
      <c r="N513" s="373"/>
      <c r="O513" s="287"/>
      <c r="P513" s="373"/>
      <c r="Q513" s="373"/>
      <c r="R513" s="373"/>
      <c r="S513" s="373"/>
      <c r="T513" s="373"/>
      <c r="U513" s="373"/>
      <c r="V513" s="373"/>
      <c r="W513" s="373"/>
      <c r="X513" s="373"/>
      <c r="Y513" s="373"/>
      <c r="Z513" s="373"/>
      <c r="AA513" s="373"/>
      <c r="AB513" s="373"/>
      <c r="AC513" s="373"/>
      <c r="AD513" s="373"/>
      <c r="AE513" s="373"/>
      <c r="AF513" s="373"/>
      <c r="AG513" s="373"/>
      <c r="AH513" s="373"/>
      <c r="AI513" s="373"/>
      <c r="AJ513" s="373"/>
      <c r="AK513" s="373"/>
      <c r="AL513" s="373"/>
      <c r="AM513" s="373"/>
      <c r="AN513" s="373"/>
      <c r="AO513" s="373"/>
      <c r="AP513" s="373"/>
      <c r="AQ513" s="373"/>
      <c r="AR513" s="373"/>
      <c r="AS513" s="373"/>
      <c r="AT513" s="373"/>
      <c r="AU513" s="373"/>
      <c r="AV513" s="373"/>
      <c r="AW513" s="373"/>
      <c r="AX513" s="373"/>
      <c r="AY513" s="373"/>
      <c r="AZ513" s="373"/>
      <c r="BA513" s="373"/>
      <c r="BB513" s="373"/>
      <c r="BC513" s="373"/>
      <c r="BD513" s="373"/>
      <c r="BE513" s="373"/>
      <c r="BF513" s="373"/>
      <c r="BG513" s="373"/>
      <c r="BH513" s="373"/>
      <c r="BI513" s="373"/>
      <c r="BJ513" s="373"/>
      <c r="BK513" s="373"/>
      <c r="BL513" s="373"/>
      <c r="BM513" s="373"/>
      <c r="BN513" s="373"/>
    </row>
    <row r="514" spans="1:66" s="285" customFormat="1" ht="15.75" customHeight="1">
      <c r="A514" s="288"/>
      <c r="B514" s="288"/>
      <c r="C514" s="1396"/>
      <c r="D514" s="373"/>
      <c r="E514" s="373"/>
      <c r="F514" s="373"/>
      <c r="G514" s="373"/>
      <c r="H514" s="373"/>
      <c r="I514" s="373"/>
      <c r="J514" s="373"/>
      <c r="K514" s="373"/>
      <c r="L514" s="373"/>
      <c r="M514" s="373"/>
      <c r="N514" s="373"/>
      <c r="O514" s="287"/>
      <c r="P514" s="373"/>
      <c r="Q514" s="373"/>
      <c r="R514" s="373"/>
      <c r="S514" s="373"/>
      <c r="T514" s="373"/>
      <c r="U514" s="373"/>
      <c r="V514" s="373"/>
      <c r="W514" s="373"/>
      <c r="X514" s="373"/>
      <c r="Y514" s="373"/>
      <c r="Z514" s="373"/>
      <c r="AA514" s="373"/>
      <c r="AB514" s="373"/>
      <c r="AC514" s="373"/>
      <c r="AD514" s="373"/>
      <c r="AE514" s="373"/>
      <c r="AF514" s="373"/>
      <c r="AG514" s="373"/>
      <c r="AH514" s="373"/>
      <c r="AI514" s="373"/>
      <c r="AJ514" s="373"/>
      <c r="AK514" s="373"/>
      <c r="AL514" s="373"/>
      <c r="AM514" s="373"/>
      <c r="AN514" s="373"/>
      <c r="AO514" s="373"/>
      <c r="AP514" s="373"/>
      <c r="AQ514" s="373"/>
      <c r="AR514" s="373"/>
      <c r="AS514" s="373"/>
      <c r="AT514" s="373"/>
      <c r="AU514" s="373"/>
      <c r="AV514" s="373"/>
      <c r="AW514" s="373"/>
      <c r="AX514" s="373"/>
      <c r="AY514" s="373"/>
      <c r="AZ514" s="373"/>
      <c r="BA514" s="373"/>
      <c r="BB514" s="373"/>
      <c r="BC514" s="373"/>
      <c r="BD514" s="373"/>
      <c r="BE514" s="373"/>
      <c r="BF514" s="373"/>
      <c r="BG514" s="373"/>
      <c r="BH514" s="373"/>
      <c r="BI514" s="373"/>
      <c r="BJ514" s="373"/>
      <c r="BK514" s="373"/>
      <c r="BL514" s="373"/>
      <c r="BM514" s="373"/>
      <c r="BN514" s="373"/>
    </row>
    <row r="515" spans="1:66" s="285" customFormat="1">
      <c r="A515" s="288"/>
      <c r="B515" s="288"/>
      <c r="C515" s="1396"/>
      <c r="D515" s="373"/>
      <c r="E515" s="373"/>
      <c r="F515" s="373"/>
      <c r="G515" s="373"/>
      <c r="H515" s="373"/>
      <c r="I515" s="373"/>
      <c r="J515" s="373"/>
      <c r="K515" s="373"/>
      <c r="L515" s="373"/>
      <c r="M515" s="373"/>
      <c r="N515" s="373"/>
      <c r="O515" s="287"/>
      <c r="P515" s="373"/>
      <c r="Q515" s="373"/>
      <c r="R515" s="373"/>
      <c r="S515" s="373"/>
      <c r="T515" s="373"/>
      <c r="U515" s="373"/>
      <c r="V515" s="373"/>
      <c r="W515" s="373"/>
      <c r="X515" s="373"/>
      <c r="Y515" s="373"/>
      <c r="Z515" s="373"/>
      <c r="AA515" s="373"/>
      <c r="AB515" s="373"/>
      <c r="AC515" s="373"/>
      <c r="AD515" s="373"/>
      <c r="AE515" s="373"/>
      <c r="AF515" s="373"/>
      <c r="AG515" s="373"/>
      <c r="AH515" s="373"/>
      <c r="AI515" s="373"/>
      <c r="AJ515" s="373"/>
      <c r="AK515" s="373"/>
      <c r="AL515" s="373"/>
      <c r="AM515" s="373"/>
      <c r="AN515" s="373"/>
      <c r="AO515" s="373"/>
      <c r="AP515" s="373"/>
      <c r="AQ515" s="373"/>
      <c r="AR515" s="373"/>
      <c r="AS515" s="373"/>
      <c r="AT515" s="373"/>
      <c r="AU515" s="373"/>
      <c r="AV515" s="373"/>
      <c r="AW515" s="373"/>
      <c r="AX515" s="373"/>
      <c r="AY515" s="373"/>
      <c r="AZ515" s="373"/>
      <c r="BA515" s="373"/>
      <c r="BB515" s="373"/>
      <c r="BC515" s="373"/>
      <c r="BD515" s="373"/>
      <c r="BE515" s="373"/>
      <c r="BF515" s="373"/>
      <c r="BG515" s="373"/>
      <c r="BH515" s="373"/>
      <c r="BI515" s="373"/>
      <c r="BJ515" s="373"/>
      <c r="BK515" s="373"/>
      <c r="BL515" s="373"/>
      <c r="BM515" s="373"/>
      <c r="BN515" s="373"/>
    </row>
    <row r="516" spans="1:66" s="285" customFormat="1" ht="15.75" customHeight="1">
      <c r="A516" s="288"/>
      <c r="B516" s="288"/>
      <c r="C516" s="1396"/>
      <c r="D516" s="373"/>
      <c r="E516" s="373"/>
      <c r="F516" s="373"/>
      <c r="G516" s="373"/>
      <c r="H516" s="373"/>
      <c r="I516" s="373"/>
      <c r="J516" s="373"/>
      <c r="K516" s="373"/>
      <c r="L516" s="373"/>
      <c r="M516" s="373"/>
      <c r="N516" s="373"/>
      <c r="O516" s="287"/>
      <c r="P516" s="373"/>
      <c r="Q516" s="373"/>
      <c r="R516" s="373"/>
      <c r="S516" s="373"/>
      <c r="T516" s="373"/>
      <c r="U516" s="373"/>
      <c r="V516" s="373"/>
      <c r="W516" s="373"/>
      <c r="X516" s="373"/>
      <c r="Y516" s="373"/>
      <c r="Z516" s="373"/>
      <c r="AA516" s="373"/>
      <c r="AB516" s="373"/>
      <c r="AC516" s="373"/>
      <c r="AD516" s="373"/>
      <c r="AE516" s="373"/>
      <c r="AF516" s="373"/>
      <c r="AG516" s="373"/>
      <c r="AH516" s="373"/>
      <c r="AI516" s="373"/>
      <c r="AJ516" s="373"/>
      <c r="AK516" s="373"/>
      <c r="AL516" s="373"/>
      <c r="AM516" s="373"/>
      <c r="AN516" s="373"/>
      <c r="AO516" s="373"/>
      <c r="AP516" s="373"/>
      <c r="AQ516" s="373"/>
      <c r="AR516" s="373"/>
      <c r="AS516" s="373"/>
      <c r="AT516" s="373"/>
      <c r="AU516" s="373"/>
      <c r="AV516" s="373"/>
      <c r="AW516" s="373"/>
      <c r="AX516" s="373"/>
      <c r="AY516" s="373"/>
      <c r="AZ516" s="373"/>
      <c r="BA516" s="373"/>
      <c r="BB516" s="373"/>
      <c r="BC516" s="373"/>
      <c r="BD516" s="373"/>
      <c r="BE516" s="373"/>
      <c r="BF516" s="373"/>
      <c r="BG516" s="373"/>
      <c r="BH516" s="373"/>
      <c r="BI516" s="373"/>
      <c r="BJ516" s="373"/>
      <c r="BK516" s="373"/>
      <c r="BL516" s="373"/>
      <c r="BM516" s="373"/>
      <c r="BN516" s="373"/>
    </row>
    <row r="517" spans="1:66" s="285" customFormat="1">
      <c r="A517" s="288"/>
      <c r="B517" s="288"/>
      <c r="C517" s="1396"/>
      <c r="D517" s="373"/>
      <c r="E517" s="373"/>
      <c r="F517" s="373"/>
      <c r="G517" s="373"/>
      <c r="H517" s="373"/>
      <c r="I517" s="373"/>
      <c r="J517" s="373"/>
      <c r="K517" s="373"/>
      <c r="L517" s="373"/>
      <c r="M517" s="373"/>
      <c r="N517" s="373"/>
      <c r="O517" s="287"/>
      <c r="P517" s="373"/>
      <c r="Q517" s="373"/>
      <c r="R517" s="373"/>
      <c r="S517" s="373"/>
      <c r="T517" s="373"/>
      <c r="U517" s="373"/>
      <c r="V517" s="373"/>
      <c r="W517" s="373"/>
      <c r="X517" s="373"/>
      <c r="Y517" s="373"/>
      <c r="Z517" s="373"/>
      <c r="AA517" s="373"/>
      <c r="AB517" s="373"/>
      <c r="AC517" s="373"/>
      <c r="AD517" s="373"/>
      <c r="AE517" s="373"/>
      <c r="AF517" s="373"/>
      <c r="AG517" s="373"/>
      <c r="AH517" s="373"/>
      <c r="AI517" s="373"/>
      <c r="AJ517" s="373"/>
      <c r="AK517" s="373"/>
      <c r="AL517" s="373"/>
      <c r="AM517" s="373"/>
      <c r="AN517" s="373"/>
      <c r="AO517" s="373"/>
      <c r="AP517" s="373"/>
      <c r="AQ517" s="373"/>
      <c r="AR517" s="373"/>
      <c r="AS517" s="373"/>
      <c r="AT517" s="373"/>
      <c r="AU517" s="373"/>
      <c r="AV517" s="373"/>
      <c r="AW517" s="373"/>
      <c r="AX517" s="373"/>
      <c r="AY517" s="373"/>
      <c r="AZ517" s="373"/>
      <c r="BA517" s="373"/>
      <c r="BB517" s="373"/>
      <c r="BC517" s="373"/>
      <c r="BD517" s="373"/>
      <c r="BE517" s="373"/>
      <c r="BF517" s="373"/>
      <c r="BG517" s="373"/>
      <c r="BH517" s="373"/>
      <c r="BI517" s="373"/>
      <c r="BJ517" s="373"/>
      <c r="BK517" s="373"/>
      <c r="BL517" s="373"/>
      <c r="BM517" s="373"/>
      <c r="BN517" s="373"/>
    </row>
    <row r="518" spans="1:66" s="285" customFormat="1" ht="15.75" customHeight="1">
      <c r="A518" s="288"/>
      <c r="B518" s="288"/>
      <c r="C518" s="1396"/>
      <c r="D518" s="373"/>
      <c r="E518" s="373"/>
      <c r="F518" s="373"/>
      <c r="G518" s="373"/>
      <c r="H518" s="373"/>
      <c r="I518" s="373"/>
      <c r="J518" s="373"/>
      <c r="K518" s="373"/>
      <c r="L518" s="373"/>
      <c r="M518" s="373"/>
      <c r="N518" s="373"/>
      <c r="O518" s="287"/>
      <c r="P518" s="373"/>
      <c r="Q518" s="373"/>
      <c r="R518" s="373"/>
      <c r="S518" s="373"/>
      <c r="T518" s="373"/>
      <c r="U518" s="373"/>
      <c r="V518" s="373"/>
      <c r="W518" s="373"/>
      <c r="X518" s="373"/>
      <c r="Y518" s="373"/>
      <c r="Z518" s="373"/>
      <c r="AA518" s="373"/>
      <c r="AB518" s="373"/>
      <c r="AC518" s="373"/>
      <c r="AD518" s="373"/>
      <c r="AE518" s="373"/>
      <c r="AF518" s="373"/>
      <c r="AG518" s="373"/>
      <c r="AH518" s="373"/>
      <c r="AI518" s="373"/>
      <c r="AJ518" s="373"/>
      <c r="AK518" s="373"/>
      <c r="AL518" s="373"/>
      <c r="AM518" s="373"/>
      <c r="AN518" s="373"/>
      <c r="AO518" s="373"/>
      <c r="AP518" s="373"/>
      <c r="AQ518" s="373"/>
      <c r="AR518" s="373"/>
      <c r="AS518" s="373"/>
      <c r="AT518" s="373"/>
      <c r="AU518" s="373"/>
      <c r="AV518" s="373"/>
      <c r="AW518" s="373"/>
      <c r="AX518" s="373"/>
      <c r="AY518" s="373"/>
      <c r="AZ518" s="373"/>
      <c r="BA518" s="373"/>
      <c r="BB518" s="373"/>
      <c r="BC518" s="373"/>
      <c r="BD518" s="373"/>
      <c r="BE518" s="373"/>
      <c r="BF518" s="373"/>
      <c r="BG518" s="373"/>
      <c r="BH518" s="373"/>
      <c r="BI518" s="373"/>
      <c r="BJ518" s="373"/>
      <c r="BK518" s="373"/>
      <c r="BL518" s="373"/>
      <c r="BM518" s="373"/>
      <c r="BN518" s="373"/>
    </row>
    <row r="519" spans="1:66" s="285" customFormat="1">
      <c r="A519" s="288"/>
      <c r="B519" s="288"/>
      <c r="C519" s="1396"/>
      <c r="D519" s="373"/>
      <c r="E519" s="373"/>
      <c r="F519" s="373"/>
      <c r="G519" s="373"/>
      <c r="H519" s="373"/>
      <c r="I519" s="373"/>
      <c r="J519" s="373"/>
      <c r="K519" s="373"/>
      <c r="L519" s="373"/>
      <c r="M519" s="373"/>
      <c r="N519" s="373"/>
      <c r="O519" s="287"/>
      <c r="P519" s="373"/>
      <c r="Q519" s="373"/>
      <c r="R519" s="373"/>
      <c r="S519" s="373"/>
      <c r="T519" s="373"/>
      <c r="U519" s="373"/>
      <c r="V519" s="373"/>
      <c r="W519" s="373"/>
      <c r="X519" s="373"/>
      <c r="Y519" s="373"/>
      <c r="Z519" s="373"/>
      <c r="AA519" s="373"/>
      <c r="AB519" s="373"/>
      <c r="AC519" s="373"/>
      <c r="AD519" s="373"/>
      <c r="AE519" s="373"/>
      <c r="AF519" s="373"/>
      <c r="AG519" s="373"/>
      <c r="AH519" s="373"/>
      <c r="AI519" s="373"/>
      <c r="AJ519" s="373"/>
      <c r="AK519" s="373"/>
      <c r="AL519" s="373"/>
      <c r="AM519" s="373"/>
      <c r="AN519" s="373"/>
      <c r="AO519" s="373"/>
      <c r="AP519" s="373"/>
      <c r="AQ519" s="373"/>
      <c r="AR519" s="373"/>
      <c r="AS519" s="373"/>
      <c r="AT519" s="373"/>
      <c r="AU519" s="373"/>
      <c r="AV519" s="373"/>
      <c r="AW519" s="373"/>
      <c r="AX519" s="373"/>
      <c r="AY519" s="373"/>
      <c r="AZ519" s="373"/>
      <c r="BA519" s="373"/>
      <c r="BB519" s="373"/>
      <c r="BC519" s="373"/>
      <c r="BD519" s="373"/>
      <c r="BE519" s="373"/>
      <c r="BF519" s="373"/>
      <c r="BG519" s="373"/>
      <c r="BH519" s="373"/>
      <c r="BI519" s="373"/>
      <c r="BJ519" s="373"/>
      <c r="BK519" s="373"/>
      <c r="BL519" s="373"/>
      <c r="BM519" s="373"/>
      <c r="BN519" s="373"/>
    </row>
    <row r="520" spans="1:66" s="285" customFormat="1" ht="15.75" customHeight="1">
      <c r="A520" s="288"/>
      <c r="B520" s="288"/>
      <c r="C520" s="1396"/>
      <c r="D520" s="373"/>
      <c r="E520" s="373"/>
      <c r="F520" s="373"/>
      <c r="G520" s="373"/>
      <c r="H520" s="373"/>
      <c r="I520" s="373"/>
      <c r="J520" s="373"/>
      <c r="K520" s="373"/>
      <c r="L520" s="373"/>
      <c r="M520" s="373"/>
      <c r="N520" s="373"/>
      <c r="O520" s="287"/>
      <c r="P520" s="373"/>
      <c r="Q520" s="373"/>
      <c r="R520" s="373"/>
      <c r="S520" s="373"/>
      <c r="T520" s="373"/>
      <c r="U520" s="373"/>
      <c r="V520" s="373"/>
      <c r="W520" s="373"/>
      <c r="X520" s="373"/>
      <c r="Y520" s="373"/>
      <c r="Z520" s="373"/>
      <c r="AA520" s="373"/>
      <c r="AB520" s="373"/>
      <c r="AC520" s="373"/>
      <c r="AD520" s="373"/>
      <c r="AE520" s="373"/>
      <c r="AF520" s="373"/>
      <c r="AG520" s="373"/>
      <c r="AH520" s="373"/>
      <c r="AI520" s="373"/>
      <c r="AJ520" s="373"/>
      <c r="AK520" s="373"/>
      <c r="AL520" s="373"/>
      <c r="AM520" s="373"/>
      <c r="AN520" s="373"/>
      <c r="AO520" s="373"/>
      <c r="AP520" s="373"/>
      <c r="AQ520" s="373"/>
      <c r="AR520" s="373"/>
      <c r="AS520" s="373"/>
      <c r="AT520" s="373"/>
      <c r="AU520" s="373"/>
      <c r="AV520" s="373"/>
      <c r="AW520" s="373"/>
      <c r="AX520" s="373"/>
      <c r="AY520" s="373"/>
      <c r="AZ520" s="373"/>
      <c r="BA520" s="373"/>
      <c r="BB520" s="373"/>
      <c r="BC520" s="373"/>
      <c r="BD520" s="373"/>
      <c r="BE520" s="373"/>
      <c r="BF520" s="373"/>
      <c r="BG520" s="373"/>
      <c r="BH520" s="373"/>
      <c r="BI520" s="373"/>
      <c r="BJ520" s="373"/>
      <c r="BK520" s="373"/>
      <c r="BL520" s="373"/>
      <c r="BM520" s="373"/>
      <c r="BN520" s="373"/>
    </row>
    <row r="521" spans="1:66" s="285" customFormat="1">
      <c r="A521" s="288"/>
      <c r="B521" s="288"/>
      <c r="C521" s="1396"/>
      <c r="D521" s="373"/>
      <c r="E521" s="373"/>
      <c r="F521" s="373"/>
      <c r="G521" s="373"/>
      <c r="H521" s="373"/>
      <c r="I521" s="373"/>
      <c r="J521" s="373"/>
      <c r="K521" s="373"/>
      <c r="L521" s="373"/>
      <c r="M521" s="373"/>
      <c r="N521" s="373"/>
      <c r="O521" s="287"/>
      <c r="P521" s="373"/>
      <c r="Q521" s="373"/>
      <c r="R521" s="373"/>
      <c r="S521" s="373"/>
      <c r="T521" s="373"/>
      <c r="U521" s="373"/>
      <c r="V521" s="373"/>
      <c r="W521" s="373"/>
      <c r="X521" s="373"/>
      <c r="Y521" s="373"/>
      <c r="Z521" s="373"/>
      <c r="AA521" s="373"/>
      <c r="AB521" s="373"/>
      <c r="AC521" s="373"/>
      <c r="AD521" s="373"/>
      <c r="AE521" s="373"/>
      <c r="AF521" s="373"/>
      <c r="AG521" s="373"/>
      <c r="AH521" s="373"/>
      <c r="AI521" s="373"/>
      <c r="AJ521" s="373"/>
      <c r="AK521" s="373"/>
      <c r="AL521" s="373"/>
      <c r="AM521" s="373"/>
      <c r="AN521" s="373"/>
      <c r="AO521" s="373"/>
      <c r="AP521" s="373"/>
      <c r="AQ521" s="373"/>
      <c r="AR521" s="373"/>
      <c r="AS521" s="373"/>
      <c r="AT521" s="373"/>
      <c r="AU521" s="373"/>
      <c r="AV521" s="373"/>
      <c r="AW521" s="373"/>
      <c r="AX521" s="373"/>
      <c r="AY521" s="373"/>
      <c r="AZ521" s="373"/>
      <c r="BA521" s="373"/>
      <c r="BB521" s="373"/>
      <c r="BC521" s="373"/>
      <c r="BD521" s="373"/>
      <c r="BE521" s="373"/>
      <c r="BF521" s="373"/>
      <c r="BG521" s="373"/>
      <c r="BH521" s="373"/>
      <c r="BI521" s="373"/>
      <c r="BJ521" s="373"/>
      <c r="BK521" s="373"/>
      <c r="BL521" s="373"/>
      <c r="BM521" s="373"/>
      <c r="BN521" s="373"/>
    </row>
    <row r="522" spans="1:66" s="285" customFormat="1" ht="15.75" customHeight="1">
      <c r="A522" s="288"/>
      <c r="B522" s="288"/>
      <c r="C522" s="1396"/>
      <c r="D522" s="373"/>
      <c r="E522" s="373"/>
      <c r="F522" s="373"/>
      <c r="G522" s="373"/>
      <c r="H522" s="373"/>
      <c r="I522" s="373"/>
      <c r="J522" s="373"/>
      <c r="K522" s="373"/>
      <c r="L522" s="373"/>
      <c r="M522" s="373"/>
      <c r="N522" s="373"/>
      <c r="O522" s="287"/>
      <c r="P522" s="373"/>
      <c r="Q522" s="373"/>
      <c r="R522" s="373"/>
      <c r="S522" s="373"/>
      <c r="T522" s="373"/>
      <c r="U522" s="373"/>
      <c r="V522" s="373"/>
      <c r="W522" s="373"/>
      <c r="X522" s="373"/>
      <c r="Y522" s="373"/>
      <c r="Z522" s="373"/>
      <c r="AA522" s="373"/>
      <c r="AB522" s="373"/>
      <c r="AC522" s="373"/>
      <c r="AD522" s="373"/>
      <c r="AE522" s="373"/>
      <c r="AF522" s="373"/>
      <c r="AG522" s="373"/>
      <c r="AH522" s="373"/>
      <c r="AI522" s="373"/>
      <c r="AJ522" s="373"/>
      <c r="AK522" s="373"/>
      <c r="AL522" s="373"/>
      <c r="AM522" s="373"/>
      <c r="AN522" s="373"/>
      <c r="AO522" s="373"/>
      <c r="AP522" s="373"/>
      <c r="AQ522" s="373"/>
      <c r="AR522" s="373"/>
      <c r="AS522" s="373"/>
      <c r="AT522" s="373"/>
      <c r="AU522" s="373"/>
      <c r="AV522" s="373"/>
      <c r="AW522" s="373"/>
      <c r="AX522" s="373"/>
      <c r="AY522" s="373"/>
      <c r="AZ522" s="373"/>
      <c r="BA522" s="373"/>
      <c r="BB522" s="373"/>
      <c r="BC522" s="373"/>
      <c r="BD522" s="373"/>
      <c r="BE522" s="373"/>
      <c r="BF522" s="373"/>
      <c r="BG522" s="373"/>
      <c r="BH522" s="373"/>
      <c r="BI522" s="373"/>
      <c r="BJ522" s="373"/>
      <c r="BK522" s="373"/>
      <c r="BL522" s="373"/>
      <c r="BM522" s="373"/>
      <c r="BN522" s="373"/>
    </row>
    <row r="523" spans="1:66" s="285" customFormat="1">
      <c r="A523" s="288"/>
      <c r="B523" s="288"/>
      <c r="C523" s="1396"/>
      <c r="D523" s="373"/>
      <c r="E523" s="373"/>
      <c r="F523" s="373"/>
      <c r="G523" s="373"/>
      <c r="H523" s="373"/>
      <c r="I523" s="373"/>
      <c r="J523" s="373"/>
      <c r="K523" s="373"/>
      <c r="L523" s="373"/>
      <c r="M523" s="373"/>
      <c r="N523" s="373"/>
      <c r="O523" s="287"/>
      <c r="P523" s="373"/>
      <c r="Q523" s="373"/>
      <c r="R523" s="373"/>
      <c r="S523" s="373"/>
      <c r="T523" s="373"/>
      <c r="U523" s="373"/>
      <c r="V523" s="373"/>
      <c r="W523" s="373"/>
      <c r="X523" s="373"/>
      <c r="Y523" s="373"/>
      <c r="Z523" s="373"/>
      <c r="AA523" s="373"/>
      <c r="AB523" s="373"/>
      <c r="AC523" s="373"/>
      <c r="AD523" s="373"/>
      <c r="AE523" s="373"/>
      <c r="AF523" s="373"/>
      <c r="AG523" s="373"/>
      <c r="AH523" s="373"/>
      <c r="AI523" s="373"/>
      <c r="AJ523" s="373"/>
      <c r="AK523" s="373"/>
      <c r="AL523" s="373"/>
      <c r="AM523" s="373"/>
      <c r="AN523" s="373"/>
      <c r="AO523" s="373"/>
      <c r="AP523" s="373"/>
      <c r="AQ523" s="373"/>
      <c r="AR523" s="373"/>
      <c r="AS523" s="373"/>
      <c r="AT523" s="373"/>
      <c r="AU523" s="373"/>
      <c r="AV523" s="373"/>
      <c r="AW523" s="373"/>
      <c r="AX523" s="373"/>
      <c r="AY523" s="373"/>
      <c r="AZ523" s="373"/>
      <c r="BA523" s="373"/>
      <c r="BB523" s="373"/>
      <c r="BC523" s="373"/>
      <c r="BD523" s="373"/>
      <c r="BE523" s="373"/>
      <c r="BF523" s="373"/>
      <c r="BG523" s="373"/>
      <c r="BH523" s="373"/>
      <c r="BI523" s="373"/>
      <c r="BJ523" s="373"/>
      <c r="BK523" s="373"/>
      <c r="BL523" s="373"/>
      <c r="BM523" s="373"/>
      <c r="BN523" s="373"/>
    </row>
    <row r="524" spans="1:66" s="285" customFormat="1" ht="15.75" customHeight="1">
      <c r="A524" s="288"/>
      <c r="B524" s="288"/>
      <c r="C524" s="1396"/>
      <c r="D524" s="373"/>
      <c r="E524" s="373"/>
      <c r="F524" s="373"/>
      <c r="G524" s="373"/>
      <c r="H524" s="373"/>
      <c r="I524" s="373"/>
      <c r="J524" s="373"/>
      <c r="K524" s="373"/>
      <c r="L524" s="373"/>
      <c r="M524" s="373"/>
      <c r="N524" s="373"/>
      <c r="O524" s="287"/>
      <c r="P524" s="373"/>
      <c r="Q524" s="373"/>
      <c r="R524" s="373"/>
      <c r="S524" s="373"/>
      <c r="T524" s="373"/>
      <c r="U524" s="373"/>
      <c r="V524" s="373"/>
      <c r="W524" s="373"/>
      <c r="X524" s="373"/>
      <c r="Y524" s="373"/>
      <c r="Z524" s="373"/>
      <c r="AA524" s="373"/>
      <c r="AB524" s="373"/>
      <c r="AC524" s="373"/>
      <c r="AD524" s="373"/>
      <c r="AE524" s="373"/>
      <c r="AF524" s="373"/>
      <c r="AG524" s="373"/>
      <c r="AH524" s="373"/>
      <c r="AI524" s="373"/>
      <c r="AJ524" s="373"/>
      <c r="AK524" s="373"/>
      <c r="AL524" s="373"/>
      <c r="AM524" s="373"/>
      <c r="AN524" s="373"/>
      <c r="AO524" s="373"/>
      <c r="AP524" s="373"/>
      <c r="AQ524" s="373"/>
      <c r="AR524" s="373"/>
      <c r="AS524" s="373"/>
      <c r="AT524" s="373"/>
      <c r="AU524" s="373"/>
      <c r="AV524" s="373"/>
      <c r="AW524" s="373"/>
      <c r="AX524" s="373"/>
      <c r="AY524" s="373"/>
      <c r="AZ524" s="373"/>
      <c r="BA524" s="373"/>
      <c r="BB524" s="373"/>
      <c r="BC524" s="373"/>
      <c r="BD524" s="373"/>
      <c r="BE524" s="373"/>
      <c r="BF524" s="373"/>
      <c r="BG524" s="373"/>
      <c r="BH524" s="373"/>
      <c r="BI524" s="373"/>
      <c r="BJ524" s="373"/>
      <c r="BK524" s="373"/>
      <c r="BL524" s="373"/>
      <c r="BM524" s="373"/>
      <c r="BN524" s="373"/>
    </row>
    <row r="525" spans="1:66" s="285" customFormat="1">
      <c r="A525" s="288"/>
      <c r="B525" s="288"/>
      <c r="C525" s="1396"/>
      <c r="D525" s="373"/>
      <c r="E525" s="373"/>
      <c r="F525" s="373"/>
      <c r="G525" s="373"/>
      <c r="H525" s="373"/>
      <c r="I525" s="373"/>
      <c r="J525" s="373"/>
      <c r="K525" s="373"/>
      <c r="L525" s="373"/>
      <c r="M525" s="373"/>
      <c r="N525" s="373"/>
      <c r="O525" s="287"/>
      <c r="P525" s="373"/>
      <c r="Q525" s="373"/>
      <c r="R525" s="373"/>
      <c r="S525" s="373"/>
      <c r="T525" s="373"/>
      <c r="U525" s="373"/>
      <c r="V525" s="373"/>
      <c r="W525" s="373"/>
      <c r="X525" s="373"/>
      <c r="Y525" s="373"/>
      <c r="Z525" s="373"/>
      <c r="AA525" s="373"/>
      <c r="AB525" s="373"/>
      <c r="AC525" s="373"/>
      <c r="AD525" s="373"/>
      <c r="AE525" s="373"/>
      <c r="AF525" s="373"/>
      <c r="AG525" s="373"/>
      <c r="AH525" s="373"/>
      <c r="AI525" s="373"/>
      <c r="AJ525" s="373"/>
      <c r="AK525" s="373"/>
      <c r="AL525" s="373"/>
      <c r="AM525" s="373"/>
      <c r="AN525" s="373"/>
      <c r="AO525" s="373"/>
      <c r="AP525" s="373"/>
      <c r="AQ525" s="373"/>
      <c r="AR525" s="373"/>
      <c r="AS525" s="373"/>
      <c r="AT525" s="373"/>
      <c r="AU525" s="373"/>
      <c r="AV525" s="373"/>
      <c r="AW525" s="373"/>
      <c r="AX525" s="373"/>
      <c r="AY525" s="373"/>
      <c r="AZ525" s="373"/>
      <c r="BA525" s="373"/>
      <c r="BB525" s="373"/>
      <c r="BC525" s="373"/>
      <c r="BD525" s="373"/>
      <c r="BE525" s="373"/>
      <c r="BF525" s="373"/>
      <c r="BG525" s="373"/>
      <c r="BH525" s="373"/>
      <c r="BI525" s="373"/>
      <c r="BJ525" s="373"/>
      <c r="BK525" s="373"/>
      <c r="BL525" s="373"/>
      <c r="BM525" s="373"/>
      <c r="BN525" s="373"/>
    </row>
    <row r="526" spans="1:66" s="285" customFormat="1" ht="15.75" customHeight="1">
      <c r="A526" s="288"/>
      <c r="B526" s="288"/>
      <c r="C526" s="1396"/>
      <c r="D526" s="373"/>
      <c r="E526" s="373"/>
      <c r="F526" s="373"/>
      <c r="G526" s="373"/>
      <c r="H526" s="373"/>
      <c r="I526" s="373"/>
      <c r="J526" s="373"/>
      <c r="K526" s="373"/>
      <c r="L526" s="373"/>
      <c r="M526" s="373"/>
      <c r="N526" s="373"/>
      <c r="O526" s="287"/>
      <c r="P526" s="373"/>
      <c r="Q526" s="373"/>
      <c r="R526" s="373"/>
      <c r="S526" s="373"/>
      <c r="T526" s="373"/>
      <c r="U526" s="373"/>
      <c r="V526" s="373"/>
      <c r="W526" s="373"/>
      <c r="X526" s="373"/>
      <c r="Y526" s="373"/>
      <c r="Z526" s="373"/>
      <c r="AA526" s="373"/>
      <c r="AB526" s="373"/>
      <c r="AC526" s="373"/>
      <c r="AD526" s="373"/>
      <c r="AE526" s="373"/>
      <c r="AF526" s="373"/>
      <c r="AG526" s="373"/>
      <c r="AH526" s="373"/>
      <c r="AI526" s="373"/>
      <c r="AJ526" s="373"/>
      <c r="AK526" s="373"/>
      <c r="AL526" s="373"/>
      <c r="AM526" s="373"/>
      <c r="AN526" s="373"/>
      <c r="AO526" s="373"/>
      <c r="AP526" s="373"/>
      <c r="AQ526" s="373"/>
      <c r="AR526" s="373"/>
      <c r="AS526" s="373"/>
      <c r="AT526" s="373"/>
      <c r="AU526" s="373"/>
      <c r="AV526" s="373"/>
      <c r="AW526" s="373"/>
      <c r="AX526" s="373"/>
      <c r="AY526" s="373"/>
      <c r="AZ526" s="373"/>
      <c r="BA526" s="373"/>
      <c r="BB526" s="373"/>
      <c r="BC526" s="373"/>
      <c r="BD526" s="373"/>
      <c r="BE526" s="373"/>
      <c r="BF526" s="373"/>
      <c r="BG526" s="373"/>
      <c r="BH526" s="373"/>
      <c r="BI526" s="373"/>
      <c r="BJ526" s="373"/>
      <c r="BK526" s="373"/>
      <c r="BL526" s="373"/>
      <c r="BM526" s="373"/>
      <c r="BN526" s="373"/>
    </row>
    <row r="527" spans="1:66" s="285" customFormat="1">
      <c r="A527" s="288"/>
      <c r="B527" s="288"/>
      <c r="C527" s="1396"/>
      <c r="D527" s="373"/>
      <c r="E527" s="373"/>
      <c r="F527" s="373"/>
      <c r="G527" s="373"/>
      <c r="H527" s="373"/>
      <c r="I527" s="373"/>
      <c r="J527" s="373"/>
      <c r="K527" s="373"/>
      <c r="L527" s="373"/>
      <c r="M527" s="373"/>
      <c r="N527" s="373"/>
      <c r="O527" s="287"/>
      <c r="P527" s="373"/>
      <c r="Q527" s="373"/>
      <c r="R527" s="373"/>
      <c r="S527" s="373"/>
      <c r="T527" s="373"/>
      <c r="U527" s="373"/>
      <c r="V527" s="373"/>
      <c r="W527" s="373"/>
      <c r="X527" s="373"/>
      <c r="Y527" s="373"/>
      <c r="Z527" s="373"/>
      <c r="AA527" s="373"/>
      <c r="AB527" s="373"/>
      <c r="AC527" s="373"/>
      <c r="AD527" s="373"/>
      <c r="AE527" s="373"/>
      <c r="AF527" s="373"/>
      <c r="AG527" s="373"/>
      <c r="AH527" s="373"/>
      <c r="AI527" s="373"/>
      <c r="AJ527" s="373"/>
      <c r="AK527" s="373"/>
      <c r="AL527" s="373"/>
      <c r="AM527" s="373"/>
      <c r="AN527" s="373"/>
      <c r="AO527" s="373"/>
      <c r="AP527" s="373"/>
      <c r="AQ527" s="373"/>
      <c r="AR527" s="373"/>
      <c r="AS527" s="373"/>
      <c r="AT527" s="373"/>
      <c r="AU527" s="373"/>
      <c r="AV527" s="373"/>
      <c r="AW527" s="373"/>
      <c r="AX527" s="373"/>
      <c r="AY527" s="373"/>
      <c r="AZ527" s="373"/>
      <c r="BA527" s="373"/>
      <c r="BB527" s="373"/>
      <c r="BC527" s="373"/>
      <c r="BD527" s="373"/>
      <c r="BE527" s="373"/>
      <c r="BF527" s="373"/>
      <c r="BG527" s="373"/>
      <c r="BH527" s="373"/>
      <c r="BI527" s="373"/>
      <c r="BJ527" s="373"/>
      <c r="BK527" s="373"/>
      <c r="BL527" s="373"/>
      <c r="BM527" s="373"/>
      <c r="BN527" s="373"/>
    </row>
    <row r="528" spans="1:66" s="285" customFormat="1" ht="15.75" customHeight="1">
      <c r="A528" s="288"/>
      <c r="B528" s="288"/>
      <c r="C528" s="1396"/>
      <c r="D528" s="373"/>
      <c r="E528" s="373"/>
      <c r="F528" s="373"/>
      <c r="G528" s="373"/>
      <c r="H528" s="373"/>
      <c r="I528" s="373"/>
      <c r="J528" s="373"/>
      <c r="K528" s="373"/>
      <c r="L528" s="373"/>
      <c r="M528" s="373"/>
      <c r="N528" s="373"/>
      <c r="O528" s="287"/>
      <c r="P528" s="373"/>
      <c r="Q528" s="373"/>
      <c r="R528" s="373"/>
      <c r="S528" s="373"/>
      <c r="T528" s="373"/>
      <c r="U528" s="373"/>
      <c r="V528" s="373"/>
      <c r="W528" s="373"/>
      <c r="X528" s="373"/>
      <c r="Y528" s="373"/>
      <c r="Z528" s="373"/>
      <c r="AA528" s="373"/>
      <c r="AB528" s="373"/>
      <c r="AC528" s="373"/>
      <c r="AD528" s="373"/>
      <c r="AE528" s="373"/>
      <c r="AF528" s="373"/>
      <c r="AG528" s="373"/>
      <c r="AH528" s="373"/>
      <c r="AI528" s="373"/>
      <c r="AJ528" s="373"/>
      <c r="AK528" s="373"/>
      <c r="AL528" s="373"/>
      <c r="AM528" s="373"/>
      <c r="AN528" s="373"/>
      <c r="AO528" s="373"/>
      <c r="AP528" s="373"/>
      <c r="AQ528" s="373"/>
      <c r="AR528" s="373"/>
      <c r="AS528" s="373"/>
      <c r="AT528" s="373"/>
      <c r="AU528" s="373"/>
      <c r="AV528" s="373"/>
      <c r="AW528" s="373"/>
      <c r="AX528" s="373"/>
      <c r="AY528" s="373"/>
      <c r="AZ528" s="373"/>
      <c r="BA528" s="373"/>
      <c r="BB528" s="373"/>
      <c r="BC528" s="373"/>
      <c r="BD528" s="373"/>
      <c r="BE528" s="373"/>
      <c r="BF528" s="373"/>
      <c r="BG528" s="373"/>
      <c r="BH528" s="373"/>
      <c r="BI528" s="373"/>
      <c r="BJ528" s="373"/>
      <c r="BK528" s="373"/>
      <c r="BL528" s="373"/>
      <c r="BM528" s="373"/>
      <c r="BN528" s="373"/>
    </row>
    <row r="529" spans="1:66" s="285" customFormat="1">
      <c r="A529" s="288"/>
      <c r="B529" s="288"/>
      <c r="C529" s="1396"/>
      <c r="D529" s="373"/>
      <c r="E529" s="373"/>
      <c r="F529" s="373"/>
      <c r="G529" s="373"/>
      <c r="H529" s="373"/>
      <c r="I529" s="373"/>
      <c r="J529" s="373"/>
      <c r="K529" s="373"/>
      <c r="L529" s="373"/>
      <c r="M529" s="373"/>
      <c r="N529" s="373"/>
      <c r="O529" s="287"/>
      <c r="P529" s="373"/>
      <c r="Q529" s="373"/>
      <c r="R529" s="373"/>
      <c r="S529" s="373"/>
      <c r="T529" s="373"/>
      <c r="U529" s="373"/>
      <c r="V529" s="373"/>
      <c r="W529" s="373"/>
      <c r="X529" s="373"/>
      <c r="Y529" s="373"/>
      <c r="Z529" s="373"/>
      <c r="AA529" s="373"/>
      <c r="AB529" s="373"/>
      <c r="AC529" s="373"/>
      <c r="AD529" s="373"/>
      <c r="AE529" s="373"/>
      <c r="AF529" s="373"/>
      <c r="AG529" s="373"/>
      <c r="AH529" s="373"/>
      <c r="AI529" s="373"/>
      <c r="AJ529" s="373"/>
      <c r="AK529" s="373"/>
      <c r="AL529" s="373"/>
      <c r="AM529" s="373"/>
      <c r="AN529" s="373"/>
      <c r="AO529" s="373"/>
      <c r="AP529" s="373"/>
      <c r="AQ529" s="373"/>
      <c r="AR529" s="373"/>
      <c r="AS529" s="373"/>
      <c r="AT529" s="373"/>
      <c r="AU529" s="373"/>
      <c r="AV529" s="373"/>
      <c r="AW529" s="373"/>
      <c r="AX529" s="373"/>
      <c r="AY529" s="373"/>
      <c r="AZ529" s="373"/>
      <c r="BA529" s="373"/>
      <c r="BB529" s="373"/>
      <c r="BC529" s="373"/>
      <c r="BD529" s="373"/>
      <c r="BE529" s="373"/>
      <c r="BF529" s="373"/>
      <c r="BG529" s="373"/>
      <c r="BH529" s="373"/>
      <c r="BI529" s="373"/>
      <c r="BJ529" s="373"/>
      <c r="BK529" s="373"/>
      <c r="BL529" s="373"/>
      <c r="BM529" s="373"/>
      <c r="BN529" s="373"/>
    </row>
    <row r="530" spans="1:66" s="285" customFormat="1" ht="15.75" customHeight="1">
      <c r="A530" s="288"/>
      <c r="B530" s="288"/>
      <c r="C530" s="1396"/>
      <c r="D530" s="373"/>
      <c r="E530" s="373"/>
      <c r="F530" s="373"/>
      <c r="G530" s="373"/>
      <c r="H530" s="373"/>
      <c r="I530" s="373"/>
      <c r="J530" s="373"/>
      <c r="K530" s="373"/>
      <c r="L530" s="373"/>
      <c r="M530" s="373"/>
      <c r="N530" s="373"/>
      <c r="O530" s="287"/>
      <c r="P530" s="373"/>
      <c r="Q530" s="373"/>
      <c r="R530" s="373"/>
      <c r="S530" s="373"/>
      <c r="T530" s="373"/>
      <c r="U530" s="373"/>
      <c r="V530" s="373"/>
      <c r="W530" s="373"/>
      <c r="X530" s="373"/>
      <c r="Y530" s="373"/>
      <c r="Z530" s="373"/>
      <c r="AA530" s="373"/>
      <c r="AB530" s="373"/>
      <c r="AC530" s="373"/>
      <c r="AD530" s="373"/>
      <c r="AE530" s="373"/>
      <c r="AF530" s="373"/>
      <c r="AG530" s="373"/>
      <c r="AH530" s="373"/>
      <c r="AI530" s="373"/>
      <c r="AJ530" s="373"/>
      <c r="AK530" s="373"/>
      <c r="AL530" s="373"/>
      <c r="AM530" s="373"/>
      <c r="AN530" s="373"/>
      <c r="AO530" s="373"/>
      <c r="AP530" s="373"/>
      <c r="AQ530" s="373"/>
      <c r="AR530" s="373"/>
      <c r="AS530" s="373"/>
      <c r="AT530" s="373"/>
      <c r="AU530" s="373"/>
      <c r="AV530" s="373"/>
      <c r="AW530" s="373"/>
      <c r="AX530" s="373"/>
      <c r="AY530" s="373"/>
      <c r="AZ530" s="373"/>
      <c r="BA530" s="373"/>
      <c r="BB530" s="373"/>
      <c r="BC530" s="373"/>
      <c r="BD530" s="373"/>
      <c r="BE530" s="373"/>
      <c r="BF530" s="373"/>
      <c r="BG530" s="373"/>
      <c r="BH530" s="373"/>
      <c r="BI530" s="373"/>
      <c r="BJ530" s="373"/>
      <c r="BK530" s="373"/>
      <c r="BL530" s="373"/>
      <c r="BM530" s="373"/>
      <c r="BN530" s="373"/>
    </row>
    <row r="531" spans="1:66" s="285" customFormat="1">
      <c r="A531" s="288"/>
      <c r="B531" s="288"/>
      <c r="C531" s="1396"/>
      <c r="D531" s="373"/>
      <c r="E531" s="373"/>
      <c r="F531" s="373"/>
      <c r="G531" s="373"/>
      <c r="H531" s="373"/>
      <c r="I531" s="373"/>
      <c r="J531" s="373"/>
      <c r="K531" s="373"/>
      <c r="L531" s="373"/>
      <c r="M531" s="373"/>
      <c r="N531" s="373"/>
      <c r="O531" s="287"/>
      <c r="P531" s="373"/>
      <c r="Q531" s="373"/>
      <c r="R531" s="373"/>
      <c r="S531" s="373"/>
      <c r="T531" s="373"/>
      <c r="U531" s="373"/>
      <c r="V531" s="373"/>
      <c r="W531" s="373"/>
      <c r="X531" s="373"/>
      <c r="Y531" s="373"/>
      <c r="Z531" s="373"/>
      <c r="AA531" s="373"/>
      <c r="AB531" s="373"/>
      <c r="AC531" s="373"/>
      <c r="AD531" s="373"/>
      <c r="AE531" s="373"/>
      <c r="AF531" s="373"/>
      <c r="AG531" s="373"/>
      <c r="AH531" s="373"/>
      <c r="AI531" s="373"/>
      <c r="AJ531" s="373"/>
      <c r="AK531" s="373"/>
      <c r="AL531" s="373"/>
      <c r="AM531" s="373"/>
      <c r="AN531" s="373"/>
      <c r="AO531" s="373"/>
      <c r="AP531" s="373"/>
      <c r="AQ531" s="373"/>
      <c r="AR531" s="373"/>
      <c r="AS531" s="373"/>
      <c r="AT531" s="373"/>
      <c r="AU531" s="373"/>
      <c r="AV531" s="373"/>
      <c r="AW531" s="373"/>
      <c r="AX531" s="373"/>
      <c r="AY531" s="373"/>
      <c r="AZ531" s="373"/>
      <c r="BA531" s="373"/>
      <c r="BB531" s="373"/>
      <c r="BC531" s="373"/>
      <c r="BD531" s="373"/>
      <c r="BE531" s="373"/>
      <c r="BF531" s="373"/>
      <c r="BG531" s="373"/>
      <c r="BH531" s="373"/>
      <c r="BI531" s="373"/>
      <c r="BJ531" s="373"/>
      <c r="BK531" s="373"/>
      <c r="BL531" s="373"/>
      <c r="BM531" s="373"/>
      <c r="BN531" s="373"/>
    </row>
    <row r="532" spans="1:66" s="285" customFormat="1" ht="15.75" customHeight="1">
      <c r="A532" s="288"/>
      <c r="B532" s="288"/>
      <c r="C532" s="1396"/>
      <c r="D532" s="373"/>
      <c r="E532" s="373"/>
      <c r="F532" s="373"/>
      <c r="G532" s="373"/>
      <c r="H532" s="373"/>
      <c r="I532" s="373"/>
      <c r="J532" s="373"/>
      <c r="K532" s="373"/>
      <c r="L532" s="373"/>
      <c r="M532" s="373"/>
      <c r="N532" s="373"/>
      <c r="O532" s="287"/>
      <c r="P532" s="373"/>
      <c r="Q532" s="373"/>
      <c r="R532" s="373"/>
      <c r="S532" s="373"/>
      <c r="T532" s="373"/>
      <c r="U532" s="373"/>
      <c r="V532" s="373"/>
      <c r="W532" s="373"/>
      <c r="X532" s="373"/>
      <c r="Y532" s="373"/>
      <c r="Z532" s="373"/>
      <c r="AA532" s="373"/>
      <c r="AB532" s="373"/>
      <c r="AC532" s="373"/>
      <c r="AD532" s="373"/>
      <c r="AE532" s="373"/>
      <c r="AF532" s="373"/>
      <c r="AG532" s="373"/>
      <c r="AH532" s="373"/>
      <c r="AI532" s="373"/>
      <c r="AJ532" s="373"/>
      <c r="AK532" s="373"/>
      <c r="AL532" s="373"/>
      <c r="AM532" s="373"/>
      <c r="AN532" s="373"/>
      <c r="AO532" s="373"/>
      <c r="AP532" s="373"/>
      <c r="AQ532" s="373"/>
      <c r="AR532" s="373"/>
      <c r="AS532" s="373"/>
      <c r="AT532" s="373"/>
      <c r="AU532" s="373"/>
      <c r="AV532" s="373"/>
      <c r="AW532" s="373"/>
      <c r="AX532" s="373"/>
      <c r="AY532" s="373"/>
      <c r="AZ532" s="373"/>
      <c r="BA532" s="373"/>
      <c r="BB532" s="373"/>
      <c r="BC532" s="373"/>
      <c r="BD532" s="373"/>
      <c r="BE532" s="373"/>
      <c r="BF532" s="373"/>
      <c r="BG532" s="373"/>
      <c r="BH532" s="373"/>
      <c r="BI532" s="373"/>
      <c r="BJ532" s="373"/>
      <c r="BK532" s="373"/>
      <c r="BL532" s="373"/>
      <c r="BM532" s="373"/>
      <c r="BN532" s="373"/>
    </row>
    <row r="533" spans="1:66" s="285" customFormat="1">
      <c r="A533" s="288"/>
      <c r="B533" s="288"/>
      <c r="C533" s="1396"/>
      <c r="D533" s="373"/>
      <c r="E533" s="373"/>
      <c r="F533" s="373"/>
      <c r="G533" s="373"/>
      <c r="H533" s="373"/>
      <c r="I533" s="373"/>
      <c r="J533" s="373"/>
      <c r="K533" s="373"/>
      <c r="L533" s="373"/>
      <c r="M533" s="373"/>
      <c r="N533" s="373"/>
      <c r="O533" s="287"/>
      <c r="P533" s="373"/>
      <c r="Q533" s="373"/>
      <c r="R533" s="373"/>
      <c r="S533" s="373"/>
      <c r="T533" s="373"/>
      <c r="U533" s="373"/>
      <c r="V533" s="373"/>
      <c r="W533" s="373"/>
      <c r="X533" s="373"/>
      <c r="Y533" s="373"/>
      <c r="Z533" s="373"/>
      <c r="AA533" s="373"/>
      <c r="AB533" s="373"/>
      <c r="AC533" s="373"/>
      <c r="AD533" s="373"/>
      <c r="AE533" s="373"/>
      <c r="AF533" s="373"/>
      <c r="AG533" s="373"/>
      <c r="AH533" s="373"/>
      <c r="AI533" s="373"/>
      <c r="AJ533" s="373"/>
      <c r="AK533" s="373"/>
      <c r="AL533" s="373"/>
      <c r="AM533" s="373"/>
      <c r="AN533" s="373"/>
      <c r="AO533" s="373"/>
      <c r="AP533" s="373"/>
      <c r="AQ533" s="373"/>
      <c r="AR533" s="373"/>
      <c r="AS533" s="373"/>
      <c r="AT533" s="373"/>
      <c r="AU533" s="373"/>
      <c r="AV533" s="373"/>
      <c r="AW533" s="373"/>
      <c r="AX533" s="373"/>
      <c r="AY533" s="373"/>
      <c r="AZ533" s="373"/>
      <c r="BA533" s="373"/>
      <c r="BB533" s="373"/>
      <c r="BC533" s="373"/>
      <c r="BD533" s="373"/>
      <c r="BE533" s="373"/>
      <c r="BF533" s="373"/>
      <c r="BG533" s="373"/>
      <c r="BH533" s="373"/>
      <c r="BI533" s="373"/>
      <c r="BJ533" s="373"/>
      <c r="BK533" s="373"/>
      <c r="BL533" s="373"/>
      <c r="BM533" s="373"/>
      <c r="BN533" s="373"/>
    </row>
    <row r="534" spans="1:66" s="285" customFormat="1" ht="15.75" customHeight="1">
      <c r="A534" s="288"/>
      <c r="B534" s="288"/>
      <c r="C534" s="1396"/>
      <c r="D534" s="373"/>
      <c r="E534" s="373"/>
      <c r="F534" s="373"/>
      <c r="G534" s="373"/>
      <c r="H534" s="373"/>
      <c r="I534" s="373"/>
      <c r="J534" s="373"/>
      <c r="K534" s="373"/>
      <c r="L534" s="373"/>
      <c r="M534" s="373"/>
      <c r="N534" s="373"/>
      <c r="O534" s="287"/>
      <c r="P534" s="373"/>
      <c r="Q534" s="373"/>
      <c r="R534" s="373"/>
      <c r="S534" s="373"/>
      <c r="T534" s="373"/>
      <c r="U534" s="373"/>
      <c r="V534" s="373"/>
      <c r="W534" s="373"/>
      <c r="X534" s="373"/>
      <c r="Y534" s="373"/>
      <c r="Z534" s="373"/>
      <c r="AA534" s="373"/>
      <c r="AB534" s="373"/>
      <c r="AC534" s="373"/>
      <c r="AD534" s="373"/>
      <c r="AE534" s="373"/>
      <c r="AF534" s="373"/>
      <c r="AG534" s="373"/>
      <c r="AH534" s="373"/>
      <c r="AI534" s="373"/>
      <c r="AJ534" s="373"/>
      <c r="AK534" s="373"/>
      <c r="AL534" s="373"/>
      <c r="AM534" s="373"/>
      <c r="AN534" s="373"/>
      <c r="AO534" s="373"/>
      <c r="AP534" s="373"/>
      <c r="AQ534" s="373"/>
      <c r="AR534" s="373"/>
      <c r="AS534" s="373"/>
      <c r="AT534" s="373"/>
      <c r="AU534" s="373"/>
      <c r="AV534" s="373"/>
      <c r="AW534" s="373"/>
      <c r="AX534" s="373"/>
      <c r="AY534" s="373"/>
      <c r="AZ534" s="373"/>
      <c r="BA534" s="373"/>
      <c r="BB534" s="373"/>
      <c r="BC534" s="373"/>
      <c r="BD534" s="373"/>
      <c r="BE534" s="373"/>
      <c r="BF534" s="373"/>
      <c r="BG534" s="373"/>
      <c r="BH534" s="373"/>
      <c r="BI534" s="373"/>
      <c r="BJ534" s="373"/>
      <c r="BK534" s="373"/>
      <c r="BL534" s="373"/>
      <c r="BM534" s="373"/>
      <c r="BN534" s="373"/>
    </row>
    <row r="535" spans="1:66" s="285" customFormat="1">
      <c r="A535" s="288"/>
      <c r="B535" s="288"/>
      <c r="C535" s="1396"/>
      <c r="D535" s="373"/>
      <c r="E535" s="373"/>
      <c r="F535" s="373"/>
      <c r="G535" s="373"/>
      <c r="H535" s="373"/>
      <c r="I535" s="373"/>
      <c r="J535" s="373"/>
      <c r="K535" s="373"/>
      <c r="L535" s="373"/>
      <c r="M535" s="373"/>
      <c r="N535" s="373"/>
      <c r="O535" s="287"/>
      <c r="P535" s="373"/>
      <c r="Q535" s="373"/>
      <c r="R535" s="373"/>
      <c r="S535" s="373"/>
      <c r="T535" s="373"/>
      <c r="U535" s="373"/>
      <c r="V535" s="373"/>
      <c r="W535" s="373"/>
      <c r="X535" s="373"/>
      <c r="Y535" s="373"/>
      <c r="Z535" s="373"/>
      <c r="AA535" s="373"/>
      <c r="AB535" s="373"/>
      <c r="AC535" s="373"/>
      <c r="AD535" s="373"/>
      <c r="AE535" s="373"/>
      <c r="AF535" s="373"/>
      <c r="AG535" s="373"/>
      <c r="AH535" s="373"/>
      <c r="AI535" s="373"/>
      <c r="AJ535" s="373"/>
      <c r="AK535" s="373"/>
      <c r="AL535" s="373"/>
      <c r="AM535" s="373"/>
      <c r="AN535" s="373"/>
      <c r="AO535" s="373"/>
      <c r="AP535" s="373"/>
      <c r="AQ535" s="373"/>
      <c r="AR535" s="373"/>
      <c r="AS535" s="373"/>
      <c r="AT535" s="373"/>
      <c r="AU535" s="373"/>
      <c r="AV535" s="373"/>
      <c r="AW535" s="373"/>
      <c r="AX535" s="373"/>
      <c r="AY535" s="373"/>
      <c r="AZ535" s="373"/>
      <c r="BA535" s="373"/>
      <c r="BB535" s="373"/>
      <c r="BC535" s="373"/>
      <c r="BD535" s="373"/>
      <c r="BE535" s="373"/>
      <c r="BF535" s="373"/>
      <c r="BG535" s="373"/>
      <c r="BH535" s="373"/>
      <c r="BI535" s="373"/>
      <c r="BJ535" s="373"/>
      <c r="BK535" s="373"/>
      <c r="BL535" s="373"/>
      <c r="BM535" s="373"/>
      <c r="BN535" s="373"/>
    </row>
    <row r="536" spans="1:66" s="285" customFormat="1" ht="15.75" customHeight="1">
      <c r="A536" s="288"/>
      <c r="B536" s="288"/>
      <c r="C536" s="1396"/>
      <c r="D536" s="373"/>
      <c r="E536" s="373"/>
      <c r="F536" s="373"/>
      <c r="G536" s="373"/>
      <c r="H536" s="373"/>
      <c r="I536" s="373"/>
      <c r="J536" s="373"/>
      <c r="K536" s="373"/>
      <c r="L536" s="373"/>
      <c r="M536" s="373"/>
      <c r="N536" s="373"/>
      <c r="O536" s="287"/>
      <c r="P536" s="373"/>
      <c r="Q536" s="373"/>
      <c r="R536" s="373"/>
      <c r="S536" s="373"/>
      <c r="T536" s="373"/>
      <c r="U536" s="373"/>
      <c r="V536" s="373"/>
      <c r="W536" s="373"/>
      <c r="X536" s="373"/>
      <c r="Y536" s="373"/>
      <c r="Z536" s="373"/>
      <c r="AA536" s="373"/>
      <c r="AB536" s="373"/>
      <c r="AC536" s="373"/>
      <c r="AD536" s="373"/>
      <c r="AE536" s="373"/>
      <c r="AF536" s="373"/>
      <c r="AG536" s="373"/>
      <c r="AH536" s="373"/>
      <c r="AI536" s="373"/>
      <c r="AJ536" s="373"/>
      <c r="AK536" s="373"/>
      <c r="AL536" s="373"/>
      <c r="AM536" s="373"/>
      <c r="AN536" s="373"/>
      <c r="AO536" s="373"/>
      <c r="AP536" s="373"/>
      <c r="AQ536" s="373"/>
      <c r="AR536" s="373"/>
      <c r="AS536" s="373"/>
      <c r="AT536" s="373"/>
      <c r="AU536" s="373"/>
      <c r="AV536" s="373"/>
      <c r="AW536" s="373"/>
      <c r="AX536" s="373"/>
      <c r="AY536" s="373"/>
      <c r="AZ536" s="373"/>
      <c r="BA536" s="373"/>
      <c r="BB536" s="373"/>
      <c r="BC536" s="373"/>
      <c r="BD536" s="373"/>
      <c r="BE536" s="373"/>
      <c r="BF536" s="373"/>
      <c r="BG536" s="373"/>
      <c r="BH536" s="373"/>
      <c r="BI536" s="373"/>
      <c r="BJ536" s="373"/>
      <c r="BK536" s="373"/>
      <c r="BL536" s="373"/>
      <c r="BM536" s="373"/>
      <c r="BN536" s="373"/>
    </row>
    <row r="537" spans="1:66" s="285" customFormat="1">
      <c r="A537" s="288"/>
      <c r="B537" s="288"/>
      <c r="C537" s="1396"/>
      <c r="D537" s="373"/>
      <c r="E537" s="373"/>
      <c r="F537" s="373"/>
      <c r="G537" s="373"/>
      <c r="H537" s="373"/>
      <c r="I537" s="373"/>
      <c r="J537" s="373"/>
      <c r="K537" s="373"/>
      <c r="L537" s="373"/>
      <c r="M537" s="373"/>
      <c r="N537" s="373"/>
      <c r="O537" s="287"/>
      <c r="P537" s="373"/>
      <c r="Q537" s="373"/>
      <c r="R537" s="373"/>
      <c r="S537" s="373"/>
      <c r="T537" s="373"/>
      <c r="U537" s="373"/>
      <c r="V537" s="373"/>
      <c r="W537" s="373"/>
      <c r="X537" s="373"/>
      <c r="Y537" s="373"/>
      <c r="Z537" s="373"/>
      <c r="AA537" s="373"/>
      <c r="AB537" s="373"/>
      <c r="AC537" s="373"/>
      <c r="AD537" s="373"/>
      <c r="AE537" s="373"/>
      <c r="AF537" s="373"/>
      <c r="AG537" s="373"/>
      <c r="AH537" s="373"/>
      <c r="AI537" s="373"/>
      <c r="AJ537" s="373"/>
      <c r="AK537" s="373"/>
      <c r="AL537" s="373"/>
      <c r="AM537" s="373"/>
      <c r="AN537" s="373"/>
      <c r="AO537" s="373"/>
      <c r="AP537" s="373"/>
      <c r="AQ537" s="373"/>
      <c r="AR537" s="373"/>
      <c r="AS537" s="373"/>
      <c r="AT537" s="373"/>
      <c r="AU537" s="373"/>
      <c r="AV537" s="373"/>
      <c r="AW537" s="373"/>
      <c r="AX537" s="373"/>
      <c r="AY537" s="373"/>
      <c r="AZ537" s="373"/>
      <c r="BA537" s="373"/>
      <c r="BB537" s="373"/>
      <c r="BC537" s="373"/>
      <c r="BD537" s="373"/>
      <c r="BE537" s="373"/>
      <c r="BF537" s="373"/>
      <c r="BG537" s="373"/>
      <c r="BH537" s="373"/>
      <c r="BI537" s="373"/>
      <c r="BJ537" s="373"/>
      <c r="BK537" s="373"/>
      <c r="BL537" s="373"/>
      <c r="BM537" s="373"/>
      <c r="BN537" s="373"/>
    </row>
    <row r="538" spans="1:66" s="285" customFormat="1" ht="15.75" customHeight="1">
      <c r="A538" s="288"/>
      <c r="B538" s="288"/>
      <c r="C538" s="1396"/>
      <c r="D538" s="373"/>
      <c r="E538" s="373"/>
      <c r="F538" s="373"/>
      <c r="G538" s="373"/>
      <c r="H538" s="373"/>
      <c r="I538" s="373"/>
      <c r="J538" s="373"/>
      <c r="K538" s="373"/>
      <c r="L538" s="373"/>
      <c r="M538" s="373"/>
      <c r="N538" s="373"/>
      <c r="O538" s="287"/>
      <c r="P538" s="373"/>
      <c r="Q538" s="373"/>
      <c r="R538" s="373"/>
      <c r="S538" s="373"/>
      <c r="T538" s="373"/>
      <c r="U538" s="373"/>
      <c r="V538" s="373"/>
      <c r="W538" s="373"/>
      <c r="X538" s="373"/>
      <c r="Y538" s="373"/>
      <c r="Z538" s="373"/>
      <c r="AA538" s="373"/>
      <c r="AB538" s="373"/>
      <c r="AC538" s="373"/>
      <c r="AD538" s="373"/>
      <c r="AE538" s="373"/>
      <c r="AF538" s="373"/>
      <c r="AG538" s="373"/>
      <c r="AH538" s="373"/>
      <c r="AI538" s="373"/>
      <c r="AJ538" s="373"/>
      <c r="AK538" s="373"/>
      <c r="AL538" s="373"/>
      <c r="AM538" s="373"/>
      <c r="AN538" s="373"/>
      <c r="AO538" s="373"/>
      <c r="AP538" s="373"/>
      <c r="AQ538" s="373"/>
      <c r="AR538" s="373"/>
      <c r="AS538" s="373"/>
      <c r="AT538" s="373"/>
      <c r="AU538" s="373"/>
      <c r="AV538" s="373"/>
      <c r="AW538" s="373"/>
      <c r="AX538" s="373"/>
      <c r="AY538" s="373"/>
      <c r="AZ538" s="373"/>
      <c r="BA538" s="373"/>
      <c r="BB538" s="373"/>
      <c r="BC538" s="373"/>
      <c r="BD538" s="373"/>
      <c r="BE538" s="373"/>
      <c r="BF538" s="373"/>
      <c r="BG538" s="373"/>
      <c r="BH538" s="373"/>
      <c r="BI538" s="373"/>
      <c r="BJ538" s="373"/>
      <c r="BK538" s="373"/>
      <c r="BL538" s="373"/>
      <c r="BM538" s="373"/>
      <c r="BN538" s="373"/>
    </row>
    <row r="539" spans="1:66" s="285" customFormat="1">
      <c r="A539" s="288"/>
      <c r="B539" s="288"/>
      <c r="C539" s="1396"/>
      <c r="D539" s="373"/>
      <c r="E539" s="373"/>
      <c r="F539" s="373"/>
      <c r="G539" s="373"/>
      <c r="H539" s="373"/>
      <c r="I539" s="373"/>
      <c r="J539" s="373"/>
      <c r="K539" s="373"/>
      <c r="L539" s="373"/>
      <c r="M539" s="373"/>
      <c r="N539" s="373"/>
      <c r="O539" s="287"/>
      <c r="P539" s="373"/>
      <c r="Q539" s="373"/>
      <c r="R539" s="373"/>
      <c r="S539" s="373"/>
      <c r="T539" s="373"/>
      <c r="U539" s="373"/>
      <c r="V539" s="373"/>
      <c r="W539" s="373"/>
      <c r="X539" s="373"/>
      <c r="Y539" s="373"/>
      <c r="Z539" s="373"/>
      <c r="AA539" s="373"/>
      <c r="AB539" s="373"/>
      <c r="AC539" s="373"/>
      <c r="AD539" s="373"/>
      <c r="AE539" s="373"/>
      <c r="AF539" s="373"/>
      <c r="AG539" s="373"/>
      <c r="AH539" s="373"/>
      <c r="AI539" s="373"/>
      <c r="AJ539" s="373"/>
      <c r="AK539" s="373"/>
      <c r="AL539" s="373"/>
      <c r="AM539" s="373"/>
      <c r="AN539" s="373"/>
      <c r="AO539" s="373"/>
      <c r="AP539" s="373"/>
      <c r="AQ539" s="373"/>
      <c r="AR539" s="373"/>
      <c r="AS539" s="373"/>
      <c r="AT539" s="373"/>
      <c r="AU539" s="373"/>
      <c r="AV539" s="373"/>
      <c r="AW539" s="373"/>
      <c r="AX539" s="373"/>
      <c r="AY539" s="373"/>
      <c r="AZ539" s="373"/>
      <c r="BA539" s="373"/>
      <c r="BB539" s="373"/>
      <c r="BC539" s="373"/>
      <c r="BD539" s="373"/>
      <c r="BE539" s="373"/>
      <c r="BF539" s="373"/>
      <c r="BG539" s="373"/>
      <c r="BH539" s="373"/>
      <c r="BI539" s="373"/>
      <c r="BJ539" s="373"/>
      <c r="BK539" s="373"/>
      <c r="BL539" s="373"/>
      <c r="BM539" s="373"/>
      <c r="BN539" s="373"/>
    </row>
    <row r="540" spans="1:66" s="285" customFormat="1" ht="15.75" customHeight="1">
      <c r="A540" s="288"/>
      <c r="B540" s="288"/>
      <c r="C540" s="1396"/>
      <c r="D540" s="373"/>
      <c r="E540" s="373"/>
      <c r="F540" s="373"/>
      <c r="G540" s="373"/>
      <c r="H540" s="373"/>
      <c r="I540" s="373"/>
      <c r="J540" s="373"/>
      <c r="K540" s="373"/>
      <c r="L540" s="373"/>
      <c r="M540" s="373"/>
      <c r="N540" s="373"/>
      <c r="O540" s="287"/>
      <c r="P540" s="373"/>
      <c r="Q540" s="373"/>
      <c r="R540" s="373"/>
      <c r="S540" s="373"/>
      <c r="T540" s="373"/>
      <c r="U540" s="373"/>
      <c r="V540" s="373"/>
      <c r="W540" s="373"/>
      <c r="X540" s="373"/>
      <c r="Y540" s="373"/>
      <c r="Z540" s="373"/>
      <c r="AA540" s="373"/>
      <c r="AB540" s="373"/>
      <c r="AC540" s="373"/>
      <c r="AD540" s="373"/>
      <c r="AE540" s="373"/>
      <c r="AF540" s="373"/>
      <c r="AG540" s="373"/>
      <c r="AH540" s="373"/>
      <c r="AI540" s="373"/>
      <c r="AJ540" s="373"/>
      <c r="AK540" s="373"/>
      <c r="AL540" s="373"/>
      <c r="AM540" s="373"/>
      <c r="AN540" s="373"/>
      <c r="AO540" s="373"/>
      <c r="AP540" s="373"/>
      <c r="AQ540" s="373"/>
      <c r="AR540" s="373"/>
      <c r="AS540" s="373"/>
      <c r="AT540" s="373"/>
      <c r="AU540" s="373"/>
      <c r="AV540" s="373"/>
      <c r="AW540" s="373"/>
      <c r="AX540" s="373"/>
      <c r="AY540" s="373"/>
      <c r="AZ540" s="373"/>
      <c r="BA540" s="373"/>
      <c r="BB540" s="373"/>
      <c r="BC540" s="373"/>
      <c r="BD540" s="373"/>
      <c r="BE540" s="373"/>
      <c r="BF540" s="373"/>
      <c r="BG540" s="373"/>
      <c r="BH540" s="373"/>
      <c r="BI540" s="373"/>
      <c r="BJ540" s="373"/>
      <c r="BK540" s="373"/>
      <c r="BL540" s="373"/>
      <c r="BM540" s="373"/>
      <c r="BN540" s="373"/>
    </row>
    <row r="541" spans="1:66" s="285" customFormat="1">
      <c r="A541" s="288"/>
      <c r="B541" s="288"/>
      <c r="C541" s="1396"/>
      <c r="D541" s="373"/>
      <c r="E541" s="373"/>
      <c r="F541" s="373"/>
      <c r="G541" s="373"/>
      <c r="H541" s="373"/>
      <c r="I541" s="373"/>
      <c r="J541" s="373"/>
      <c r="K541" s="373"/>
      <c r="L541" s="373"/>
      <c r="M541" s="373"/>
      <c r="N541" s="373"/>
      <c r="O541" s="287"/>
      <c r="P541" s="373"/>
      <c r="Q541" s="373"/>
      <c r="R541" s="373"/>
      <c r="S541" s="373"/>
      <c r="T541" s="373"/>
      <c r="U541" s="373"/>
      <c r="V541" s="373"/>
      <c r="W541" s="373"/>
      <c r="X541" s="373"/>
      <c r="Y541" s="373"/>
      <c r="Z541" s="373"/>
      <c r="AA541" s="373"/>
      <c r="AB541" s="373"/>
      <c r="AC541" s="373"/>
      <c r="AD541" s="373"/>
      <c r="AE541" s="373"/>
      <c r="AF541" s="373"/>
      <c r="AG541" s="373"/>
      <c r="AH541" s="373"/>
      <c r="AI541" s="373"/>
      <c r="AJ541" s="373"/>
      <c r="AK541" s="373"/>
      <c r="AL541" s="373"/>
      <c r="AM541" s="373"/>
      <c r="AN541" s="373"/>
      <c r="AO541" s="373"/>
      <c r="AP541" s="373"/>
      <c r="AQ541" s="373"/>
      <c r="AR541" s="373"/>
      <c r="AS541" s="373"/>
      <c r="AT541" s="373"/>
      <c r="AU541" s="373"/>
      <c r="AV541" s="373"/>
      <c r="AW541" s="373"/>
      <c r="AX541" s="373"/>
      <c r="AY541" s="373"/>
      <c r="AZ541" s="373"/>
      <c r="BA541" s="373"/>
      <c r="BB541" s="373"/>
      <c r="BC541" s="373"/>
      <c r="BD541" s="373"/>
      <c r="BE541" s="373"/>
      <c r="BF541" s="373"/>
      <c r="BG541" s="373"/>
      <c r="BH541" s="373"/>
      <c r="BI541" s="373"/>
      <c r="BJ541" s="373"/>
      <c r="BK541" s="373"/>
      <c r="BL541" s="373"/>
      <c r="BM541" s="373"/>
      <c r="BN541" s="373"/>
    </row>
    <row r="542" spans="1:66" s="285" customFormat="1" ht="15.75" customHeight="1">
      <c r="A542" s="288"/>
      <c r="B542" s="288"/>
      <c r="C542" s="1396"/>
      <c r="D542" s="373"/>
      <c r="E542" s="373"/>
      <c r="F542" s="373"/>
      <c r="G542" s="373"/>
      <c r="H542" s="373"/>
      <c r="I542" s="373"/>
      <c r="J542" s="373"/>
      <c r="K542" s="373"/>
      <c r="L542" s="373"/>
      <c r="M542" s="373"/>
      <c r="N542" s="373"/>
      <c r="O542" s="287"/>
      <c r="P542" s="373"/>
      <c r="Q542" s="373"/>
      <c r="R542" s="373"/>
      <c r="S542" s="373"/>
      <c r="T542" s="373"/>
      <c r="U542" s="373"/>
      <c r="V542" s="373"/>
      <c r="W542" s="373"/>
      <c r="X542" s="373"/>
      <c r="Y542" s="373"/>
      <c r="Z542" s="373"/>
      <c r="AA542" s="373"/>
      <c r="AB542" s="373"/>
      <c r="AC542" s="373"/>
      <c r="AD542" s="373"/>
      <c r="AE542" s="373"/>
      <c r="AF542" s="373"/>
      <c r="AG542" s="373"/>
      <c r="AH542" s="373"/>
      <c r="AI542" s="373"/>
      <c r="AJ542" s="373"/>
      <c r="AK542" s="373"/>
      <c r="AL542" s="373"/>
      <c r="AM542" s="373"/>
      <c r="AN542" s="373"/>
      <c r="AO542" s="373"/>
      <c r="AP542" s="373"/>
      <c r="AQ542" s="373"/>
      <c r="AR542" s="373"/>
      <c r="AS542" s="373"/>
      <c r="AT542" s="373"/>
      <c r="AU542" s="373"/>
      <c r="AV542" s="373"/>
      <c r="AW542" s="373"/>
      <c r="AX542" s="373"/>
      <c r="AY542" s="373"/>
      <c r="AZ542" s="373"/>
      <c r="BA542" s="373"/>
      <c r="BB542" s="373"/>
      <c r="BC542" s="373"/>
      <c r="BD542" s="373"/>
      <c r="BE542" s="373"/>
      <c r="BF542" s="373"/>
      <c r="BG542" s="373"/>
      <c r="BH542" s="373"/>
      <c r="BI542" s="373"/>
      <c r="BJ542" s="373"/>
      <c r="BK542" s="373"/>
      <c r="BL542" s="373"/>
      <c r="BM542" s="373"/>
      <c r="BN542" s="373"/>
    </row>
    <row r="543" spans="1:66" s="285" customFormat="1">
      <c r="A543" s="288"/>
      <c r="B543" s="288"/>
      <c r="C543" s="1396"/>
      <c r="D543" s="373"/>
      <c r="E543" s="373"/>
      <c r="F543" s="373"/>
      <c r="G543" s="373"/>
      <c r="H543" s="373"/>
      <c r="I543" s="373"/>
      <c r="J543" s="373"/>
      <c r="K543" s="373"/>
      <c r="L543" s="373"/>
      <c r="M543" s="373"/>
      <c r="N543" s="373"/>
      <c r="O543" s="287"/>
      <c r="P543" s="373"/>
      <c r="Q543" s="373"/>
      <c r="R543" s="373"/>
      <c r="S543" s="373"/>
      <c r="T543" s="373"/>
      <c r="U543" s="373"/>
      <c r="V543" s="373"/>
      <c r="W543" s="373"/>
      <c r="X543" s="373"/>
      <c r="Y543" s="373"/>
      <c r="Z543" s="373"/>
      <c r="AA543" s="373"/>
      <c r="AB543" s="373"/>
      <c r="AC543" s="373"/>
      <c r="AD543" s="373"/>
      <c r="AE543" s="373"/>
      <c r="AF543" s="373"/>
      <c r="AG543" s="373"/>
      <c r="AH543" s="373"/>
      <c r="AI543" s="373"/>
      <c r="AJ543" s="373"/>
      <c r="AK543" s="373"/>
      <c r="AL543" s="373"/>
      <c r="AM543" s="373"/>
      <c r="AN543" s="373"/>
      <c r="AO543" s="373"/>
      <c r="AP543" s="373"/>
      <c r="AQ543" s="373"/>
      <c r="AR543" s="373"/>
      <c r="AS543" s="373"/>
      <c r="AT543" s="373"/>
      <c r="AU543" s="373"/>
      <c r="AV543" s="373"/>
      <c r="AW543" s="373"/>
      <c r="AX543" s="373"/>
      <c r="AY543" s="373"/>
      <c r="AZ543" s="373"/>
      <c r="BA543" s="373"/>
      <c r="BB543" s="373"/>
      <c r="BC543" s="373"/>
      <c r="BD543" s="373"/>
      <c r="BE543" s="373"/>
      <c r="BF543" s="373"/>
      <c r="BG543" s="373"/>
      <c r="BH543" s="373"/>
      <c r="BI543" s="373"/>
      <c r="BJ543" s="373"/>
      <c r="BK543" s="373"/>
      <c r="BL543" s="373"/>
      <c r="BM543" s="373"/>
      <c r="BN543" s="373"/>
    </row>
    <row r="544" spans="1:66" s="285" customFormat="1" ht="15.75" customHeight="1">
      <c r="A544" s="288"/>
      <c r="B544" s="288"/>
      <c r="C544" s="1396"/>
      <c r="D544" s="373"/>
      <c r="E544" s="373"/>
      <c r="F544" s="373"/>
      <c r="G544" s="373"/>
      <c r="H544" s="373"/>
      <c r="I544" s="373"/>
      <c r="J544" s="373"/>
      <c r="K544" s="373"/>
      <c r="L544" s="373"/>
      <c r="M544" s="373"/>
      <c r="N544" s="373"/>
      <c r="O544" s="287"/>
      <c r="P544" s="373"/>
      <c r="Q544" s="373"/>
      <c r="R544" s="373"/>
      <c r="S544" s="373"/>
      <c r="T544" s="373"/>
      <c r="U544" s="373"/>
      <c r="V544" s="373"/>
      <c r="W544" s="373"/>
      <c r="X544" s="373"/>
      <c r="Y544" s="373"/>
      <c r="Z544" s="373"/>
      <c r="AA544" s="373"/>
      <c r="AB544" s="373"/>
      <c r="AC544" s="373"/>
      <c r="AD544" s="373"/>
      <c r="AE544" s="373"/>
      <c r="AF544" s="373"/>
      <c r="AG544" s="373"/>
      <c r="AH544" s="373"/>
      <c r="AI544" s="373"/>
      <c r="AJ544" s="373"/>
      <c r="AK544" s="373"/>
      <c r="AL544" s="373"/>
      <c r="AM544" s="373"/>
      <c r="AN544" s="373"/>
      <c r="AO544" s="373"/>
      <c r="AP544" s="373"/>
      <c r="AQ544" s="373"/>
      <c r="AR544" s="373"/>
      <c r="AS544" s="373"/>
      <c r="AT544" s="373"/>
      <c r="AU544" s="373"/>
      <c r="AV544" s="373"/>
      <c r="AW544" s="373"/>
      <c r="AX544" s="373"/>
      <c r="AY544" s="373"/>
      <c r="AZ544" s="373"/>
      <c r="BA544" s="373"/>
      <c r="BB544" s="373"/>
      <c r="BC544" s="373"/>
      <c r="BD544" s="373"/>
      <c r="BE544" s="373"/>
      <c r="BF544" s="373"/>
      <c r="BG544" s="373"/>
      <c r="BH544" s="373"/>
      <c r="BI544" s="373"/>
      <c r="BJ544" s="373"/>
      <c r="BK544" s="373"/>
      <c r="BL544" s="373"/>
      <c r="BM544" s="373"/>
      <c r="BN544" s="373"/>
    </row>
    <row r="545" spans="1:66" s="285" customFormat="1">
      <c r="A545" s="288"/>
      <c r="B545" s="288"/>
      <c r="C545" s="1396"/>
      <c r="D545" s="373"/>
      <c r="E545" s="373"/>
      <c r="F545" s="373"/>
      <c r="G545" s="373"/>
      <c r="H545" s="373"/>
      <c r="I545" s="373"/>
      <c r="J545" s="373"/>
      <c r="K545" s="373"/>
      <c r="L545" s="373"/>
      <c r="M545" s="373"/>
      <c r="N545" s="373"/>
      <c r="O545" s="287"/>
      <c r="P545" s="373"/>
      <c r="Q545" s="373"/>
      <c r="R545" s="373"/>
      <c r="S545" s="373"/>
      <c r="T545" s="373"/>
      <c r="U545" s="373"/>
      <c r="V545" s="373"/>
      <c r="W545" s="373"/>
      <c r="X545" s="373"/>
      <c r="Y545" s="373"/>
      <c r="Z545" s="373"/>
      <c r="AA545" s="373"/>
      <c r="AB545" s="373"/>
      <c r="AC545" s="373"/>
      <c r="AD545" s="373"/>
      <c r="AE545" s="373"/>
      <c r="AF545" s="373"/>
      <c r="AG545" s="373"/>
      <c r="AH545" s="373"/>
      <c r="AI545" s="373"/>
      <c r="AJ545" s="373"/>
      <c r="AK545" s="373"/>
      <c r="AL545" s="373"/>
      <c r="AM545" s="373"/>
      <c r="AN545" s="373"/>
      <c r="AO545" s="373"/>
      <c r="AP545" s="373"/>
      <c r="AQ545" s="373"/>
      <c r="AR545" s="373"/>
      <c r="AS545" s="373"/>
      <c r="AT545" s="373"/>
      <c r="AU545" s="373"/>
      <c r="AV545" s="373"/>
      <c r="AW545" s="373"/>
      <c r="AX545" s="373"/>
      <c r="AY545" s="373"/>
      <c r="AZ545" s="373"/>
      <c r="BA545" s="373"/>
      <c r="BB545" s="373"/>
      <c r="BC545" s="373"/>
      <c r="BD545" s="373"/>
      <c r="BE545" s="373"/>
      <c r="BF545" s="373"/>
      <c r="BG545" s="373"/>
      <c r="BH545" s="373"/>
      <c r="BI545" s="373"/>
      <c r="BJ545" s="373"/>
      <c r="BK545" s="373"/>
      <c r="BL545" s="373"/>
      <c r="BM545" s="373"/>
      <c r="BN545" s="373"/>
    </row>
    <row r="546" spans="1:66" s="285" customFormat="1" ht="15.75" customHeight="1">
      <c r="A546" s="288"/>
      <c r="B546" s="288"/>
      <c r="C546" s="1396"/>
      <c r="D546" s="373"/>
      <c r="E546" s="373"/>
      <c r="F546" s="373"/>
      <c r="G546" s="373"/>
      <c r="H546" s="373"/>
      <c r="I546" s="373"/>
      <c r="J546" s="373"/>
      <c r="K546" s="373"/>
      <c r="L546" s="373"/>
      <c r="M546" s="373"/>
      <c r="N546" s="373"/>
      <c r="O546" s="287"/>
      <c r="P546" s="373"/>
      <c r="Q546" s="373"/>
      <c r="R546" s="373"/>
      <c r="S546" s="373"/>
      <c r="T546" s="373"/>
      <c r="U546" s="373"/>
      <c r="V546" s="373"/>
      <c r="W546" s="373"/>
      <c r="X546" s="373"/>
      <c r="Y546" s="373"/>
      <c r="Z546" s="373"/>
      <c r="AA546" s="373"/>
      <c r="AB546" s="373"/>
      <c r="AC546" s="373"/>
      <c r="AD546" s="373"/>
      <c r="AE546" s="373"/>
      <c r="AF546" s="373"/>
      <c r="AG546" s="373"/>
      <c r="AH546" s="373"/>
      <c r="AI546" s="373"/>
      <c r="AJ546" s="373"/>
      <c r="AK546" s="373"/>
      <c r="AL546" s="373"/>
      <c r="AM546" s="373"/>
      <c r="AN546" s="373"/>
      <c r="AO546" s="373"/>
      <c r="AP546" s="373"/>
      <c r="AQ546" s="373"/>
      <c r="AR546" s="373"/>
      <c r="AS546" s="373"/>
      <c r="AT546" s="373"/>
      <c r="AU546" s="373"/>
      <c r="AV546" s="373"/>
      <c r="AW546" s="373"/>
      <c r="AX546" s="373"/>
      <c r="AY546" s="373"/>
      <c r="AZ546" s="373"/>
      <c r="BA546" s="373"/>
      <c r="BB546" s="373"/>
      <c r="BC546" s="373"/>
      <c r="BD546" s="373"/>
      <c r="BE546" s="373"/>
      <c r="BF546" s="373"/>
      <c r="BG546" s="373"/>
      <c r="BH546" s="373"/>
      <c r="BI546" s="373"/>
      <c r="BJ546" s="373"/>
      <c r="BK546" s="373"/>
      <c r="BL546" s="373"/>
      <c r="BM546" s="373"/>
      <c r="BN546" s="373"/>
    </row>
    <row r="547" spans="1:66" s="285" customFormat="1">
      <c r="A547" s="288"/>
      <c r="B547" s="288"/>
      <c r="C547" s="1396"/>
      <c r="D547" s="373"/>
      <c r="E547" s="373"/>
      <c r="F547" s="373"/>
      <c r="G547" s="373"/>
      <c r="H547" s="373"/>
      <c r="I547" s="373"/>
      <c r="J547" s="373"/>
      <c r="K547" s="373"/>
      <c r="L547" s="373"/>
      <c r="M547" s="373"/>
      <c r="N547" s="373"/>
      <c r="O547" s="287"/>
      <c r="P547" s="373"/>
      <c r="Q547" s="373"/>
      <c r="R547" s="373"/>
      <c r="S547" s="373"/>
      <c r="T547" s="373"/>
      <c r="U547" s="373"/>
      <c r="V547" s="373"/>
      <c r="W547" s="373"/>
      <c r="X547" s="373"/>
      <c r="Y547" s="373"/>
      <c r="Z547" s="373"/>
      <c r="AA547" s="373"/>
      <c r="AB547" s="373"/>
      <c r="AC547" s="373"/>
      <c r="AD547" s="373"/>
      <c r="AE547" s="373"/>
      <c r="AF547" s="373"/>
      <c r="AG547" s="373"/>
      <c r="AH547" s="373"/>
      <c r="AI547" s="373"/>
      <c r="AJ547" s="373"/>
      <c r="AK547" s="373"/>
      <c r="AL547" s="373"/>
      <c r="AM547" s="373"/>
      <c r="AN547" s="373"/>
      <c r="AO547" s="373"/>
      <c r="AP547" s="373"/>
      <c r="AQ547" s="373"/>
      <c r="AR547" s="373"/>
      <c r="AS547" s="373"/>
      <c r="AT547" s="373"/>
      <c r="AU547" s="373"/>
      <c r="AV547" s="373"/>
      <c r="AW547" s="373"/>
      <c r="AX547" s="373"/>
      <c r="AY547" s="373"/>
      <c r="AZ547" s="373"/>
      <c r="BA547" s="373"/>
      <c r="BB547" s="373"/>
      <c r="BC547" s="373"/>
      <c r="BD547" s="373"/>
      <c r="BE547" s="373"/>
      <c r="BF547" s="373"/>
      <c r="BG547" s="373"/>
      <c r="BH547" s="373"/>
      <c r="BI547" s="373"/>
      <c r="BJ547" s="373"/>
      <c r="BK547" s="373"/>
      <c r="BL547" s="373"/>
      <c r="BM547" s="373"/>
      <c r="BN547" s="373"/>
    </row>
    <row r="548" spans="1:66" s="285" customFormat="1" ht="15.75" customHeight="1">
      <c r="A548" s="288"/>
      <c r="B548" s="288"/>
      <c r="C548" s="1396"/>
      <c r="D548" s="373"/>
      <c r="E548" s="373"/>
      <c r="F548" s="373"/>
      <c r="G548" s="373"/>
      <c r="H548" s="373"/>
      <c r="I548" s="373"/>
      <c r="J548" s="373"/>
      <c r="K548" s="373"/>
      <c r="L548" s="373"/>
      <c r="M548" s="373"/>
      <c r="N548" s="373"/>
      <c r="O548" s="287"/>
      <c r="P548" s="373"/>
      <c r="Q548" s="373"/>
      <c r="R548" s="373"/>
      <c r="S548" s="373"/>
      <c r="T548" s="373"/>
      <c r="U548" s="373"/>
      <c r="V548" s="373"/>
      <c r="W548" s="373"/>
      <c r="X548" s="373"/>
      <c r="Y548" s="373"/>
      <c r="Z548" s="373"/>
      <c r="AA548" s="373"/>
      <c r="AB548" s="373"/>
      <c r="AC548" s="373"/>
      <c r="AD548" s="373"/>
      <c r="AE548" s="373"/>
      <c r="AF548" s="373"/>
      <c r="AG548" s="373"/>
      <c r="AH548" s="373"/>
      <c r="AI548" s="373"/>
      <c r="AJ548" s="373"/>
      <c r="AK548" s="373"/>
      <c r="AL548" s="373"/>
      <c r="AM548" s="373"/>
      <c r="AN548" s="373"/>
      <c r="AO548" s="373"/>
      <c r="AP548" s="373"/>
      <c r="AQ548" s="373"/>
      <c r="AR548" s="373"/>
      <c r="AS548" s="373"/>
      <c r="AT548" s="373"/>
      <c r="AU548" s="373"/>
      <c r="AV548" s="373"/>
      <c r="AW548" s="373"/>
      <c r="AX548" s="373"/>
      <c r="AY548" s="373"/>
      <c r="AZ548" s="373"/>
      <c r="BA548" s="373"/>
      <c r="BB548" s="373"/>
      <c r="BC548" s="373"/>
      <c r="BD548" s="373"/>
      <c r="BE548" s="373"/>
      <c r="BF548" s="373"/>
      <c r="BG548" s="373"/>
      <c r="BH548" s="373"/>
      <c r="BI548" s="373"/>
      <c r="BJ548" s="373"/>
      <c r="BK548" s="373"/>
      <c r="BL548" s="373"/>
      <c r="BM548" s="373"/>
      <c r="BN548" s="373"/>
    </row>
    <row r="549" spans="1:66" s="285" customFormat="1">
      <c r="A549" s="288"/>
      <c r="B549" s="288"/>
      <c r="C549" s="1396"/>
      <c r="D549" s="373"/>
      <c r="E549" s="373"/>
      <c r="F549" s="373"/>
      <c r="G549" s="373"/>
      <c r="H549" s="373"/>
      <c r="I549" s="373"/>
      <c r="J549" s="373"/>
      <c r="K549" s="373"/>
      <c r="L549" s="373"/>
      <c r="M549" s="373"/>
      <c r="N549" s="373"/>
      <c r="O549" s="287"/>
      <c r="P549" s="373"/>
      <c r="Q549" s="373"/>
      <c r="R549" s="373"/>
      <c r="S549" s="373"/>
      <c r="T549" s="373"/>
      <c r="U549" s="373"/>
      <c r="V549" s="373"/>
      <c r="W549" s="373"/>
      <c r="X549" s="373"/>
      <c r="Y549" s="373"/>
      <c r="Z549" s="373"/>
      <c r="AA549" s="373"/>
      <c r="AB549" s="373"/>
      <c r="AC549" s="373"/>
      <c r="AD549" s="373"/>
      <c r="AE549" s="373"/>
      <c r="AF549" s="373"/>
      <c r="AG549" s="373"/>
      <c r="AH549" s="373"/>
      <c r="AI549" s="373"/>
      <c r="AJ549" s="373"/>
      <c r="AK549" s="373"/>
      <c r="AL549" s="373"/>
      <c r="AM549" s="373"/>
      <c r="AN549" s="373"/>
      <c r="AO549" s="373"/>
      <c r="AP549" s="373"/>
      <c r="AQ549" s="373"/>
      <c r="AR549" s="373"/>
      <c r="AS549" s="373"/>
      <c r="AT549" s="373"/>
      <c r="AU549" s="373"/>
      <c r="AV549" s="373"/>
      <c r="AW549" s="373"/>
      <c r="AX549" s="373"/>
      <c r="AY549" s="373"/>
      <c r="AZ549" s="373"/>
      <c r="BA549" s="373"/>
      <c r="BB549" s="373"/>
      <c r="BC549" s="373"/>
      <c r="BD549" s="373"/>
      <c r="BE549" s="373"/>
      <c r="BF549" s="373"/>
      <c r="BG549" s="373"/>
      <c r="BH549" s="373"/>
      <c r="BI549" s="373"/>
      <c r="BJ549" s="373"/>
      <c r="BK549" s="373"/>
      <c r="BL549" s="373"/>
      <c r="BM549" s="373"/>
      <c r="BN549" s="373"/>
    </row>
    <row r="550" spans="1:66" s="285" customFormat="1" ht="15.75" customHeight="1">
      <c r="A550" s="288"/>
      <c r="B550" s="288"/>
      <c r="C550" s="1396"/>
      <c r="D550" s="373"/>
      <c r="E550" s="373"/>
      <c r="F550" s="373"/>
      <c r="G550" s="373"/>
      <c r="H550" s="373"/>
      <c r="I550" s="373"/>
      <c r="J550" s="373"/>
      <c r="K550" s="373"/>
      <c r="L550" s="373"/>
      <c r="M550" s="373"/>
      <c r="N550" s="373"/>
      <c r="O550" s="287"/>
      <c r="P550" s="373"/>
      <c r="Q550" s="373"/>
      <c r="R550" s="373"/>
      <c r="S550" s="373"/>
      <c r="T550" s="373"/>
      <c r="U550" s="373"/>
      <c r="V550" s="373"/>
      <c r="W550" s="373"/>
      <c r="X550" s="373"/>
      <c r="Y550" s="373"/>
      <c r="Z550" s="373"/>
      <c r="AA550" s="373"/>
      <c r="AB550" s="373"/>
      <c r="AC550" s="373"/>
      <c r="AD550" s="373"/>
      <c r="AE550" s="373"/>
      <c r="AF550" s="373"/>
      <c r="AG550" s="373"/>
      <c r="AH550" s="373"/>
      <c r="AI550" s="373"/>
      <c r="AJ550" s="373"/>
      <c r="AK550" s="373"/>
      <c r="AL550" s="373"/>
      <c r="AM550" s="373"/>
      <c r="AN550" s="373"/>
      <c r="AO550" s="373"/>
      <c r="AP550" s="373"/>
      <c r="AQ550" s="373"/>
      <c r="AR550" s="373"/>
      <c r="AS550" s="373"/>
      <c r="AT550" s="373"/>
      <c r="AU550" s="373"/>
      <c r="AV550" s="373"/>
      <c r="AW550" s="373"/>
      <c r="AX550" s="373"/>
      <c r="AY550" s="373"/>
      <c r="AZ550" s="373"/>
      <c r="BA550" s="373"/>
      <c r="BB550" s="373"/>
      <c r="BC550" s="373"/>
      <c r="BD550" s="373"/>
      <c r="BE550" s="373"/>
      <c r="BF550" s="373"/>
      <c r="BG550" s="373"/>
      <c r="BH550" s="373"/>
      <c r="BI550" s="373"/>
      <c r="BJ550" s="373"/>
      <c r="BK550" s="373"/>
      <c r="BL550" s="373"/>
      <c r="BM550" s="373"/>
      <c r="BN550" s="373"/>
    </row>
    <row r="551" spans="1:66" s="285" customFormat="1">
      <c r="A551" s="288"/>
      <c r="B551" s="288"/>
      <c r="C551" s="1396"/>
      <c r="D551" s="373"/>
      <c r="E551" s="373"/>
      <c r="F551" s="373"/>
      <c r="G551" s="373"/>
      <c r="H551" s="373"/>
      <c r="I551" s="373"/>
      <c r="J551" s="373"/>
      <c r="K551" s="373"/>
      <c r="L551" s="373"/>
      <c r="M551" s="373"/>
      <c r="N551" s="373"/>
      <c r="O551" s="287"/>
      <c r="P551" s="373"/>
      <c r="Q551" s="373"/>
      <c r="R551" s="373"/>
      <c r="S551" s="373"/>
      <c r="T551" s="373"/>
      <c r="U551" s="373"/>
      <c r="V551" s="373"/>
      <c r="W551" s="373"/>
      <c r="X551" s="373"/>
      <c r="Y551" s="373"/>
      <c r="Z551" s="373"/>
      <c r="AA551" s="373"/>
      <c r="AB551" s="373"/>
      <c r="AC551" s="373"/>
      <c r="AD551" s="373"/>
      <c r="AE551" s="373"/>
      <c r="AF551" s="373"/>
      <c r="AG551" s="373"/>
      <c r="AH551" s="373"/>
      <c r="AI551" s="373"/>
      <c r="AJ551" s="373"/>
      <c r="AK551" s="373"/>
      <c r="AL551" s="373"/>
      <c r="AM551" s="373"/>
      <c r="AN551" s="373"/>
      <c r="AO551" s="373"/>
      <c r="AP551" s="373"/>
      <c r="AQ551" s="373"/>
      <c r="AR551" s="373"/>
      <c r="AS551" s="373"/>
      <c r="AT551" s="373"/>
      <c r="AU551" s="373"/>
      <c r="AV551" s="373"/>
      <c r="AW551" s="373"/>
      <c r="AX551" s="373"/>
      <c r="AY551" s="373"/>
      <c r="AZ551" s="373"/>
      <c r="BA551" s="373"/>
      <c r="BB551" s="373"/>
      <c r="BC551" s="373"/>
      <c r="BD551" s="373"/>
      <c r="BE551" s="373"/>
      <c r="BF551" s="373"/>
      <c r="BG551" s="373"/>
      <c r="BH551" s="373"/>
      <c r="BI551" s="373"/>
      <c r="BJ551" s="373"/>
      <c r="BK551" s="373"/>
      <c r="BL551" s="373"/>
      <c r="BM551" s="373"/>
      <c r="BN551" s="373"/>
    </row>
    <row r="552" spans="1:66" s="285" customFormat="1" ht="15.75" customHeight="1">
      <c r="A552" s="288"/>
      <c r="B552" s="288"/>
      <c r="C552" s="1396"/>
      <c r="D552" s="373"/>
      <c r="E552" s="373"/>
      <c r="F552" s="373"/>
      <c r="G552" s="373"/>
      <c r="H552" s="373"/>
      <c r="I552" s="373"/>
      <c r="J552" s="373"/>
      <c r="K552" s="373"/>
      <c r="L552" s="373"/>
      <c r="M552" s="373"/>
      <c r="N552" s="373"/>
      <c r="O552" s="287"/>
      <c r="P552" s="373"/>
      <c r="Q552" s="373"/>
      <c r="R552" s="373"/>
      <c r="S552" s="373"/>
      <c r="T552" s="373"/>
      <c r="U552" s="373"/>
      <c r="V552" s="373"/>
      <c r="W552" s="373"/>
      <c r="X552" s="373"/>
      <c r="Y552" s="373"/>
      <c r="Z552" s="373"/>
      <c r="AA552" s="373"/>
      <c r="AB552" s="373"/>
      <c r="AC552" s="373"/>
      <c r="AD552" s="373"/>
      <c r="AE552" s="373"/>
      <c r="AF552" s="373"/>
      <c r="AG552" s="373"/>
      <c r="AH552" s="373"/>
      <c r="AI552" s="373"/>
      <c r="AJ552" s="373"/>
      <c r="AK552" s="373"/>
      <c r="AL552" s="373"/>
      <c r="AM552" s="373"/>
      <c r="AN552" s="373"/>
      <c r="AO552" s="373"/>
      <c r="AP552" s="373"/>
      <c r="AQ552" s="373"/>
      <c r="AR552" s="373"/>
      <c r="AS552" s="373"/>
      <c r="AT552" s="373"/>
      <c r="AU552" s="373"/>
      <c r="AV552" s="373"/>
      <c r="AW552" s="373"/>
      <c r="AX552" s="373"/>
      <c r="AY552" s="373"/>
      <c r="AZ552" s="373"/>
      <c r="BA552" s="373"/>
      <c r="BB552" s="373"/>
      <c r="BC552" s="373"/>
      <c r="BD552" s="373"/>
      <c r="BE552" s="373"/>
      <c r="BF552" s="373"/>
      <c r="BG552" s="373"/>
      <c r="BH552" s="373"/>
      <c r="BI552" s="373"/>
      <c r="BJ552" s="373"/>
      <c r="BK552" s="373"/>
      <c r="BL552" s="373"/>
      <c r="BM552" s="373"/>
      <c r="BN552" s="373"/>
    </row>
    <row r="553" spans="1:66" s="285" customFormat="1">
      <c r="A553" s="288"/>
      <c r="B553" s="288"/>
      <c r="C553" s="1396"/>
      <c r="D553" s="373"/>
      <c r="E553" s="373"/>
      <c r="F553" s="373"/>
      <c r="G553" s="373"/>
      <c r="H553" s="373"/>
      <c r="I553" s="373"/>
      <c r="J553" s="373"/>
      <c r="K553" s="373"/>
      <c r="L553" s="373"/>
      <c r="M553" s="373"/>
      <c r="N553" s="373"/>
      <c r="O553" s="287"/>
      <c r="P553" s="373"/>
      <c r="Q553" s="373"/>
      <c r="R553" s="373"/>
      <c r="S553" s="373"/>
      <c r="T553" s="373"/>
      <c r="U553" s="373"/>
      <c r="V553" s="373"/>
      <c r="W553" s="373"/>
      <c r="X553" s="373"/>
      <c r="Y553" s="373"/>
      <c r="Z553" s="373"/>
      <c r="AA553" s="373"/>
      <c r="AB553" s="373"/>
      <c r="AC553" s="373"/>
      <c r="AD553" s="373"/>
      <c r="AE553" s="373"/>
      <c r="AF553" s="373"/>
      <c r="AG553" s="373"/>
      <c r="AH553" s="373"/>
      <c r="AI553" s="373"/>
      <c r="AJ553" s="373"/>
      <c r="AK553" s="373"/>
      <c r="AL553" s="373"/>
      <c r="AM553" s="373"/>
      <c r="AN553" s="373"/>
      <c r="AO553" s="373"/>
      <c r="AP553" s="373"/>
      <c r="AQ553" s="373"/>
      <c r="AR553" s="373"/>
      <c r="AS553" s="373"/>
      <c r="AT553" s="373"/>
      <c r="AU553" s="373"/>
      <c r="AV553" s="373"/>
      <c r="AW553" s="373"/>
      <c r="AX553" s="373"/>
      <c r="AY553" s="373"/>
      <c r="AZ553" s="373"/>
      <c r="BA553" s="373"/>
      <c r="BB553" s="373"/>
      <c r="BC553" s="373"/>
      <c r="BD553" s="373"/>
      <c r="BE553" s="373"/>
      <c r="BF553" s="373"/>
      <c r="BG553" s="373"/>
      <c r="BH553" s="373"/>
      <c r="BI553" s="373"/>
      <c r="BJ553" s="373"/>
      <c r="BK553" s="373"/>
      <c r="BL553" s="373"/>
      <c r="BM553" s="373"/>
      <c r="BN553" s="373"/>
    </row>
    <row r="554" spans="1:66" s="285" customFormat="1" ht="15.75" customHeight="1">
      <c r="A554" s="288"/>
      <c r="B554" s="288"/>
      <c r="C554" s="1396"/>
      <c r="D554" s="373"/>
      <c r="E554" s="373"/>
      <c r="F554" s="373"/>
      <c r="G554" s="373"/>
      <c r="H554" s="373"/>
      <c r="I554" s="373"/>
      <c r="J554" s="373"/>
      <c r="K554" s="373"/>
      <c r="L554" s="373"/>
      <c r="M554" s="373"/>
      <c r="N554" s="373"/>
      <c r="O554" s="287"/>
      <c r="P554" s="373"/>
      <c r="Q554" s="373"/>
      <c r="R554" s="373"/>
      <c r="S554" s="373"/>
      <c r="T554" s="373"/>
      <c r="U554" s="373"/>
      <c r="V554" s="373"/>
      <c r="W554" s="373"/>
      <c r="X554" s="373"/>
      <c r="Y554" s="373"/>
      <c r="Z554" s="373"/>
      <c r="AA554" s="373"/>
      <c r="AB554" s="373"/>
      <c r="AC554" s="373"/>
      <c r="AD554" s="373"/>
      <c r="AE554" s="373"/>
      <c r="AF554" s="373"/>
      <c r="AG554" s="373"/>
      <c r="AH554" s="373"/>
      <c r="AI554" s="373"/>
      <c r="AJ554" s="373"/>
      <c r="AK554" s="373"/>
      <c r="AL554" s="373"/>
      <c r="AM554" s="373"/>
      <c r="AN554" s="373"/>
      <c r="AO554" s="373"/>
      <c r="AP554" s="373"/>
      <c r="AQ554" s="373"/>
      <c r="AR554" s="373"/>
      <c r="AS554" s="373"/>
      <c r="AT554" s="373"/>
      <c r="AU554" s="373"/>
      <c r="AV554" s="373"/>
      <c r="AW554" s="373"/>
      <c r="AX554" s="373"/>
      <c r="AY554" s="373"/>
      <c r="AZ554" s="373"/>
      <c r="BA554" s="373"/>
      <c r="BB554" s="373"/>
      <c r="BC554" s="373"/>
      <c r="BD554" s="373"/>
      <c r="BE554" s="373"/>
      <c r="BF554" s="373"/>
      <c r="BG554" s="373"/>
      <c r="BH554" s="373"/>
      <c r="BI554" s="373"/>
      <c r="BJ554" s="373"/>
      <c r="BK554" s="373"/>
      <c r="BL554" s="373"/>
      <c r="BM554" s="373"/>
      <c r="BN554" s="373"/>
    </row>
    <row r="555" spans="1:66" s="285" customFormat="1">
      <c r="A555" s="288"/>
      <c r="B555" s="288"/>
      <c r="C555" s="1396"/>
      <c r="D555" s="373"/>
      <c r="E555" s="373"/>
      <c r="F555" s="373"/>
      <c r="G555" s="373"/>
      <c r="H555" s="373"/>
      <c r="I555" s="373"/>
      <c r="J555" s="373"/>
      <c r="K555" s="373"/>
      <c r="L555" s="373"/>
      <c r="M555" s="373"/>
      <c r="N555" s="373"/>
      <c r="O555" s="287"/>
      <c r="P555" s="373"/>
      <c r="Q555" s="373"/>
      <c r="R555" s="373"/>
      <c r="S555" s="373"/>
      <c r="T555" s="373"/>
      <c r="U555" s="373"/>
      <c r="V555" s="373"/>
      <c r="W555" s="373"/>
      <c r="X555" s="373"/>
      <c r="Y555" s="373"/>
      <c r="Z555" s="373"/>
      <c r="AA555" s="373"/>
      <c r="AB555" s="373"/>
      <c r="AC555" s="373"/>
      <c r="AD555" s="373"/>
      <c r="AE555" s="373"/>
      <c r="AF555" s="373"/>
      <c r="AG555" s="373"/>
      <c r="AH555" s="373"/>
      <c r="AI555" s="373"/>
      <c r="AJ555" s="373"/>
      <c r="AK555" s="373"/>
      <c r="AL555" s="373"/>
      <c r="AM555" s="373"/>
      <c r="AN555" s="373"/>
      <c r="AO555" s="373"/>
      <c r="AP555" s="373"/>
      <c r="AQ555" s="373"/>
      <c r="AR555" s="373"/>
      <c r="AS555" s="373"/>
      <c r="AT555" s="373"/>
      <c r="AU555" s="373"/>
      <c r="AV555" s="373"/>
      <c r="AW555" s="373"/>
      <c r="AX555" s="373"/>
      <c r="AY555" s="373"/>
      <c r="AZ555" s="373"/>
      <c r="BA555" s="373"/>
      <c r="BB555" s="373"/>
      <c r="BC555" s="373"/>
      <c r="BD555" s="373"/>
      <c r="BE555" s="373"/>
      <c r="BF555" s="373"/>
      <c r="BG555" s="373"/>
      <c r="BH555" s="373"/>
      <c r="BI555" s="373"/>
      <c r="BJ555" s="373"/>
      <c r="BK555" s="373"/>
      <c r="BL555" s="373"/>
      <c r="BM555" s="373"/>
      <c r="BN555" s="373"/>
    </row>
    <row r="556" spans="1:66" s="285" customFormat="1" ht="15.75" customHeight="1">
      <c r="A556" s="288"/>
      <c r="B556" s="288"/>
      <c r="C556" s="1396"/>
      <c r="D556" s="373"/>
      <c r="E556" s="373"/>
      <c r="F556" s="373"/>
      <c r="G556" s="373"/>
      <c r="H556" s="373"/>
      <c r="I556" s="373"/>
      <c r="J556" s="373"/>
      <c r="K556" s="373"/>
      <c r="L556" s="373"/>
      <c r="M556" s="373"/>
      <c r="N556" s="373"/>
      <c r="O556" s="287"/>
      <c r="P556" s="373"/>
      <c r="Q556" s="373"/>
      <c r="R556" s="373"/>
      <c r="S556" s="373"/>
      <c r="T556" s="373"/>
      <c r="U556" s="373"/>
      <c r="V556" s="373"/>
      <c r="W556" s="373"/>
      <c r="X556" s="373"/>
      <c r="Y556" s="373"/>
      <c r="Z556" s="373"/>
      <c r="AA556" s="373"/>
      <c r="AB556" s="373"/>
      <c r="AC556" s="373"/>
      <c r="AD556" s="373"/>
      <c r="AE556" s="373"/>
      <c r="AF556" s="373"/>
      <c r="AG556" s="373"/>
      <c r="AH556" s="373"/>
      <c r="AI556" s="373"/>
      <c r="AJ556" s="373"/>
      <c r="AK556" s="373"/>
      <c r="AL556" s="373"/>
      <c r="AM556" s="373"/>
      <c r="AN556" s="373"/>
      <c r="AO556" s="373"/>
      <c r="AP556" s="373"/>
      <c r="AQ556" s="373"/>
      <c r="AR556" s="373"/>
      <c r="AS556" s="373"/>
      <c r="AT556" s="373"/>
      <c r="AU556" s="373"/>
      <c r="AV556" s="373"/>
      <c r="AW556" s="373"/>
      <c r="AX556" s="373"/>
      <c r="AY556" s="373"/>
      <c r="AZ556" s="373"/>
      <c r="BA556" s="373"/>
      <c r="BB556" s="373"/>
      <c r="BC556" s="373"/>
      <c r="BD556" s="373"/>
      <c r="BE556" s="373"/>
      <c r="BF556" s="373"/>
      <c r="BG556" s="373"/>
      <c r="BH556" s="373"/>
      <c r="BI556" s="373"/>
      <c r="BJ556" s="373"/>
      <c r="BK556" s="373"/>
      <c r="BL556" s="373"/>
      <c r="BM556" s="373"/>
      <c r="BN556" s="373"/>
    </row>
    <row r="557" spans="1:66" s="285" customFormat="1">
      <c r="A557" s="288"/>
      <c r="B557" s="288"/>
      <c r="C557" s="1396"/>
      <c r="D557" s="373"/>
      <c r="E557" s="373"/>
      <c r="F557" s="373"/>
      <c r="G557" s="373"/>
      <c r="H557" s="373"/>
      <c r="I557" s="373"/>
      <c r="J557" s="373"/>
      <c r="K557" s="373"/>
      <c r="L557" s="373"/>
      <c r="M557" s="373"/>
      <c r="N557" s="373"/>
      <c r="O557" s="287"/>
      <c r="P557" s="373"/>
      <c r="Q557" s="373"/>
      <c r="R557" s="373"/>
      <c r="S557" s="373"/>
      <c r="T557" s="373"/>
      <c r="U557" s="373"/>
      <c r="V557" s="373"/>
      <c r="W557" s="373"/>
      <c r="X557" s="373"/>
      <c r="Y557" s="373"/>
      <c r="Z557" s="373"/>
      <c r="AA557" s="373"/>
      <c r="AB557" s="373"/>
      <c r="AC557" s="373"/>
      <c r="AD557" s="373"/>
      <c r="AE557" s="373"/>
      <c r="AF557" s="373"/>
      <c r="AG557" s="373"/>
      <c r="AH557" s="373"/>
      <c r="AI557" s="373"/>
      <c r="AJ557" s="373"/>
      <c r="AK557" s="373"/>
      <c r="AL557" s="373"/>
      <c r="AM557" s="373"/>
      <c r="AN557" s="373"/>
      <c r="AO557" s="373"/>
      <c r="AP557" s="373"/>
      <c r="AQ557" s="373"/>
      <c r="AR557" s="373"/>
      <c r="AS557" s="373"/>
      <c r="AT557" s="373"/>
      <c r="AU557" s="373"/>
      <c r="AV557" s="373"/>
      <c r="AW557" s="373"/>
      <c r="AX557" s="373"/>
      <c r="AY557" s="373"/>
      <c r="AZ557" s="373"/>
      <c r="BA557" s="373"/>
      <c r="BB557" s="373"/>
      <c r="BC557" s="373"/>
      <c r="BD557" s="373"/>
      <c r="BE557" s="373"/>
      <c r="BF557" s="373"/>
      <c r="BG557" s="373"/>
      <c r="BH557" s="373"/>
      <c r="BI557" s="373"/>
      <c r="BJ557" s="373"/>
      <c r="BK557" s="373"/>
      <c r="BL557" s="373"/>
      <c r="BM557" s="373"/>
      <c r="BN557" s="373"/>
    </row>
    <row r="558" spans="1:66" s="285" customFormat="1" ht="15.75" customHeight="1">
      <c r="A558" s="288"/>
      <c r="B558" s="288"/>
      <c r="C558" s="1396"/>
      <c r="D558" s="373"/>
      <c r="E558" s="373"/>
      <c r="F558" s="373"/>
      <c r="G558" s="373"/>
      <c r="H558" s="373"/>
      <c r="I558" s="373"/>
      <c r="J558" s="373"/>
      <c r="K558" s="373"/>
      <c r="L558" s="373"/>
      <c r="M558" s="373"/>
      <c r="N558" s="373"/>
      <c r="O558" s="287"/>
      <c r="P558" s="373"/>
      <c r="Q558" s="373"/>
      <c r="R558" s="373"/>
      <c r="S558" s="373"/>
      <c r="T558" s="373"/>
      <c r="U558" s="373"/>
      <c r="V558" s="373"/>
      <c r="W558" s="373"/>
      <c r="X558" s="373"/>
      <c r="Y558" s="373"/>
      <c r="Z558" s="373"/>
      <c r="AA558" s="373"/>
      <c r="AB558" s="373"/>
      <c r="AC558" s="373"/>
      <c r="AD558" s="373"/>
      <c r="AE558" s="373"/>
      <c r="AF558" s="373"/>
      <c r="AG558" s="373"/>
      <c r="AH558" s="373"/>
      <c r="AI558" s="373"/>
      <c r="AJ558" s="373"/>
      <c r="AK558" s="373"/>
      <c r="AL558" s="373"/>
      <c r="AM558" s="373"/>
      <c r="AN558" s="373"/>
      <c r="AO558" s="373"/>
      <c r="AP558" s="373"/>
      <c r="AQ558" s="373"/>
      <c r="AR558" s="373"/>
      <c r="AS558" s="373"/>
      <c r="AT558" s="373"/>
      <c r="AU558" s="373"/>
      <c r="AV558" s="373"/>
      <c r="AW558" s="373"/>
      <c r="AX558" s="373"/>
      <c r="AY558" s="373"/>
      <c r="AZ558" s="373"/>
      <c r="BA558" s="373"/>
      <c r="BB558" s="373"/>
      <c r="BC558" s="373"/>
      <c r="BD558" s="373"/>
      <c r="BE558" s="373"/>
      <c r="BF558" s="373"/>
      <c r="BG558" s="373"/>
      <c r="BH558" s="373"/>
      <c r="BI558" s="373"/>
      <c r="BJ558" s="373"/>
      <c r="BK558" s="373"/>
      <c r="BL558" s="373"/>
      <c r="BM558" s="373"/>
      <c r="BN558" s="373"/>
    </row>
    <row r="559" spans="1:66" s="285" customFormat="1">
      <c r="A559" s="288"/>
      <c r="B559" s="288"/>
      <c r="C559" s="1396"/>
      <c r="D559" s="373"/>
      <c r="E559" s="373"/>
      <c r="F559" s="373"/>
      <c r="G559" s="373"/>
      <c r="H559" s="373"/>
      <c r="I559" s="373"/>
      <c r="J559" s="373"/>
      <c r="K559" s="373"/>
      <c r="L559" s="373"/>
      <c r="M559" s="373"/>
      <c r="N559" s="373"/>
      <c r="O559" s="287"/>
      <c r="P559" s="373"/>
      <c r="Q559" s="373"/>
      <c r="R559" s="373"/>
      <c r="S559" s="373"/>
      <c r="T559" s="373"/>
      <c r="U559" s="373"/>
      <c r="V559" s="373"/>
      <c r="W559" s="373"/>
      <c r="X559" s="373"/>
      <c r="Y559" s="373"/>
      <c r="Z559" s="373"/>
      <c r="AA559" s="373"/>
      <c r="AB559" s="373"/>
      <c r="AC559" s="373"/>
      <c r="AD559" s="373"/>
      <c r="AE559" s="373"/>
      <c r="AF559" s="373"/>
      <c r="AG559" s="373"/>
      <c r="AH559" s="373"/>
      <c r="AI559" s="373"/>
      <c r="AJ559" s="373"/>
      <c r="AK559" s="373"/>
      <c r="AL559" s="373"/>
      <c r="AM559" s="373"/>
      <c r="AN559" s="373"/>
      <c r="AO559" s="373"/>
      <c r="AP559" s="373"/>
      <c r="AQ559" s="373"/>
      <c r="AR559" s="373"/>
      <c r="AS559" s="373"/>
      <c r="AT559" s="373"/>
      <c r="AU559" s="373"/>
      <c r="AV559" s="373"/>
      <c r="AW559" s="373"/>
      <c r="AX559" s="373"/>
      <c r="AY559" s="373"/>
      <c r="AZ559" s="373"/>
      <c r="BA559" s="373"/>
      <c r="BB559" s="373"/>
      <c r="BC559" s="373"/>
      <c r="BD559" s="373"/>
      <c r="BE559" s="373"/>
      <c r="BF559" s="373"/>
      <c r="BG559" s="373"/>
      <c r="BH559" s="373"/>
      <c r="BI559" s="373"/>
      <c r="BJ559" s="373"/>
      <c r="BK559" s="373"/>
      <c r="BL559" s="373"/>
      <c r="BM559" s="373"/>
      <c r="BN559" s="373"/>
    </row>
    <row r="560" spans="1:66" s="285" customFormat="1" ht="15.75" customHeight="1">
      <c r="A560" s="288"/>
      <c r="B560" s="288"/>
      <c r="C560" s="1396"/>
      <c r="D560" s="373"/>
      <c r="E560" s="373"/>
      <c r="F560" s="373"/>
      <c r="G560" s="373"/>
      <c r="H560" s="373"/>
      <c r="I560" s="373"/>
      <c r="J560" s="373"/>
      <c r="K560" s="373"/>
      <c r="L560" s="373"/>
      <c r="M560" s="373"/>
      <c r="N560" s="373"/>
      <c r="O560" s="287"/>
      <c r="P560" s="373"/>
      <c r="Q560" s="373"/>
      <c r="R560" s="373"/>
      <c r="S560" s="373"/>
      <c r="T560" s="373"/>
      <c r="U560" s="373"/>
      <c r="V560" s="373"/>
      <c r="W560" s="373"/>
      <c r="X560" s="373"/>
      <c r="Y560" s="373"/>
      <c r="Z560" s="373"/>
      <c r="AA560" s="373"/>
      <c r="AB560" s="373"/>
      <c r="AC560" s="373"/>
      <c r="AD560" s="373"/>
      <c r="AE560" s="373"/>
      <c r="AF560" s="373"/>
      <c r="AG560" s="373"/>
      <c r="AH560" s="373"/>
      <c r="AI560" s="373"/>
      <c r="AJ560" s="373"/>
      <c r="AK560" s="373"/>
      <c r="AL560" s="373"/>
      <c r="AM560" s="373"/>
      <c r="AN560" s="373"/>
      <c r="AO560" s="373"/>
      <c r="AP560" s="373"/>
      <c r="AQ560" s="373"/>
      <c r="AR560" s="373"/>
      <c r="AS560" s="373"/>
      <c r="AT560" s="373"/>
      <c r="AU560" s="373"/>
      <c r="AV560" s="373"/>
      <c r="AW560" s="373"/>
      <c r="AX560" s="373"/>
      <c r="AY560" s="373"/>
      <c r="AZ560" s="373"/>
      <c r="BA560" s="373"/>
      <c r="BB560" s="373"/>
      <c r="BC560" s="373"/>
      <c r="BD560" s="373"/>
      <c r="BE560" s="373"/>
      <c r="BF560" s="373"/>
      <c r="BG560" s="373"/>
      <c r="BH560" s="373"/>
      <c r="BI560" s="373"/>
      <c r="BJ560" s="373"/>
      <c r="BK560" s="373"/>
      <c r="BL560" s="373"/>
      <c r="BM560" s="373"/>
      <c r="BN560" s="373"/>
    </row>
    <row r="561" spans="1:66" s="285" customFormat="1">
      <c r="A561" s="288"/>
      <c r="B561" s="288"/>
      <c r="C561" s="1396"/>
      <c r="D561" s="373"/>
      <c r="E561" s="373"/>
      <c r="F561" s="373"/>
      <c r="G561" s="373"/>
      <c r="H561" s="373"/>
      <c r="I561" s="373"/>
      <c r="J561" s="373"/>
      <c r="K561" s="373"/>
      <c r="L561" s="373"/>
      <c r="M561" s="373"/>
      <c r="N561" s="373"/>
      <c r="O561" s="287"/>
      <c r="P561" s="373"/>
      <c r="Q561" s="373"/>
      <c r="R561" s="373"/>
      <c r="S561" s="373"/>
      <c r="T561" s="373"/>
      <c r="U561" s="373"/>
      <c r="V561" s="373"/>
      <c r="W561" s="373"/>
      <c r="X561" s="373"/>
      <c r="Y561" s="373"/>
      <c r="Z561" s="373"/>
      <c r="AA561" s="373"/>
      <c r="AB561" s="373"/>
      <c r="AC561" s="373"/>
      <c r="AD561" s="373"/>
      <c r="AE561" s="373"/>
      <c r="AF561" s="373"/>
      <c r="AG561" s="373"/>
      <c r="AH561" s="373"/>
      <c r="AI561" s="373"/>
      <c r="AJ561" s="373"/>
      <c r="AK561" s="373"/>
      <c r="AL561" s="373"/>
      <c r="AM561" s="373"/>
      <c r="AN561" s="373"/>
      <c r="AO561" s="373"/>
      <c r="AP561" s="373"/>
      <c r="AQ561" s="373"/>
      <c r="AR561" s="373"/>
      <c r="AS561" s="373"/>
      <c r="AT561" s="373"/>
      <c r="AU561" s="373"/>
      <c r="AV561" s="373"/>
      <c r="AW561" s="373"/>
      <c r="AX561" s="373"/>
      <c r="AY561" s="373"/>
      <c r="AZ561" s="373"/>
      <c r="BA561" s="373"/>
      <c r="BB561" s="373"/>
      <c r="BC561" s="373"/>
      <c r="BD561" s="373"/>
      <c r="BE561" s="373"/>
      <c r="BF561" s="373"/>
      <c r="BG561" s="373"/>
      <c r="BH561" s="373"/>
      <c r="BI561" s="373"/>
      <c r="BJ561" s="373"/>
      <c r="BK561" s="373"/>
      <c r="BL561" s="373"/>
      <c r="BM561" s="373"/>
      <c r="BN561" s="373"/>
    </row>
    <row r="562" spans="1:66" s="285" customFormat="1" ht="15.75" customHeight="1">
      <c r="A562" s="288"/>
      <c r="B562" s="288"/>
      <c r="C562" s="1396"/>
      <c r="D562" s="373"/>
      <c r="E562" s="373"/>
      <c r="F562" s="373"/>
      <c r="G562" s="373"/>
      <c r="H562" s="373"/>
      <c r="I562" s="373"/>
      <c r="J562" s="373"/>
      <c r="K562" s="373"/>
      <c r="L562" s="373"/>
      <c r="M562" s="373"/>
      <c r="N562" s="373"/>
      <c r="O562" s="287"/>
      <c r="P562" s="373"/>
      <c r="Q562" s="373"/>
      <c r="R562" s="373"/>
      <c r="S562" s="373"/>
      <c r="T562" s="373"/>
      <c r="U562" s="373"/>
      <c r="V562" s="373"/>
      <c r="W562" s="373"/>
      <c r="X562" s="373"/>
      <c r="Y562" s="373"/>
      <c r="Z562" s="373"/>
      <c r="AA562" s="373"/>
      <c r="AB562" s="373"/>
      <c r="AC562" s="373"/>
      <c r="AD562" s="373"/>
      <c r="AE562" s="373"/>
      <c r="AF562" s="373"/>
      <c r="AG562" s="373"/>
      <c r="AH562" s="373"/>
      <c r="AI562" s="373"/>
      <c r="AJ562" s="373"/>
      <c r="AK562" s="373"/>
      <c r="AL562" s="373"/>
      <c r="AM562" s="373"/>
      <c r="AN562" s="373"/>
      <c r="AO562" s="373"/>
      <c r="AP562" s="373"/>
      <c r="AQ562" s="373"/>
      <c r="AR562" s="373"/>
      <c r="AS562" s="373"/>
      <c r="AT562" s="373"/>
      <c r="AU562" s="373"/>
      <c r="AV562" s="373"/>
      <c r="AW562" s="373"/>
      <c r="AX562" s="373"/>
      <c r="AY562" s="373"/>
      <c r="AZ562" s="373"/>
      <c r="BA562" s="373"/>
      <c r="BB562" s="373"/>
      <c r="BC562" s="373"/>
      <c r="BD562" s="373"/>
      <c r="BE562" s="373"/>
      <c r="BF562" s="373"/>
      <c r="BG562" s="373"/>
      <c r="BH562" s="373"/>
      <c r="BI562" s="373"/>
      <c r="BJ562" s="373"/>
      <c r="BK562" s="373"/>
      <c r="BL562" s="373"/>
      <c r="BM562" s="373"/>
      <c r="BN562" s="373"/>
    </row>
    <row r="563" spans="1:66" s="285" customFormat="1">
      <c r="A563" s="288"/>
      <c r="B563" s="288"/>
      <c r="C563" s="1396"/>
      <c r="D563" s="373"/>
      <c r="E563" s="373"/>
      <c r="F563" s="373"/>
      <c r="G563" s="373"/>
      <c r="H563" s="373"/>
      <c r="I563" s="373"/>
      <c r="J563" s="373"/>
      <c r="K563" s="373"/>
      <c r="L563" s="373"/>
      <c r="M563" s="373"/>
      <c r="N563" s="373"/>
      <c r="O563" s="287"/>
      <c r="P563" s="373"/>
      <c r="Q563" s="373"/>
      <c r="R563" s="373"/>
      <c r="S563" s="373"/>
      <c r="T563" s="373"/>
      <c r="U563" s="373"/>
      <c r="V563" s="373"/>
      <c r="W563" s="373"/>
      <c r="X563" s="373"/>
      <c r="Y563" s="373"/>
      <c r="Z563" s="373"/>
      <c r="AA563" s="373"/>
      <c r="AB563" s="373"/>
      <c r="AC563" s="373"/>
      <c r="AD563" s="373"/>
      <c r="AE563" s="373"/>
      <c r="AF563" s="373"/>
      <c r="AG563" s="373"/>
      <c r="AH563" s="373"/>
      <c r="AI563" s="373"/>
      <c r="AJ563" s="373"/>
      <c r="AK563" s="373"/>
      <c r="AL563" s="373"/>
      <c r="AM563" s="373"/>
      <c r="AN563" s="373"/>
      <c r="AO563" s="373"/>
      <c r="AP563" s="373"/>
      <c r="AQ563" s="373"/>
      <c r="AR563" s="373"/>
      <c r="AS563" s="373"/>
      <c r="AT563" s="373"/>
      <c r="AU563" s="373"/>
      <c r="AV563" s="373"/>
      <c r="AW563" s="373"/>
      <c r="AX563" s="373"/>
      <c r="AY563" s="373"/>
      <c r="AZ563" s="373"/>
      <c r="BA563" s="373"/>
      <c r="BB563" s="373"/>
      <c r="BC563" s="373"/>
      <c r="BD563" s="373"/>
      <c r="BE563" s="373"/>
      <c r="BF563" s="373"/>
      <c r="BG563" s="373"/>
      <c r="BH563" s="373"/>
      <c r="BI563" s="373"/>
      <c r="BJ563" s="373"/>
      <c r="BK563" s="373"/>
      <c r="BL563" s="373"/>
      <c r="BM563" s="373"/>
      <c r="BN563" s="373"/>
    </row>
    <row r="564" spans="1:66" s="285" customFormat="1" ht="15.75" customHeight="1">
      <c r="A564" s="288"/>
      <c r="B564" s="288"/>
      <c r="C564" s="1396"/>
      <c r="D564" s="373"/>
      <c r="E564" s="373"/>
      <c r="F564" s="373"/>
      <c r="G564" s="373"/>
      <c r="H564" s="373"/>
      <c r="I564" s="373"/>
      <c r="J564" s="373"/>
      <c r="K564" s="373"/>
      <c r="L564" s="373"/>
      <c r="M564" s="373"/>
      <c r="N564" s="373"/>
      <c r="O564" s="287"/>
      <c r="P564" s="373"/>
      <c r="Q564" s="373"/>
      <c r="R564" s="373"/>
      <c r="S564" s="373"/>
      <c r="T564" s="373"/>
      <c r="U564" s="373"/>
      <c r="V564" s="373"/>
      <c r="W564" s="373"/>
      <c r="X564" s="373"/>
      <c r="Y564" s="373"/>
      <c r="Z564" s="373"/>
      <c r="AA564" s="373"/>
      <c r="AB564" s="373"/>
      <c r="AC564" s="373"/>
      <c r="AD564" s="373"/>
      <c r="AE564" s="373"/>
      <c r="AF564" s="373"/>
      <c r="AG564" s="373"/>
      <c r="AH564" s="373"/>
      <c r="AI564" s="373"/>
      <c r="AJ564" s="373"/>
      <c r="AK564" s="373"/>
      <c r="AL564" s="373"/>
      <c r="AM564" s="373"/>
      <c r="AN564" s="373"/>
      <c r="AO564" s="373"/>
      <c r="AP564" s="373"/>
      <c r="AQ564" s="373"/>
      <c r="AR564" s="373"/>
      <c r="AS564" s="373"/>
      <c r="AT564" s="373"/>
      <c r="AU564" s="373"/>
      <c r="AV564" s="373"/>
      <c r="AW564" s="373"/>
      <c r="AX564" s="373"/>
      <c r="AY564" s="373"/>
      <c r="AZ564" s="373"/>
      <c r="BA564" s="373"/>
      <c r="BB564" s="373"/>
      <c r="BC564" s="373"/>
      <c r="BD564" s="373"/>
      <c r="BE564" s="373"/>
      <c r="BF564" s="373"/>
      <c r="BG564" s="373"/>
      <c r="BH564" s="373"/>
      <c r="BI564" s="373"/>
      <c r="BJ564" s="373"/>
      <c r="BK564" s="373"/>
      <c r="BL564" s="373"/>
      <c r="BM564" s="373"/>
      <c r="BN564" s="373"/>
    </row>
    <row r="565" spans="1:66" s="285" customFormat="1">
      <c r="A565" s="288"/>
      <c r="B565" s="288"/>
      <c r="C565" s="1396"/>
      <c r="D565" s="373"/>
      <c r="E565" s="373"/>
      <c r="F565" s="373"/>
      <c r="G565" s="373"/>
      <c r="H565" s="373"/>
      <c r="I565" s="373"/>
      <c r="J565" s="373"/>
      <c r="K565" s="373"/>
      <c r="L565" s="373"/>
      <c r="M565" s="373"/>
      <c r="N565" s="373"/>
      <c r="O565" s="287"/>
      <c r="P565" s="373"/>
      <c r="Q565" s="373"/>
      <c r="R565" s="373"/>
      <c r="S565" s="373"/>
      <c r="T565" s="373"/>
      <c r="U565" s="373"/>
      <c r="V565" s="373"/>
      <c r="W565" s="373"/>
      <c r="X565" s="373"/>
      <c r="Y565" s="373"/>
      <c r="Z565" s="373"/>
      <c r="AA565" s="373"/>
      <c r="AB565" s="373"/>
      <c r="AC565" s="373"/>
      <c r="AD565" s="373"/>
      <c r="AE565" s="373"/>
      <c r="AF565" s="373"/>
      <c r="AG565" s="373"/>
      <c r="AH565" s="373"/>
      <c r="AI565" s="373"/>
      <c r="AJ565" s="373"/>
      <c r="AK565" s="373"/>
      <c r="AL565" s="373"/>
      <c r="AM565" s="373"/>
      <c r="AN565" s="373"/>
      <c r="AO565" s="373"/>
      <c r="AP565" s="373"/>
      <c r="AQ565" s="373"/>
      <c r="AR565" s="373"/>
      <c r="AS565" s="373"/>
      <c r="AT565" s="373"/>
      <c r="AU565" s="373"/>
      <c r="AV565" s="373"/>
      <c r="AW565" s="373"/>
      <c r="AX565" s="373"/>
      <c r="AY565" s="373"/>
      <c r="AZ565" s="373"/>
      <c r="BA565" s="373"/>
      <c r="BB565" s="373"/>
      <c r="BC565" s="373"/>
      <c r="BD565" s="373"/>
      <c r="BE565" s="373"/>
      <c r="BF565" s="373"/>
      <c r="BG565" s="373"/>
      <c r="BH565" s="373"/>
      <c r="BI565" s="373"/>
      <c r="BJ565" s="373"/>
      <c r="BK565" s="373"/>
      <c r="BL565" s="373"/>
      <c r="BM565" s="373"/>
      <c r="BN565" s="373"/>
    </row>
    <row r="566" spans="1:66" s="285" customFormat="1" ht="15.75" customHeight="1">
      <c r="A566" s="288"/>
      <c r="B566" s="288"/>
      <c r="C566" s="1396"/>
      <c r="D566" s="373"/>
      <c r="E566" s="373"/>
      <c r="F566" s="373"/>
      <c r="G566" s="373"/>
      <c r="H566" s="373"/>
      <c r="I566" s="373"/>
      <c r="J566" s="373"/>
      <c r="K566" s="373"/>
      <c r="L566" s="373"/>
      <c r="M566" s="373"/>
      <c r="N566" s="373"/>
      <c r="O566" s="287"/>
      <c r="P566" s="373"/>
      <c r="Q566" s="373"/>
      <c r="R566" s="373"/>
      <c r="S566" s="373"/>
      <c r="T566" s="373"/>
      <c r="U566" s="373"/>
      <c r="V566" s="373"/>
      <c r="W566" s="373"/>
      <c r="X566" s="373"/>
      <c r="Y566" s="373"/>
      <c r="Z566" s="373"/>
      <c r="AA566" s="373"/>
      <c r="AB566" s="373"/>
      <c r="AC566" s="373"/>
      <c r="AD566" s="373"/>
      <c r="AE566" s="373"/>
      <c r="AF566" s="373"/>
      <c r="AG566" s="373"/>
      <c r="AH566" s="373"/>
      <c r="AI566" s="373"/>
      <c r="AJ566" s="373"/>
      <c r="AK566" s="373"/>
      <c r="AL566" s="373"/>
      <c r="AM566" s="373"/>
      <c r="AN566" s="373"/>
      <c r="AO566" s="373"/>
      <c r="AP566" s="373"/>
      <c r="AQ566" s="373"/>
      <c r="AR566" s="373"/>
      <c r="AS566" s="373"/>
      <c r="AT566" s="373"/>
      <c r="AU566" s="373"/>
      <c r="AV566" s="373"/>
      <c r="AW566" s="373"/>
      <c r="AX566" s="373"/>
      <c r="AY566" s="373"/>
      <c r="AZ566" s="373"/>
      <c r="BA566" s="373"/>
      <c r="BB566" s="373"/>
      <c r="BC566" s="373"/>
      <c r="BD566" s="373"/>
      <c r="BE566" s="373"/>
      <c r="BF566" s="373"/>
      <c r="BG566" s="373"/>
      <c r="BH566" s="373"/>
      <c r="BI566" s="373"/>
      <c r="BJ566" s="373"/>
      <c r="BK566" s="373"/>
      <c r="BL566" s="373"/>
      <c r="BM566" s="373"/>
      <c r="BN566" s="373"/>
    </row>
    <row r="567" spans="1:66" s="285" customFormat="1">
      <c r="A567" s="288"/>
      <c r="B567" s="288"/>
      <c r="C567" s="1396"/>
      <c r="D567" s="373"/>
      <c r="E567" s="373"/>
      <c r="F567" s="373"/>
      <c r="G567" s="373"/>
      <c r="H567" s="373"/>
      <c r="I567" s="373"/>
      <c r="J567" s="373"/>
      <c r="K567" s="373"/>
      <c r="L567" s="373"/>
      <c r="M567" s="373"/>
      <c r="N567" s="373"/>
      <c r="O567" s="287"/>
      <c r="P567" s="373"/>
      <c r="Q567" s="373"/>
      <c r="R567" s="373"/>
      <c r="S567" s="373"/>
      <c r="T567" s="373"/>
      <c r="U567" s="373"/>
      <c r="V567" s="373"/>
      <c r="W567" s="373"/>
      <c r="X567" s="373"/>
      <c r="Y567" s="373"/>
      <c r="Z567" s="373"/>
      <c r="AA567" s="373"/>
      <c r="AB567" s="373"/>
      <c r="AC567" s="373"/>
      <c r="AD567" s="373"/>
      <c r="AE567" s="373"/>
      <c r="AF567" s="373"/>
      <c r="AG567" s="373"/>
      <c r="AH567" s="373"/>
      <c r="AI567" s="373"/>
      <c r="AJ567" s="373"/>
      <c r="AK567" s="373"/>
      <c r="AL567" s="373"/>
      <c r="AM567" s="373"/>
      <c r="AN567" s="373"/>
      <c r="AO567" s="373"/>
      <c r="AP567" s="373"/>
      <c r="AQ567" s="373"/>
      <c r="AR567" s="373"/>
      <c r="AS567" s="373"/>
      <c r="AT567" s="373"/>
      <c r="AU567" s="373"/>
      <c r="AV567" s="373"/>
      <c r="AW567" s="373"/>
      <c r="AX567" s="373"/>
      <c r="AY567" s="373"/>
      <c r="AZ567" s="373"/>
      <c r="BA567" s="373"/>
      <c r="BB567" s="373"/>
      <c r="BC567" s="373"/>
      <c r="BD567" s="373"/>
      <c r="BE567" s="373"/>
      <c r="BF567" s="373"/>
      <c r="BG567" s="373"/>
      <c r="BH567" s="373"/>
      <c r="BI567" s="373"/>
      <c r="BJ567" s="373"/>
      <c r="BK567" s="373"/>
      <c r="BL567" s="373"/>
      <c r="BM567" s="373"/>
      <c r="BN567" s="373"/>
    </row>
    <row r="568" spans="1:66" s="285" customFormat="1" ht="15.75" customHeight="1">
      <c r="A568" s="288"/>
      <c r="B568" s="288"/>
      <c r="C568" s="1396"/>
      <c r="D568" s="373"/>
      <c r="E568" s="373"/>
      <c r="F568" s="373"/>
      <c r="G568" s="373"/>
      <c r="H568" s="373"/>
      <c r="I568" s="373"/>
      <c r="J568" s="373"/>
      <c r="K568" s="373"/>
      <c r="L568" s="373"/>
      <c r="M568" s="373"/>
      <c r="N568" s="373"/>
      <c r="O568" s="287"/>
      <c r="P568" s="373"/>
      <c r="Q568" s="373"/>
      <c r="R568" s="373"/>
      <c r="S568" s="373"/>
      <c r="T568" s="373"/>
      <c r="U568" s="373"/>
      <c r="V568" s="373"/>
      <c r="W568" s="373"/>
      <c r="X568" s="373"/>
      <c r="Y568" s="373"/>
      <c r="Z568" s="373"/>
      <c r="AA568" s="373"/>
      <c r="AB568" s="373"/>
      <c r="AC568" s="373"/>
      <c r="AD568" s="373"/>
      <c r="AE568" s="373"/>
      <c r="AF568" s="373"/>
      <c r="AG568" s="373"/>
      <c r="AH568" s="373"/>
      <c r="AI568" s="373"/>
      <c r="AJ568" s="373"/>
      <c r="AK568" s="373"/>
      <c r="AL568" s="373"/>
      <c r="AM568" s="373"/>
      <c r="AN568" s="373"/>
      <c r="AO568" s="373"/>
      <c r="AP568" s="373"/>
      <c r="AQ568" s="373"/>
      <c r="AR568" s="373"/>
      <c r="AS568" s="373"/>
      <c r="AT568" s="373"/>
      <c r="AU568" s="373"/>
      <c r="AV568" s="373"/>
      <c r="AW568" s="373"/>
      <c r="AX568" s="373"/>
      <c r="AY568" s="373"/>
      <c r="AZ568" s="373"/>
      <c r="BA568" s="373"/>
      <c r="BB568" s="373"/>
      <c r="BC568" s="373"/>
      <c r="BD568" s="373"/>
      <c r="BE568" s="373"/>
      <c r="BF568" s="373"/>
      <c r="BG568" s="373"/>
      <c r="BH568" s="373"/>
      <c r="BI568" s="373"/>
      <c r="BJ568" s="373"/>
      <c r="BK568" s="373"/>
      <c r="BL568" s="373"/>
      <c r="BM568" s="373"/>
      <c r="BN568" s="373"/>
    </row>
    <row r="569" spans="1:66" s="285" customFormat="1">
      <c r="A569" s="288"/>
      <c r="B569" s="288"/>
      <c r="C569" s="1396"/>
      <c r="D569" s="373"/>
      <c r="E569" s="373"/>
      <c r="F569" s="373"/>
      <c r="G569" s="373"/>
      <c r="H569" s="373"/>
      <c r="I569" s="373"/>
      <c r="J569" s="373"/>
      <c r="K569" s="373"/>
      <c r="L569" s="373"/>
      <c r="M569" s="373"/>
      <c r="N569" s="373"/>
      <c r="O569" s="287"/>
      <c r="P569" s="373"/>
      <c r="Q569" s="373"/>
      <c r="R569" s="373"/>
      <c r="S569" s="373"/>
      <c r="T569" s="373"/>
      <c r="U569" s="373"/>
      <c r="V569" s="373"/>
      <c r="W569" s="373"/>
      <c r="X569" s="373"/>
      <c r="Y569" s="373"/>
      <c r="Z569" s="373"/>
      <c r="AA569" s="373"/>
      <c r="AB569" s="373"/>
      <c r="AC569" s="373"/>
      <c r="AD569" s="373"/>
      <c r="AE569" s="373"/>
      <c r="AF569" s="373"/>
      <c r="AG569" s="373"/>
      <c r="AH569" s="373"/>
      <c r="AI569" s="373"/>
      <c r="AJ569" s="373"/>
      <c r="AK569" s="373"/>
      <c r="AL569" s="373"/>
      <c r="AM569" s="373"/>
      <c r="AN569" s="373"/>
      <c r="AO569" s="373"/>
      <c r="AP569" s="373"/>
      <c r="AQ569" s="373"/>
      <c r="AR569" s="373"/>
      <c r="AS569" s="373"/>
      <c r="AT569" s="373"/>
      <c r="AU569" s="373"/>
      <c r="AV569" s="373"/>
      <c r="AW569" s="373"/>
      <c r="AX569" s="373"/>
      <c r="AY569" s="373"/>
      <c r="AZ569" s="373"/>
      <c r="BA569" s="373"/>
      <c r="BB569" s="373"/>
      <c r="BC569" s="373"/>
      <c r="BD569" s="373"/>
      <c r="BE569" s="373"/>
      <c r="BF569" s="373"/>
      <c r="BG569" s="373"/>
      <c r="BH569" s="373"/>
      <c r="BI569" s="373"/>
      <c r="BJ569" s="373"/>
      <c r="BK569" s="373"/>
      <c r="BL569" s="373"/>
      <c r="BM569" s="373"/>
      <c r="BN569" s="373"/>
    </row>
    <row r="570" spans="1:66" s="285" customFormat="1" ht="15.75" customHeight="1">
      <c r="A570" s="288"/>
      <c r="B570" s="288"/>
      <c r="C570" s="1396"/>
      <c r="D570" s="373"/>
      <c r="E570" s="373"/>
      <c r="F570" s="373"/>
      <c r="G570" s="373"/>
      <c r="H570" s="373"/>
      <c r="I570" s="373"/>
      <c r="J570" s="373"/>
      <c r="K570" s="373"/>
      <c r="L570" s="373"/>
      <c r="M570" s="373"/>
      <c r="N570" s="373"/>
      <c r="O570" s="287"/>
      <c r="P570" s="373"/>
      <c r="Q570" s="373"/>
      <c r="R570" s="373"/>
      <c r="S570" s="373"/>
      <c r="T570" s="373"/>
      <c r="U570" s="373"/>
      <c r="V570" s="373"/>
      <c r="W570" s="373"/>
      <c r="X570" s="373"/>
      <c r="Y570" s="373"/>
      <c r="Z570" s="373"/>
      <c r="AA570" s="373"/>
      <c r="AB570" s="373"/>
      <c r="AC570" s="373"/>
      <c r="AD570" s="373"/>
      <c r="AE570" s="373"/>
      <c r="AF570" s="373"/>
      <c r="AG570" s="373"/>
      <c r="AH570" s="373"/>
      <c r="AI570" s="373"/>
      <c r="AJ570" s="373"/>
      <c r="AK570" s="373"/>
      <c r="AL570" s="373"/>
      <c r="AM570" s="373"/>
      <c r="AN570" s="373"/>
      <c r="AO570" s="373"/>
      <c r="AP570" s="373"/>
      <c r="AQ570" s="373"/>
      <c r="AR570" s="373"/>
      <c r="AS570" s="373"/>
      <c r="AT570" s="373"/>
      <c r="AU570" s="373"/>
      <c r="AV570" s="373"/>
      <c r="AW570" s="373"/>
      <c r="AX570" s="373"/>
      <c r="AY570" s="373"/>
      <c r="AZ570" s="373"/>
      <c r="BA570" s="373"/>
      <c r="BB570" s="373"/>
      <c r="BC570" s="373"/>
      <c r="BD570" s="373"/>
      <c r="BE570" s="373"/>
      <c r="BF570" s="373"/>
      <c r="BG570" s="373"/>
      <c r="BH570" s="373"/>
      <c r="BI570" s="373"/>
      <c r="BJ570" s="373"/>
      <c r="BK570" s="373"/>
      <c r="BL570" s="373"/>
      <c r="BM570" s="373"/>
      <c r="BN570" s="373"/>
    </row>
    <row r="571" spans="1:66" s="285" customFormat="1">
      <c r="A571" s="288"/>
      <c r="B571" s="288"/>
      <c r="C571" s="1396"/>
      <c r="D571" s="373"/>
      <c r="E571" s="373"/>
      <c r="F571" s="373"/>
      <c r="G571" s="373"/>
      <c r="H571" s="373"/>
      <c r="I571" s="373"/>
      <c r="J571" s="373"/>
      <c r="K571" s="373"/>
      <c r="L571" s="373"/>
      <c r="M571" s="373"/>
      <c r="N571" s="373"/>
      <c r="O571" s="287"/>
      <c r="P571" s="373"/>
      <c r="Q571" s="373"/>
      <c r="R571" s="373"/>
      <c r="S571" s="373"/>
      <c r="T571" s="373"/>
      <c r="U571" s="373"/>
      <c r="V571" s="373"/>
      <c r="W571" s="373"/>
      <c r="X571" s="373"/>
      <c r="Y571" s="373"/>
      <c r="Z571" s="373"/>
      <c r="AA571" s="373"/>
      <c r="AB571" s="373"/>
      <c r="AC571" s="373"/>
      <c r="AD571" s="373"/>
      <c r="AE571" s="373"/>
      <c r="AF571" s="373"/>
      <c r="AG571" s="373"/>
      <c r="AH571" s="373"/>
      <c r="AI571" s="373"/>
      <c r="AJ571" s="373"/>
      <c r="AK571" s="373"/>
      <c r="AL571" s="373"/>
      <c r="AM571" s="373"/>
      <c r="AN571" s="373"/>
      <c r="AO571" s="373"/>
      <c r="AP571" s="373"/>
      <c r="AQ571" s="373"/>
      <c r="AR571" s="373"/>
      <c r="AS571" s="373"/>
      <c r="AT571" s="373"/>
      <c r="AU571" s="373"/>
      <c r="AV571" s="373"/>
      <c r="AW571" s="373"/>
      <c r="AX571" s="373"/>
      <c r="AY571" s="373"/>
      <c r="AZ571" s="373"/>
      <c r="BA571" s="373"/>
      <c r="BB571" s="373"/>
      <c r="BC571" s="373"/>
      <c r="BD571" s="373"/>
      <c r="BE571" s="373"/>
      <c r="BF571" s="373"/>
      <c r="BG571" s="373"/>
      <c r="BH571" s="373"/>
      <c r="BI571" s="373"/>
      <c r="BJ571" s="373"/>
      <c r="BK571" s="373"/>
      <c r="BL571" s="373"/>
      <c r="BM571" s="373"/>
      <c r="BN571" s="373"/>
    </row>
    <row r="572" spans="1:66" s="285" customFormat="1" ht="15.75" customHeight="1">
      <c r="A572" s="288"/>
      <c r="B572" s="288"/>
      <c r="C572" s="1396"/>
      <c r="D572" s="373"/>
      <c r="E572" s="373"/>
      <c r="F572" s="373"/>
      <c r="G572" s="373"/>
      <c r="H572" s="373"/>
      <c r="I572" s="373"/>
      <c r="J572" s="373"/>
      <c r="K572" s="373"/>
      <c r="L572" s="373"/>
      <c r="M572" s="373"/>
      <c r="N572" s="373"/>
      <c r="O572" s="287"/>
      <c r="P572" s="373"/>
      <c r="Q572" s="373"/>
      <c r="R572" s="373"/>
      <c r="S572" s="373"/>
      <c r="T572" s="373"/>
      <c r="U572" s="373"/>
      <c r="V572" s="373"/>
      <c r="W572" s="373"/>
      <c r="X572" s="373"/>
      <c r="Y572" s="373"/>
      <c r="Z572" s="373"/>
      <c r="AA572" s="373"/>
      <c r="AB572" s="373"/>
      <c r="AC572" s="373"/>
      <c r="AD572" s="373"/>
      <c r="AE572" s="373"/>
      <c r="AF572" s="373"/>
      <c r="AG572" s="373"/>
      <c r="AH572" s="373"/>
      <c r="AI572" s="373"/>
      <c r="AJ572" s="373"/>
      <c r="AK572" s="373"/>
      <c r="AL572" s="373"/>
      <c r="AM572" s="373"/>
      <c r="AN572" s="373"/>
      <c r="AO572" s="373"/>
      <c r="AP572" s="373"/>
      <c r="AQ572" s="373"/>
      <c r="AR572" s="373"/>
      <c r="AS572" s="373"/>
      <c r="AT572" s="373"/>
      <c r="AU572" s="373"/>
      <c r="AV572" s="373"/>
      <c r="AW572" s="373"/>
      <c r="AX572" s="373"/>
      <c r="AY572" s="373"/>
      <c r="AZ572" s="373"/>
      <c r="BA572" s="373"/>
      <c r="BB572" s="373"/>
      <c r="BC572" s="373"/>
      <c r="BD572" s="373"/>
      <c r="BE572" s="373"/>
      <c r="BF572" s="373"/>
      <c r="BG572" s="373"/>
      <c r="BH572" s="373"/>
      <c r="BI572" s="373"/>
      <c r="BJ572" s="373"/>
      <c r="BK572" s="373"/>
      <c r="BL572" s="373"/>
      <c r="BM572" s="373"/>
      <c r="BN572" s="373"/>
    </row>
    <row r="573" spans="1:66" s="285" customFormat="1">
      <c r="A573" s="288"/>
      <c r="B573" s="288"/>
      <c r="C573" s="1396"/>
      <c r="D573" s="373"/>
      <c r="E573" s="373"/>
      <c r="F573" s="373"/>
      <c r="G573" s="373"/>
      <c r="H573" s="373"/>
      <c r="I573" s="373"/>
      <c r="J573" s="373"/>
      <c r="K573" s="373"/>
      <c r="L573" s="373"/>
      <c r="M573" s="373"/>
      <c r="N573" s="373"/>
      <c r="O573" s="287"/>
      <c r="P573" s="373"/>
      <c r="Q573" s="373"/>
      <c r="R573" s="373"/>
      <c r="S573" s="373"/>
      <c r="T573" s="373"/>
      <c r="U573" s="373"/>
      <c r="V573" s="373"/>
      <c r="W573" s="373"/>
      <c r="X573" s="373"/>
      <c r="Y573" s="373"/>
      <c r="Z573" s="373"/>
      <c r="AA573" s="373"/>
      <c r="AB573" s="373"/>
      <c r="AC573" s="373"/>
      <c r="AD573" s="373"/>
      <c r="AE573" s="373"/>
      <c r="AF573" s="373"/>
      <c r="AG573" s="373"/>
      <c r="AH573" s="373"/>
      <c r="AI573" s="373"/>
      <c r="AJ573" s="373"/>
      <c r="AK573" s="373"/>
      <c r="AL573" s="373"/>
      <c r="AM573" s="373"/>
      <c r="AN573" s="373"/>
      <c r="AO573" s="373"/>
      <c r="AP573" s="373"/>
      <c r="AQ573" s="373"/>
      <c r="AR573" s="373"/>
      <c r="AS573" s="373"/>
      <c r="AT573" s="373"/>
      <c r="AU573" s="373"/>
      <c r="AV573" s="373"/>
      <c r="AW573" s="373"/>
      <c r="AX573" s="373"/>
      <c r="AY573" s="373"/>
      <c r="AZ573" s="373"/>
      <c r="BA573" s="373"/>
      <c r="BB573" s="373"/>
      <c r="BC573" s="373"/>
      <c r="BD573" s="373"/>
      <c r="BE573" s="373"/>
      <c r="BF573" s="373"/>
      <c r="BG573" s="373"/>
      <c r="BH573" s="373"/>
      <c r="BI573" s="373"/>
      <c r="BJ573" s="373"/>
      <c r="BK573" s="373"/>
      <c r="BL573" s="373"/>
      <c r="BM573" s="373"/>
      <c r="BN573" s="373"/>
    </row>
    <row r="574" spans="1:66" s="285" customFormat="1" ht="15.75" customHeight="1">
      <c r="A574" s="288"/>
      <c r="B574" s="288"/>
      <c r="C574" s="1396"/>
      <c r="D574" s="373"/>
      <c r="E574" s="373"/>
      <c r="F574" s="373"/>
      <c r="G574" s="373"/>
      <c r="H574" s="373"/>
      <c r="I574" s="373"/>
      <c r="J574" s="373"/>
      <c r="K574" s="373"/>
      <c r="L574" s="373"/>
      <c r="M574" s="373"/>
      <c r="N574" s="373"/>
      <c r="O574" s="287"/>
      <c r="P574" s="373"/>
      <c r="Q574" s="373"/>
      <c r="R574" s="373"/>
      <c r="S574" s="373"/>
      <c r="T574" s="373"/>
      <c r="U574" s="373"/>
      <c r="V574" s="373"/>
      <c r="W574" s="373"/>
      <c r="X574" s="373"/>
      <c r="Y574" s="373"/>
      <c r="Z574" s="373"/>
      <c r="AA574" s="373"/>
      <c r="AB574" s="373"/>
      <c r="AC574" s="373"/>
      <c r="AD574" s="373"/>
      <c r="AE574" s="373"/>
      <c r="AF574" s="373"/>
      <c r="AG574" s="373"/>
      <c r="AH574" s="373"/>
      <c r="AI574" s="373"/>
      <c r="AJ574" s="373"/>
      <c r="AK574" s="373"/>
      <c r="AL574" s="373"/>
      <c r="AM574" s="373"/>
      <c r="AN574" s="373"/>
      <c r="AO574" s="373"/>
      <c r="AP574" s="373"/>
      <c r="AQ574" s="373"/>
      <c r="AR574" s="373"/>
      <c r="AS574" s="373"/>
      <c r="AT574" s="373"/>
      <c r="AU574" s="373"/>
      <c r="AV574" s="373"/>
      <c r="AW574" s="373"/>
      <c r="AX574" s="373"/>
      <c r="AY574" s="373"/>
      <c r="AZ574" s="373"/>
      <c r="BA574" s="373"/>
      <c r="BB574" s="373"/>
      <c r="BC574" s="373"/>
      <c r="BD574" s="373"/>
      <c r="BE574" s="373"/>
      <c r="BF574" s="373"/>
      <c r="BG574" s="373"/>
      <c r="BH574" s="373"/>
      <c r="BI574" s="373"/>
      <c r="BJ574" s="373"/>
      <c r="BK574" s="373"/>
      <c r="BL574" s="373"/>
      <c r="BM574" s="373"/>
      <c r="BN574" s="373"/>
    </row>
    <row r="575" spans="1:66" s="285" customFormat="1">
      <c r="A575" s="288"/>
      <c r="B575" s="288"/>
      <c r="C575" s="1396"/>
      <c r="D575" s="373"/>
      <c r="E575" s="373"/>
      <c r="F575" s="373"/>
      <c r="G575" s="373"/>
      <c r="H575" s="373"/>
      <c r="I575" s="373"/>
      <c r="J575" s="373"/>
      <c r="K575" s="373"/>
      <c r="L575" s="373"/>
      <c r="M575" s="373"/>
      <c r="N575" s="373"/>
      <c r="O575" s="287"/>
      <c r="P575" s="373"/>
      <c r="Q575" s="373"/>
      <c r="R575" s="373"/>
      <c r="S575" s="373"/>
      <c r="T575" s="373"/>
      <c r="U575" s="373"/>
      <c r="V575" s="373"/>
      <c r="W575" s="373"/>
      <c r="X575" s="373"/>
      <c r="Y575" s="373"/>
      <c r="Z575" s="373"/>
      <c r="AA575" s="373"/>
      <c r="AB575" s="373"/>
      <c r="AC575" s="373"/>
      <c r="AD575" s="373"/>
      <c r="AE575" s="373"/>
      <c r="AF575" s="373"/>
      <c r="AG575" s="373"/>
      <c r="AH575" s="373"/>
      <c r="AI575" s="373"/>
      <c r="AJ575" s="373"/>
      <c r="AK575" s="373"/>
      <c r="AL575" s="373"/>
      <c r="AM575" s="373"/>
      <c r="AN575" s="373"/>
      <c r="AO575" s="373"/>
      <c r="AP575" s="373"/>
      <c r="AQ575" s="373"/>
      <c r="AR575" s="373"/>
      <c r="AS575" s="373"/>
      <c r="AT575" s="373"/>
      <c r="AU575" s="373"/>
      <c r="AV575" s="373"/>
      <c r="AW575" s="373"/>
      <c r="AX575" s="373"/>
      <c r="AY575" s="373"/>
      <c r="AZ575" s="373"/>
      <c r="BA575" s="373"/>
      <c r="BB575" s="373"/>
      <c r="BC575" s="373"/>
      <c r="BD575" s="373"/>
      <c r="BE575" s="373"/>
      <c r="BF575" s="373"/>
      <c r="BG575" s="373"/>
      <c r="BH575" s="373"/>
      <c r="BI575" s="373"/>
      <c r="BJ575" s="373"/>
      <c r="BK575" s="373"/>
      <c r="BL575" s="373"/>
      <c r="BM575" s="373"/>
      <c r="BN575" s="373"/>
    </row>
    <row r="576" spans="1:66" s="285" customFormat="1" ht="15.75" customHeight="1">
      <c r="A576" s="288"/>
      <c r="B576" s="288"/>
      <c r="C576" s="1396"/>
      <c r="D576" s="373"/>
      <c r="E576" s="373"/>
      <c r="F576" s="373"/>
      <c r="G576" s="373"/>
      <c r="H576" s="373"/>
      <c r="I576" s="373"/>
      <c r="J576" s="373"/>
      <c r="K576" s="373"/>
      <c r="L576" s="373"/>
      <c r="M576" s="373"/>
      <c r="N576" s="373"/>
      <c r="O576" s="287"/>
      <c r="P576" s="373"/>
      <c r="Q576" s="373"/>
      <c r="R576" s="373"/>
      <c r="S576" s="373"/>
      <c r="T576" s="373"/>
      <c r="U576" s="373"/>
      <c r="V576" s="373"/>
      <c r="W576" s="373"/>
      <c r="X576" s="373"/>
      <c r="Y576" s="373"/>
      <c r="Z576" s="373"/>
      <c r="AA576" s="373"/>
      <c r="AB576" s="373"/>
      <c r="AC576" s="373"/>
      <c r="AD576" s="373"/>
      <c r="AE576" s="373"/>
      <c r="AF576" s="373"/>
      <c r="AG576" s="373"/>
      <c r="AH576" s="373"/>
      <c r="AI576" s="373"/>
      <c r="AJ576" s="373"/>
      <c r="AK576" s="373"/>
      <c r="AL576" s="373"/>
      <c r="AM576" s="373"/>
      <c r="AN576" s="373"/>
      <c r="AO576" s="373"/>
      <c r="AP576" s="373"/>
      <c r="AQ576" s="373"/>
      <c r="AR576" s="373"/>
      <c r="AS576" s="373"/>
      <c r="AT576" s="373"/>
      <c r="AU576" s="373"/>
      <c r="AV576" s="373"/>
      <c r="AW576" s="373"/>
      <c r="AX576" s="373"/>
      <c r="AY576" s="373"/>
      <c r="AZ576" s="373"/>
      <c r="BA576" s="373"/>
      <c r="BB576" s="373"/>
      <c r="BC576" s="373"/>
      <c r="BD576" s="373"/>
      <c r="BE576" s="373"/>
      <c r="BF576" s="373"/>
      <c r="BG576" s="373"/>
      <c r="BH576" s="373"/>
      <c r="BI576" s="373"/>
      <c r="BJ576" s="373"/>
      <c r="BK576" s="373"/>
      <c r="BL576" s="373"/>
      <c r="BM576" s="373"/>
      <c r="BN576" s="373"/>
    </row>
    <row r="577" spans="1:66" s="285" customFormat="1">
      <c r="A577" s="288"/>
      <c r="B577" s="288"/>
      <c r="C577" s="1396"/>
      <c r="D577" s="373"/>
      <c r="E577" s="373"/>
      <c r="F577" s="373"/>
      <c r="G577" s="373"/>
      <c r="H577" s="373"/>
      <c r="I577" s="373"/>
      <c r="J577" s="373"/>
      <c r="K577" s="373"/>
      <c r="L577" s="373"/>
      <c r="M577" s="373"/>
      <c r="N577" s="373"/>
      <c r="O577" s="287"/>
      <c r="P577" s="373"/>
      <c r="Q577" s="373"/>
      <c r="R577" s="373"/>
      <c r="S577" s="373"/>
      <c r="T577" s="373"/>
      <c r="U577" s="373"/>
      <c r="V577" s="373"/>
      <c r="W577" s="373"/>
      <c r="X577" s="373"/>
      <c r="Y577" s="373"/>
      <c r="Z577" s="373"/>
      <c r="AA577" s="373"/>
      <c r="AB577" s="373"/>
      <c r="AC577" s="373"/>
      <c r="AD577" s="373"/>
      <c r="AE577" s="373"/>
      <c r="AF577" s="373"/>
      <c r="AG577" s="373"/>
      <c r="AH577" s="373"/>
      <c r="AI577" s="373"/>
      <c r="AJ577" s="373"/>
      <c r="AK577" s="373"/>
      <c r="AL577" s="373"/>
      <c r="AM577" s="373"/>
      <c r="AN577" s="373"/>
      <c r="AO577" s="373"/>
      <c r="AP577" s="373"/>
      <c r="AQ577" s="373"/>
      <c r="AR577" s="373"/>
      <c r="AS577" s="373"/>
      <c r="AT577" s="373"/>
      <c r="AU577" s="373"/>
      <c r="AV577" s="373"/>
      <c r="AW577" s="373"/>
      <c r="AX577" s="373"/>
      <c r="AY577" s="373"/>
      <c r="AZ577" s="373"/>
      <c r="BA577" s="373"/>
      <c r="BB577" s="373"/>
      <c r="BC577" s="373"/>
      <c r="BD577" s="373"/>
      <c r="BE577" s="373"/>
      <c r="BF577" s="373"/>
      <c r="BG577" s="373"/>
      <c r="BH577" s="373"/>
      <c r="BI577" s="373"/>
      <c r="BJ577" s="373"/>
      <c r="BK577" s="373"/>
      <c r="BL577" s="373"/>
      <c r="BM577" s="373"/>
      <c r="BN577" s="373"/>
    </row>
    <row r="578" spans="1:66" s="285" customFormat="1" ht="15.75" customHeight="1">
      <c r="A578" s="288"/>
      <c r="B578" s="288"/>
      <c r="C578" s="1396"/>
      <c r="D578" s="373"/>
      <c r="E578" s="373"/>
      <c r="F578" s="373"/>
      <c r="G578" s="373"/>
      <c r="H578" s="373"/>
      <c r="I578" s="373"/>
      <c r="J578" s="373"/>
      <c r="K578" s="373"/>
      <c r="L578" s="373"/>
      <c r="M578" s="373"/>
      <c r="N578" s="373"/>
      <c r="O578" s="287"/>
      <c r="P578" s="373"/>
      <c r="Q578" s="373"/>
      <c r="R578" s="373"/>
      <c r="S578" s="373"/>
      <c r="T578" s="373"/>
      <c r="U578" s="373"/>
      <c r="V578" s="373"/>
      <c r="W578" s="373"/>
      <c r="X578" s="373"/>
      <c r="Y578" s="373"/>
      <c r="Z578" s="373"/>
      <c r="AA578" s="373"/>
      <c r="AB578" s="373"/>
      <c r="AC578" s="373"/>
      <c r="AD578" s="373"/>
      <c r="AE578" s="373"/>
      <c r="AF578" s="373"/>
      <c r="AG578" s="373"/>
      <c r="AH578" s="373"/>
      <c r="AI578" s="373"/>
      <c r="AJ578" s="373"/>
      <c r="AK578" s="373"/>
      <c r="AL578" s="373"/>
      <c r="AM578" s="373"/>
      <c r="AN578" s="373"/>
      <c r="AO578" s="373"/>
      <c r="AP578" s="373"/>
      <c r="AQ578" s="373"/>
      <c r="AR578" s="373"/>
      <c r="AS578" s="373"/>
      <c r="AT578" s="373"/>
      <c r="AU578" s="373"/>
      <c r="AV578" s="373"/>
      <c r="AW578" s="373"/>
      <c r="AX578" s="373"/>
      <c r="AY578" s="373"/>
      <c r="AZ578" s="373"/>
      <c r="BA578" s="373"/>
      <c r="BB578" s="373"/>
      <c r="BC578" s="373"/>
      <c r="BD578" s="373"/>
      <c r="BE578" s="373"/>
      <c r="BF578" s="373"/>
      <c r="BG578" s="373"/>
      <c r="BH578" s="373"/>
      <c r="BI578" s="373"/>
      <c r="BJ578" s="373"/>
      <c r="BK578" s="373"/>
      <c r="BL578" s="373"/>
      <c r="BM578" s="373"/>
      <c r="BN578" s="373"/>
    </row>
    <row r="579" spans="1:66" s="285" customFormat="1">
      <c r="A579" s="288"/>
      <c r="B579" s="288"/>
      <c r="C579" s="1396"/>
      <c r="D579" s="373"/>
      <c r="E579" s="373"/>
      <c r="F579" s="373"/>
      <c r="G579" s="373"/>
      <c r="H579" s="373"/>
      <c r="I579" s="373"/>
      <c r="J579" s="373"/>
      <c r="K579" s="373"/>
      <c r="L579" s="373"/>
      <c r="M579" s="373"/>
      <c r="N579" s="373"/>
      <c r="O579" s="287"/>
      <c r="P579" s="373"/>
      <c r="Q579" s="373"/>
      <c r="R579" s="373"/>
      <c r="S579" s="373"/>
      <c r="T579" s="373"/>
      <c r="U579" s="373"/>
      <c r="V579" s="373"/>
      <c r="W579" s="373"/>
      <c r="X579" s="373"/>
      <c r="Y579" s="373"/>
      <c r="Z579" s="373"/>
      <c r="AA579" s="373"/>
      <c r="AB579" s="373"/>
      <c r="AC579" s="373"/>
      <c r="AD579" s="373"/>
      <c r="AE579" s="373"/>
      <c r="AF579" s="373"/>
      <c r="AG579" s="373"/>
      <c r="AH579" s="373"/>
      <c r="AI579" s="373"/>
      <c r="AJ579" s="373"/>
      <c r="AK579" s="373"/>
      <c r="AL579" s="373"/>
      <c r="AM579" s="373"/>
      <c r="AN579" s="373"/>
      <c r="AO579" s="373"/>
      <c r="AP579" s="373"/>
      <c r="AQ579" s="373"/>
      <c r="AR579" s="373"/>
      <c r="AS579" s="373"/>
      <c r="AT579" s="373"/>
      <c r="AU579" s="373"/>
      <c r="AV579" s="373"/>
      <c r="AW579" s="373"/>
      <c r="AX579" s="373"/>
      <c r="AY579" s="373"/>
      <c r="AZ579" s="373"/>
      <c r="BA579" s="373"/>
      <c r="BB579" s="373"/>
      <c r="BC579" s="373"/>
      <c r="BD579" s="373"/>
      <c r="BE579" s="373"/>
      <c r="BF579" s="373"/>
      <c r="BG579" s="373"/>
      <c r="BH579" s="373"/>
      <c r="BI579" s="373"/>
      <c r="BJ579" s="373"/>
      <c r="BK579" s="373"/>
      <c r="BL579" s="373"/>
      <c r="BM579" s="373"/>
      <c r="BN579" s="373"/>
    </row>
    <row r="580" spans="1:66" s="285" customFormat="1" ht="15.75" customHeight="1">
      <c r="A580" s="288"/>
      <c r="B580" s="288"/>
      <c r="C580" s="1396"/>
      <c r="D580" s="373"/>
      <c r="E580" s="373"/>
      <c r="F580" s="373"/>
      <c r="G580" s="373"/>
      <c r="H580" s="373"/>
      <c r="I580" s="373"/>
      <c r="J580" s="373"/>
      <c r="K580" s="373"/>
      <c r="L580" s="373"/>
      <c r="M580" s="373"/>
      <c r="N580" s="373"/>
      <c r="O580" s="287"/>
      <c r="P580" s="373"/>
      <c r="Q580" s="373"/>
      <c r="R580" s="373"/>
      <c r="S580" s="373"/>
      <c r="T580" s="373"/>
      <c r="U580" s="373"/>
      <c r="V580" s="373"/>
      <c r="W580" s="373"/>
      <c r="X580" s="373"/>
      <c r="Y580" s="373"/>
      <c r="Z580" s="373"/>
      <c r="AA580" s="373"/>
      <c r="AB580" s="373"/>
      <c r="AC580" s="373"/>
      <c r="AD580" s="373"/>
      <c r="AE580" s="373"/>
      <c r="AF580" s="373"/>
      <c r="AG580" s="373"/>
      <c r="AH580" s="373"/>
      <c r="AI580" s="373"/>
      <c r="AJ580" s="373"/>
      <c r="AK580" s="373"/>
      <c r="AL580" s="373"/>
      <c r="AM580" s="373"/>
      <c r="AN580" s="373"/>
      <c r="AO580" s="373"/>
      <c r="AP580" s="373"/>
      <c r="AQ580" s="373"/>
      <c r="AR580" s="373"/>
      <c r="AS580" s="373"/>
      <c r="AT580" s="373"/>
      <c r="AU580" s="373"/>
      <c r="AV580" s="373"/>
      <c r="AW580" s="373"/>
      <c r="AX580" s="373"/>
      <c r="AY580" s="373"/>
      <c r="AZ580" s="373"/>
      <c r="BA580" s="373"/>
      <c r="BB580" s="373"/>
      <c r="BC580" s="373"/>
      <c r="BD580" s="373"/>
      <c r="BE580" s="373"/>
      <c r="BF580" s="373"/>
      <c r="BG580" s="373"/>
      <c r="BH580" s="373"/>
      <c r="BI580" s="373"/>
      <c r="BJ580" s="373"/>
      <c r="BK580" s="373"/>
      <c r="BL580" s="373"/>
      <c r="BM580" s="373"/>
      <c r="BN580" s="373"/>
    </row>
    <row r="581" spans="1:66" s="285" customFormat="1">
      <c r="A581" s="288"/>
      <c r="B581" s="288"/>
      <c r="C581" s="1396"/>
      <c r="D581" s="373"/>
      <c r="E581" s="373"/>
      <c r="F581" s="373"/>
      <c r="G581" s="373"/>
      <c r="H581" s="373"/>
      <c r="I581" s="373"/>
      <c r="J581" s="373"/>
      <c r="K581" s="373"/>
      <c r="L581" s="373"/>
      <c r="M581" s="373"/>
      <c r="N581" s="373"/>
      <c r="O581" s="287"/>
      <c r="P581" s="373"/>
      <c r="Q581" s="373"/>
      <c r="R581" s="373"/>
      <c r="S581" s="373"/>
      <c r="T581" s="373"/>
      <c r="U581" s="373"/>
      <c r="V581" s="373"/>
      <c r="W581" s="373"/>
      <c r="X581" s="373"/>
      <c r="Y581" s="373"/>
      <c r="Z581" s="373"/>
      <c r="AA581" s="373"/>
      <c r="AB581" s="373"/>
      <c r="AC581" s="373"/>
      <c r="AD581" s="373"/>
      <c r="AE581" s="373"/>
      <c r="AF581" s="373"/>
      <c r="AG581" s="373"/>
      <c r="AH581" s="373"/>
      <c r="AI581" s="373"/>
      <c r="AJ581" s="373"/>
      <c r="AK581" s="373"/>
      <c r="AL581" s="373"/>
      <c r="AM581" s="373"/>
      <c r="AN581" s="373"/>
      <c r="AO581" s="373"/>
      <c r="AP581" s="373"/>
      <c r="AQ581" s="373"/>
      <c r="AR581" s="373"/>
      <c r="AS581" s="373"/>
      <c r="AT581" s="373"/>
      <c r="AU581" s="373"/>
      <c r="AV581" s="373"/>
      <c r="AW581" s="373"/>
      <c r="AX581" s="373"/>
      <c r="AY581" s="373"/>
      <c r="AZ581" s="373"/>
      <c r="BA581" s="373"/>
      <c r="BB581" s="373"/>
      <c r="BC581" s="373"/>
      <c r="BD581" s="373"/>
      <c r="BE581" s="373"/>
      <c r="BF581" s="373"/>
      <c r="BG581" s="373"/>
      <c r="BH581" s="373"/>
      <c r="BI581" s="373"/>
      <c r="BJ581" s="373"/>
      <c r="BK581" s="373"/>
      <c r="BL581" s="373"/>
      <c r="BM581" s="373"/>
      <c r="BN581" s="373"/>
    </row>
    <row r="582" spans="1:66" s="285" customFormat="1" ht="15.75" customHeight="1">
      <c r="A582" s="288"/>
      <c r="B582" s="288"/>
      <c r="C582" s="1396"/>
      <c r="D582" s="373"/>
      <c r="E582" s="373"/>
      <c r="F582" s="373"/>
      <c r="G582" s="373"/>
      <c r="H582" s="373"/>
      <c r="I582" s="373"/>
      <c r="J582" s="373"/>
      <c r="K582" s="373"/>
      <c r="L582" s="373"/>
      <c r="M582" s="373"/>
      <c r="N582" s="373"/>
      <c r="O582" s="287"/>
      <c r="P582" s="373"/>
      <c r="Q582" s="373"/>
      <c r="R582" s="373"/>
      <c r="S582" s="373"/>
      <c r="T582" s="373"/>
      <c r="U582" s="373"/>
      <c r="V582" s="373"/>
      <c r="W582" s="373"/>
      <c r="X582" s="373"/>
      <c r="Y582" s="373"/>
      <c r="Z582" s="373"/>
      <c r="AA582" s="373"/>
      <c r="AB582" s="373"/>
      <c r="AC582" s="373"/>
      <c r="AD582" s="373"/>
      <c r="AE582" s="373"/>
      <c r="AF582" s="373"/>
      <c r="AG582" s="373"/>
      <c r="AH582" s="373"/>
      <c r="AI582" s="373"/>
      <c r="AJ582" s="373"/>
      <c r="AK582" s="373"/>
      <c r="AL582" s="373"/>
      <c r="AM582" s="373"/>
      <c r="AN582" s="373"/>
      <c r="AO582" s="373"/>
      <c r="AP582" s="373"/>
      <c r="AQ582" s="373"/>
      <c r="AR582" s="373"/>
      <c r="AS582" s="373"/>
      <c r="AT582" s="373"/>
      <c r="AU582" s="373"/>
      <c r="AV582" s="373"/>
      <c r="AW582" s="373"/>
      <c r="AX582" s="373"/>
      <c r="AY582" s="373"/>
      <c r="AZ582" s="373"/>
      <c r="BA582" s="373"/>
      <c r="BB582" s="373"/>
      <c r="BC582" s="373"/>
      <c r="BD582" s="373"/>
      <c r="BE582" s="373"/>
      <c r="BF582" s="373"/>
      <c r="BG582" s="373"/>
      <c r="BH582" s="373"/>
      <c r="BI582" s="373"/>
      <c r="BJ582" s="373"/>
      <c r="BK582" s="373"/>
      <c r="BL582" s="373"/>
      <c r="BM582" s="373"/>
      <c r="BN582" s="373"/>
    </row>
    <row r="583" spans="1:66" s="285" customFormat="1">
      <c r="A583" s="288"/>
      <c r="B583" s="288"/>
      <c r="C583" s="1396"/>
      <c r="D583" s="373"/>
      <c r="E583" s="373"/>
      <c r="F583" s="373"/>
      <c r="G583" s="373"/>
      <c r="H583" s="373"/>
      <c r="I583" s="373"/>
      <c r="J583" s="373"/>
      <c r="K583" s="373"/>
      <c r="L583" s="373"/>
      <c r="M583" s="373"/>
      <c r="N583" s="373"/>
      <c r="O583" s="287"/>
      <c r="P583" s="373"/>
      <c r="Q583" s="373"/>
      <c r="R583" s="373"/>
      <c r="S583" s="373"/>
      <c r="T583" s="373"/>
      <c r="U583" s="373"/>
      <c r="V583" s="373"/>
      <c r="W583" s="373"/>
      <c r="X583" s="373"/>
      <c r="Y583" s="373"/>
      <c r="Z583" s="373"/>
      <c r="AA583" s="373"/>
      <c r="AB583" s="373"/>
      <c r="AC583" s="373"/>
      <c r="AD583" s="373"/>
      <c r="AE583" s="373"/>
      <c r="AF583" s="373"/>
      <c r="AG583" s="373"/>
      <c r="AH583" s="373"/>
      <c r="AI583" s="373"/>
      <c r="AJ583" s="373"/>
      <c r="AK583" s="373"/>
      <c r="AL583" s="373"/>
      <c r="AM583" s="373"/>
      <c r="AN583" s="373"/>
      <c r="AO583" s="373"/>
      <c r="AP583" s="373"/>
      <c r="AQ583" s="373"/>
      <c r="AR583" s="373"/>
      <c r="AS583" s="373"/>
      <c r="AT583" s="373"/>
      <c r="AU583" s="373"/>
      <c r="AV583" s="373"/>
      <c r="AW583" s="373"/>
      <c r="AX583" s="373"/>
      <c r="AY583" s="373"/>
      <c r="AZ583" s="373"/>
      <c r="BA583" s="373"/>
      <c r="BB583" s="373"/>
      <c r="BC583" s="373"/>
      <c r="BD583" s="373"/>
      <c r="BE583" s="373"/>
      <c r="BF583" s="373"/>
      <c r="BG583" s="373"/>
      <c r="BH583" s="373"/>
      <c r="BI583" s="373"/>
      <c r="BJ583" s="373"/>
      <c r="BK583" s="373"/>
      <c r="BL583" s="373"/>
      <c r="BM583" s="373"/>
      <c r="BN583" s="373"/>
    </row>
    <row r="584" spans="1:66" s="285" customFormat="1" ht="15.75" customHeight="1">
      <c r="A584" s="288"/>
      <c r="B584" s="288"/>
      <c r="C584" s="1396"/>
      <c r="D584" s="373"/>
      <c r="E584" s="373"/>
      <c r="F584" s="373"/>
      <c r="G584" s="373"/>
      <c r="H584" s="373"/>
      <c r="I584" s="373"/>
      <c r="J584" s="373"/>
      <c r="K584" s="373"/>
      <c r="L584" s="373"/>
      <c r="M584" s="373"/>
      <c r="N584" s="373"/>
      <c r="O584" s="287"/>
      <c r="P584" s="373"/>
      <c r="Q584" s="373"/>
      <c r="R584" s="373"/>
      <c r="S584" s="373"/>
      <c r="T584" s="373"/>
      <c r="U584" s="373"/>
      <c r="V584" s="373"/>
      <c r="W584" s="373"/>
      <c r="X584" s="373"/>
      <c r="Y584" s="373"/>
      <c r="Z584" s="373"/>
      <c r="AA584" s="373"/>
      <c r="AB584" s="373"/>
      <c r="AC584" s="373"/>
      <c r="AD584" s="373"/>
      <c r="AE584" s="373"/>
      <c r="AF584" s="373"/>
      <c r="AG584" s="373"/>
      <c r="AH584" s="373"/>
      <c r="AI584" s="373"/>
      <c r="AJ584" s="373"/>
      <c r="AK584" s="373"/>
      <c r="AL584" s="373"/>
      <c r="AM584" s="373"/>
      <c r="AN584" s="373"/>
      <c r="AO584" s="373"/>
      <c r="AP584" s="373"/>
      <c r="AQ584" s="373"/>
      <c r="AR584" s="373"/>
      <c r="AS584" s="373"/>
      <c r="AT584" s="373"/>
      <c r="AU584" s="373"/>
      <c r="AV584" s="373"/>
      <c r="AW584" s="373"/>
      <c r="AX584" s="373"/>
      <c r="AY584" s="373"/>
      <c r="AZ584" s="373"/>
      <c r="BA584" s="373"/>
      <c r="BB584" s="373"/>
      <c r="BC584" s="373"/>
      <c r="BD584" s="373"/>
      <c r="BE584" s="373"/>
      <c r="BF584" s="373"/>
      <c r="BG584" s="373"/>
      <c r="BH584" s="373"/>
      <c r="BI584" s="373"/>
      <c r="BJ584" s="373"/>
      <c r="BK584" s="373"/>
      <c r="BL584" s="373"/>
      <c r="BM584" s="373"/>
      <c r="BN584" s="373"/>
    </row>
    <row r="585" spans="1:66" s="285" customFormat="1">
      <c r="A585" s="288"/>
      <c r="B585" s="288"/>
      <c r="C585" s="1396"/>
      <c r="D585" s="373"/>
      <c r="E585" s="373"/>
      <c r="F585" s="373"/>
      <c r="G585" s="373"/>
      <c r="H585" s="373"/>
      <c r="I585" s="373"/>
      <c r="J585" s="373"/>
      <c r="K585" s="373"/>
      <c r="L585" s="373"/>
      <c r="M585" s="373"/>
      <c r="N585" s="373"/>
      <c r="O585" s="287"/>
      <c r="P585" s="373"/>
      <c r="Q585" s="373"/>
      <c r="R585" s="373"/>
      <c r="S585" s="373"/>
      <c r="T585" s="373"/>
      <c r="U585" s="373"/>
      <c r="V585" s="373"/>
      <c r="W585" s="373"/>
      <c r="X585" s="373"/>
      <c r="Y585" s="373"/>
      <c r="Z585" s="373"/>
      <c r="AA585" s="373"/>
      <c r="AB585" s="373"/>
      <c r="AC585" s="373"/>
      <c r="AD585" s="373"/>
      <c r="AE585" s="373"/>
      <c r="AF585" s="373"/>
      <c r="AG585" s="373"/>
      <c r="AH585" s="373"/>
      <c r="AI585" s="373"/>
      <c r="AJ585" s="373"/>
      <c r="AK585" s="373"/>
      <c r="AL585" s="373"/>
      <c r="AM585" s="373"/>
      <c r="AN585" s="373"/>
      <c r="AO585" s="373"/>
      <c r="AP585" s="373"/>
      <c r="AQ585" s="373"/>
      <c r="AR585" s="373"/>
      <c r="AS585" s="373"/>
      <c r="AT585" s="373"/>
      <c r="AU585" s="373"/>
      <c r="AV585" s="373"/>
      <c r="AW585" s="373"/>
      <c r="AX585" s="373"/>
      <c r="AY585" s="373"/>
      <c r="AZ585" s="373"/>
      <c r="BA585" s="373"/>
      <c r="BB585" s="373"/>
      <c r="BC585" s="373"/>
      <c r="BD585" s="373"/>
      <c r="BE585" s="373"/>
      <c r="BF585" s="373"/>
      <c r="BG585" s="373"/>
      <c r="BH585" s="373"/>
      <c r="BI585" s="373"/>
      <c r="BJ585" s="373"/>
      <c r="BK585" s="373"/>
      <c r="BL585" s="373"/>
      <c r="BM585" s="373"/>
      <c r="BN585" s="373"/>
    </row>
    <row r="586" spans="1:66" s="285" customFormat="1" ht="15.75" customHeight="1">
      <c r="A586" s="288"/>
      <c r="B586" s="288"/>
      <c r="C586" s="1396"/>
      <c r="D586" s="373"/>
      <c r="E586" s="373"/>
      <c r="F586" s="373"/>
      <c r="G586" s="373"/>
      <c r="H586" s="373"/>
      <c r="I586" s="373"/>
      <c r="J586" s="373"/>
      <c r="K586" s="373"/>
      <c r="L586" s="373"/>
      <c r="M586" s="373"/>
      <c r="N586" s="373"/>
      <c r="O586" s="287"/>
      <c r="P586" s="373"/>
      <c r="Q586" s="373"/>
      <c r="R586" s="373"/>
      <c r="S586" s="373"/>
      <c r="T586" s="373"/>
      <c r="U586" s="373"/>
      <c r="V586" s="373"/>
      <c r="W586" s="373"/>
      <c r="X586" s="373"/>
      <c r="Y586" s="373"/>
      <c r="Z586" s="373"/>
      <c r="AA586" s="373"/>
      <c r="AB586" s="373"/>
      <c r="AC586" s="373"/>
      <c r="AD586" s="373"/>
      <c r="AE586" s="373"/>
      <c r="AF586" s="373"/>
      <c r="AG586" s="373"/>
      <c r="AH586" s="373"/>
      <c r="AI586" s="373"/>
      <c r="AJ586" s="373"/>
      <c r="AK586" s="373"/>
      <c r="AL586" s="373"/>
      <c r="AM586" s="373"/>
      <c r="AN586" s="373"/>
      <c r="AO586" s="373"/>
      <c r="AP586" s="373"/>
      <c r="AQ586" s="373"/>
      <c r="AR586" s="373"/>
      <c r="AS586" s="373"/>
      <c r="AT586" s="373"/>
      <c r="AU586" s="373"/>
      <c r="AV586" s="373"/>
      <c r="AW586" s="373"/>
      <c r="AX586" s="373"/>
      <c r="AY586" s="373"/>
      <c r="AZ586" s="373"/>
      <c r="BA586" s="373"/>
      <c r="BB586" s="373"/>
      <c r="BC586" s="373"/>
      <c r="BD586" s="373"/>
      <c r="BE586" s="373"/>
      <c r="BF586" s="373"/>
      <c r="BG586" s="373"/>
      <c r="BH586" s="373"/>
      <c r="BI586" s="373"/>
      <c r="BJ586" s="373"/>
      <c r="BK586" s="373"/>
      <c r="BL586" s="373"/>
      <c r="BM586" s="373"/>
      <c r="BN586" s="373"/>
    </row>
    <row r="587" spans="1:66" s="285" customFormat="1">
      <c r="A587" s="288"/>
      <c r="B587" s="288"/>
      <c r="C587" s="1396"/>
      <c r="D587" s="373"/>
      <c r="E587" s="373"/>
      <c r="F587" s="373"/>
      <c r="G587" s="373"/>
      <c r="H587" s="373"/>
      <c r="I587" s="373"/>
      <c r="J587" s="373"/>
      <c r="K587" s="373"/>
      <c r="L587" s="373"/>
      <c r="M587" s="373"/>
      <c r="N587" s="373"/>
      <c r="O587" s="287"/>
      <c r="P587" s="373"/>
      <c r="Q587" s="373"/>
      <c r="R587" s="373"/>
      <c r="S587" s="373"/>
      <c r="T587" s="373"/>
      <c r="U587" s="373"/>
      <c r="V587" s="373"/>
      <c r="W587" s="373"/>
      <c r="X587" s="373"/>
      <c r="Y587" s="373"/>
      <c r="Z587" s="373"/>
      <c r="AA587" s="373"/>
      <c r="AB587" s="373"/>
      <c r="AC587" s="373"/>
      <c r="AD587" s="373"/>
      <c r="AE587" s="373"/>
      <c r="AF587" s="373"/>
      <c r="AG587" s="373"/>
      <c r="AH587" s="373"/>
      <c r="AI587" s="373"/>
      <c r="AJ587" s="373"/>
      <c r="AK587" s="373"/>
      <c r="AL587" s="373"/>
      <c r="AM587" s="373"/>
      <c r="AN587" s="373"/>
      <c r="AO587" s="373"/>
      <c r="AP587" s="373"/>
      <c r="AQ587" s="373"/>
      <c r="AR587" s="373"/>
      <c r="AS587" s="373"/>
      <c r="AT587" s="373"/>
      <c r="AU587" s="373"/>
      <c r="AV587" s="373"/>
      <c r="AW587" s="373"/>
      <c r="AX587" s="373"/>
      <c r="AY587" s="373"/>
      <c r="AZ587" s="373"/>
      <c r="BA587" s="373"/>
      <c r="BB587" s="373"/>
      <c r="BC587" s="373"/>
      <c r="BD587" s="373"/>
      <c r="BE587" s="373"/>
      <c r="BF587" s="373"/>
      <c r="BG587" s="373"/>
      <c r="BH587" s="373"/>
      <c r="BI587" s="373"/>
      <c r="BJ587" s="373"/>
      <c r="BK587" s="373"/>
      <c r="BL587" s="373"/>
      <c r="BM587" s="373"/>
      <c r="BN587" s="373"/>
    </row>
    <row r="588" spans="1:66" s="285" customFormat="1" ht="15.75" customHeight="1">
      <c r="A588" s="288"/>
      <c r="B588" s="288"/>
      <c r="C588" s="1396"/>
      <c r="D588" s="373"/>
      <c r="E588" s="373"/>
      <c r="F588" s="373"/>
      <c r="G588" s="373"/>
      <c r="H588" s="373"/>
      <c r="I588" s="373"/>
      <c r="J588" s="373"/>
      <c r="K588" s="373"/>
      <c r="L588" s="373"/>
      <c r="M588" s="373"/>
      <c r="N588" s="373"/>
      <c r="O588" s="287"/>
      <c r="P588" s="373"/>
      <c r="Q588" s="373"/>
      <c r="R588" s="373"/>
      <c r="S588" s="373"/>
      <c r="T588" s="373"/>
      <c r="U588" s="373"/>
      <c r="V588" s="373"/>
      <c r="W588" s="373"/>
      <c r="X588" s="373"/>
      <c r="Y588" s="373"/>
      <c r="Z588" s="373"/>
      <c r="AA588" s="373"/>
      <c r="AB588" s="373"/>
      <c r="AC588" s="373"/>
      <c r="AD588" s="373"/>
      <c r="AE588" s="373"/>
      <c r="AF588" s="373"/>
      <c r="AG588" s="373"/>
      <c r="AH588" s="373"/>
      <c r="AI588" s="373"/>
      <c r="AJ588" s="373"/>
      <c r="AK588" s="373"/>
      <c r="AL588" s="373"/>
      <c r="AM588" s="373"/>
      <c r="AN588" s="373"/>
      <c r="AO588" s="373"/>
      <c r="AP588" s="373"/>
      <c r="AQ588" s="373"/>
      <c r="AR588" s="373"/>
      <c r="AS588" s="373"/>
      <c r="AT588" s="373"/>
      <c r="AU588" s="373"/>
      <c r="AV588" s="373"/>
      <c r="AW588" s="373"/>
      <c r="AX588" s="373"/>
      <c r="AY588" s="373"/>
      <c r="AZ588" s="373"/>
      <c r="BA588" s="373"/>
      <c r="BB588" s="373"/>
      <c r="BC588" s="373"/>
      <c r="BD588" s="373"/>
      <c r="BE588" s="373"/>
      <c r="BF588" s="373"/>
      <c r="BG588" s="373"/>
      <c r="BH588" s="373"/>
      <c r="BI588" s="373"/>
      <c r="BJ588" s="373"/>
      <c r="BK588" s="373"/>
      <c r="BL588" s="373"/>
      <c r="BM588" s="373"/>
      <c r="BN588" s="373"/>
    </row>
    <row r="589" spans="1:66" s="285" customFormat="1">
      <c r="A589" s="288"/>
      <c r="B589" s="288"/>
      <c r="C589" s="1396"/>
      <c r="D589" s="373"/>
      <c r="E589" s="373"/>
      <c r="F589" s="373"/>
      <c r="G589" s="373"/>
      <c r="H589" s="373"/>
      <c r="I589" s="373"/>
      <c r="J589" s="373"/>
      <c r="K589" s="373"/>
      <c r="L589" s="373"/>
      <c r="M589" s="373"/>
      <c r="N589" s="373"/>
      <c r="O589" s="287"/>
      <c r="P589" s="373"/>
      <c r="Q589" s="373"/>
      <c r="R589" s="373"/>
      <c r="S589" s="373"/>
      <c r="T589" s="373"/>
      <c r="U589" s="373"/>
      <c r="V589" s="373"/>
      <c r="W589" s="373"/>
      <c r="X589" s="373"/>
      <c r="Y589" s="373"/>
      <c r="Z589" s="373"/>
      <c r="AA589" s="373"/>
      <c r="AB589" s="373"/>
      <c r="AC589" s="373"/>
      <c r="AD589" s="373"/>
      <c r="AE589" s="373"/>
      <c r="AF589" s="373"/>
      <c r="AG589" s="373"/>
      <c r="AH589" s="373"/>
      <c r="AI589" s="373"/>
      <c r="AJ589" s="373"/>
      <c r="AK589" s="373"/>
      <c r="AL589" s="373"/>
      <c r="AM589" s="373"/>
      <c r="AN589" s="373"/>
      <c r="AO589" s="373"/>
      <c r="AP589" s="373"/>
      <c r="AQ589" s="373"/>
      <c r="AR589" s="373"/>
      <c r="AS589" s="373"/>
      <c r="AT589" s="373"/>
      <c r="AU589" s="373"/>
      <c r="AV589" s="373"/>
      <c r="AW589" s="373"/>
      <c r="AX589" s="373"/>
      <c r="AY589" s="373"/>
      <c r="AZ589" s="373"/>
      <c r="BA589" s="373"/>
      <c r="BB589" s="373"/>
      <c r="BC589" s="373"/>
      <c r="BD589" s="373"/>
      <c r="BE589" s="373"/>
      <c r="BF589" s="373"/>
      <c r="BG589" s="373"/>
      <c r="BH589" s="373"/>
      <c r="BI589" s="373"/>
      <c r="BJ589" s="373"/>
      <c r="BK589" s="373"/>
      <c r="BL589" s="373"/>
      <c r="BM589" s="373"/>
      <c r="BN589" s="373"/>
    </row>
    <row r="590" spans="1:66" s="285" customFormat="1" ht="15.75" customHeight="1">
      <c r="A590" s="288"/>
      <c r="B590" s="288"/>
      <c r="C590" s="1396"/>
      <c r="D590" s="373"/>
      <c r="E590" s="373"/>
      <c r="F590" s="373"/>
      <c r="G590" s="373"/>
      <c r="H590" s="373"/>
      <c r="I590" s="373"/>
      <c r="J590" s="373"/>
      <c r="K590" s="373"/>
      <c r="L590" s="373"/>
      <c r="M590" s="373"/>
      <c r="N590" s="373"/>
      <c r="O590" s="287"/>
      <c r="P590" s="373"/>
      <c r="Q590" s="373"/>
      <c r="R590" s="373"/>
      <c r="S590" s="373"/>
      <c r="T590" s="373"/>
      <c r="U590" s="373"/>
      <c r="V590" s="373"/>
      <c r="W590" s="373"/>
      <c r="X590" s="373"/>
      <c r="Y590" s="373"/>
      <c r="Z590" s="373"/>
      <c r="AA590" s="373"/>
      <c r="AB590" s="373"/>
      <c r="AC590" s="373"/>
      <c r="AD590" s="373"/>
      <c r="AE590" s="373"/>
      <c r="AF590" s="373"/>
      <c r="AG590" s="373"/>
      <c r="AH590" s="373"/>
      <c r="AI590" s="373"/>
      <c r="AJ590" s="373"/>
      <c r="AK590" s="373"/>
      <c r="AL590" s="373"/>
      <c r="AM590" s="373"/>
      <c r="AN590" s="373"/>
      <c r="AO590" s="373"/>
      <c r="AP590" s="373"/>
      <c r="AQ590" s="373"/>
      <c r="AR590" s="373"/>
      <c r="AS590" s="373"/>
      <c r="AT590" s="373"/>
      <c r="AU590" s="373"/>
      <c r="AV590" s="373"/>
      <c r="AW590" s="373"/>
      <c r="AX590" s="373"/>
      <c r="AY590" s="373"/>
      <c r="AZ590" s="373"/>
      <c r="BA590" s="373"/>
      <c r="BB590" s="373"/>
      <c r="BC590" s="373"/>
      <c r="BD590" s="373"/>
      <c r="BE590" s="373"/>
      <c r="BF590" s="373"/>
      <c r="BG590" s="373"/>
      <c r="BH590" s="373"/>
      <c r="BI590" s="373"/>
      <c r="BJ590" s="373"/>
      <c r="BK590" s="373"/>
      <c r="BL590" s="373"/>
      <c r="BM590" s="373"/>
      <c r="BN590" s="373"/>
    </row>
    <row r="591" spans="1:66" s="285" customFormat="1">
      <c r="A591" s="288"/>
      <c r="B591" s="288"/>
      <c r="C591" s="1396"/>
      <c r="D591" s="373"/>
      <c r="E591" s="373"/>
      <c r="F591" s="373"/>
      <c r="G591" s="373"/>
      <c r="H591" s="373"/>
      <c r="I591" s="373"/>
      <c r="J591" s="373"/>
      <c r="K591" s="373"/>
      <c r="L591" s="373"/>
      <c r="M591" s="373"/>
      <c r="N591" s="373"/>
      <c r="O591" s="287"/>
      <c r="P591" s="373"/>
      <c r="Q591" s="373"/>
      <c r="R591" s="373"/>
      <c r="S591" s="373"/>
      <c r="T591" s="373"/>
      <c r="U591" s="373"/>
      <c r="V591" s="373"/>
      <c r="W591" s="373"/>
      <c r="X591" s="373"/>
      <c r="Y591" s="373"/>
      <c r="Z591" s="373"/>
      <c r="AA591" s="373"/>
      <c r="AB591" s="373"/>
      <c r="AC591" s="373"/>
      <c r="AD591" s="373"/>
      <c r="AE591" s="373"/>
      <c r="AF591" s="373"/>
      <c r="AG591" s="373"/>
      <c r="AH591" s="373"/>
      <c r="AI591" s="373"/>
      <c r="AJ591" s="373"/>
      <c r="AK591" s="373"/>
      <c r="AL591" s="373"/>
      <c r="AM591" s="373"/>
      <c r="AN591" s="373"/>
      <c r="AO591" s="373"/>
      <c r="AP591" s="373"/>
      <c r="AQ591" s="373"/>
      <c r="AR591" s="373"/>
      <c r="AS591" s="373"/>
      <c r="AT591" s="373"/>
      <c r="AU591" s="373"/>
      <c r="AV591" s="373"/>
      <c r="AW591" s="373"/>
      <c r="AX591" s="373"/>
      <c r="AY591" s="373"/>
      <c r="AZ591" s="373"/>
      <c r="BA591" s="373"/>
      <c r="BB591" s="373"/>
      <c r="BC591" s="373"/>
      <c r="BD591" s="373"/>
      <c r="BE591" s="373"/>
      <c r="BF591" s="373"/>
      <c r="BG591" s="373"/>
      <c r="BH591" s="373"/>
      <c r="BI591" s="373"/>
      <c r="BJ591" s="373"/>
      <c r="BK591" s="373"/>
      <c r="BL591" s="373"/>
      <c r="BM591" s="373"/>
      <c r="BN591" s="373"/>
    </row>
    <row r="592" spans="1:66" s="285" customFormat="1" ht="15.75" customHeight="1">
      <c r="A592" s="288"/>
      <c r="B592" s="288"/>
      <c r="C592" s="1396"/>
      <c r="D592" s="373"/>
      <c r="E592" s="373"/>
      <c r="F592" s="373"/>
      <c r="G592" s="373"/>
      <c r="H592" s="373"/>
      <c r="I592" s="373"/>
      <c r="J592" s="373"/>
      <c r="K592" s="373"/>
      <c r="L592" s="373"/>
      <c r="M592" s="373"/>
      <c r="N592" s="373"/>
      <c r="O592" s="287"/>
      <c r="P592" s="373"/>
      <c r="Q592" s="373"/>
      <c r="R592" s="373"/>
      <c r="S592" s="373"/>
      <c r="T592" s="373"/>
      <c r="U592" s="373"/>
      <c r="V592" s="373"/>
      <c r="W592" s="373"/>
      <c r="X592" s="373"/>
      <c r="Y592" s="373"/>
      <c r="Z592" s="373"/>
      <c r="AA592" s="373"/>
      <c r="AB592" s="373"/>
      <c r="AC592" s="373"/>
      <c r="AD592" s="373"/>
      <c r="AE592" s="373"/>
      <c r="AF592" s="373"/>
      <c r="AG592" s="373"/>
      <c r="AH592" s="373"/>
      <c r="AI592" s="373"/>
      <c r="AJ592" s="373"/>
      <c r="AK592" s="373"/>
      <c r="AL592" s="373"/>
      <c r="AM592" s="373"/>
      <c r="AN592" s="373"/>
      <c r="AO592" s="373"/>
      <c r="AP592" s="373"/>
      <c r="AQ592" s="373"/>
      <c r="AR592" s="373"/>
      <c r="AS592" s="373"/>
      <c r="AT592" s="373"/>
      <c r="AU592" s="373"/>
      <c r="AV592" s="373"/>
      <c r="AW592" s="373"/>
      <c r="AX592" s="373"/>
      <c r="AY592" s="373"/>
      <c r="AZ592" s="373"/>
      <c r="BA592" s="373"/>
      <c r="BB592" s="373"/>
      <c r="BC592" s="373"/>
      <c r="BD592" s="373"/>
      <c r="BE592" s="373"/>
      <c r="BF592" s="373"/>
      <c r="BG592" s="373"/>
      <c r="BH592" s="373"/>
      <c r="BI592" s="373"/>
      <c r="BJ592" s="373"/>
      <c r="BK592" s="373"/>
      <c r="BL592" s="373"/>
      <c r="BM592" s="373"/>
      <c r="BN592" s="373"/>
    </row>
    <row r="593" spans="1:66" s="285" customFormat="1">
      <c r="A593" s="288"/>
      <c r="B593" s="288"/>
      <c r="C593" s="1396"/>
      <c r="D593" s="373"/>
      <c r="E593" s="373"/>
      <c r="F593" s="373"/>
      <c r="G593" s="373"/>
      <c r="H593" s="373"/>
      <c r="I593" s="373"/>
      <c r="J593" s="373"/>
      <c r="K593" s="373"/>
      <c r="L593" s="373"/>
      <c r="M593" s="373"/>
      <c r="N593" s="373"/>
      <c r="O593" s="287"/>
      <c r="P593" s="373"/>
      <c r="Q593" s="373"/>
      <c r="R593" s="373"/>
      <c r="S593" s="373"/>
      <c r="T593" s="373"/>
      <c r="U593" s="373"/>
      <c r="V593" s="373"/>
      <c r="W593" s="373"/>
      <c r="X593" s="373"/>
      <c r="Y593" s="373"/>
      <c r="Z593" s="373"/>
      <c r="AA593" s="373"/>
      <c r="AB593" s="373"/>
      <c r="AC593" s="373"/>
      <c r="AD593" s="373"/>
      <c r="AE593" s="373"/>
      <c r="AF593" s="373"/>
      <c r="AG593" s="373"/>
      <c r="AH593" s="373"/>
      <c r="AI593" s="373"/>
      <c r="AJ593" s="373"/>
      <c r="AK593" s="373"/>
      <c r="AL593" s="373"/>
      <c r="AM593" s="373"/>
      <c r="AN593" s="373"/>
      <c r="AO593" s="373"/>
      <c r="AP593" s="373"/>
      <c r="AQ593" s="373"/>
      <c r="AR593" s="373"/>
      <c r="AS593" s="373"/>
      <c r="AT593" s="373"/>
      <c r="AU593" s="373"/>
      <c r="AV593" s="373"/>
      <c r="AW593" s="373"/>
      <c r="AX593" s="373"/>
      <c r="AY593" s="373"/>
      <c r="AZ593" s="373"/>
      <c r="BA593" s="373"/>
      <c r="BB593" s="373"/>
      <c r="BC593" s="373"/>
      <c r="BD593" s="373"/>
      <c r="BE593" s="373"/>
      <c r="BF593" s="373"/>
      <c r="BG593" s="373"/>
      <c r="BH593" s="373"/>
      <c r="BI593" s="373"/>
      <c r="BJ593" s="373"/>
      <c r="BK593" s="373"/>
      <c r="BL593" s="373"/>
      <c r="BM593" s="373"/>
      <c r="BN593" s="373"/>
    </row>
    <row r="594" spans="1:66" s="285" customFormat="1" ht="15.75" customHeight="1">
      <c r="A594" s="288"/>
      <c r="B594" s="288"/>
      <c r="C594" s="1396"/>
      <c r="D594" s="373"/>
      <c r="E594" s="373"/>
      <c r="F594" s="373"/>
      <c r="G594" s="373"/>
      <c r="H594" s="373"/>
      <c r="I594" s="373"/>
      <c r="J594" s="373"/>
      <c r="K594" s="373"/>
      <c r="L594" s="373"/>
      <c r="M594" s="373"/>
      <c r="N594" s="373"/>
      <c r="O594" s="287"/>
      <c r="P594" s="373"/>
      <c r="Q594" s="373"/>
      <c r="R594" s="373"/>
      <c r="S594" s="373"/>
      <c r="T594" s="373"/>
      <c r="U594" s="373"/>
      <c r="V594" s="373"/>
      <c r="W594" s="373"/>
      <c r="X594" s="373"/>
      <c r="Y594" s="373"/>
      <c r="Z594" s="373"/>
      <c r="AA594" s="373"/>
      <c r="AB594" s="373"/>
      <c r="AC594" s="373"/>
      <c r="AD594" s="373"/>
      <c r="AE594" s="373"/>
      <c r="AF594" s="373"/>
      <c r="AG594" s="373"/>
      <c r="AH594" s="373"/>
      <c r="AI594" s="373"/>
      <c r="AJ594" s="373"/>
      <c r="AK594" s="373"/>
      <c r="AL594" s="373"/>
      <c r="AM594" s="373"/>
      <c r="AN594" s="373"/>
      <c r="AO594" s="373"/>
      <c r="AP594" s="373"/>
      <c r="AQ594" s="373"/>
      <c r="AR594" s="373"/>
      <c r="AS594" s="373"/>
      <c r="AT594" s="373"/>
      <c r="AU594" s="373"/>
      <c r="AV594" s="373"/>
      <c r="AW594" s="373"/>
      <c r="AX594" s="373"/>
      <c r="AY594" s="373"/>
      <c r="AZ594" s="373"/>
      <c r="BA594" s="373"/>
      <c r="BB594" s="373"/>
      <c r="BC594" s="373"/>
      <c r="BD594" s="373"/>
      <c r="BE594" s="373"/>
      <c r="BF594" s="373"/>
      <c r="BG594" s="373"/>
      <c r="BH594" s="373"/>
      <c r="BI594" s="373"/>
      <c r="BJ594" s="373"/>
      <c r="BK594" s="373"/>
      <c r="BL594" s="373"/>
      <c r="BM594" s="373"/>
      <c r="BN594" s="373"/>
    </row>
    <row r="595" spans="1:66" s="285" customFormat="1">
      <c r="A595" s="288"/>
      <c r="B595" s="288"/>
      <c r="C595" s="1396"/>
      <c r="D595" s="373"/>
      <c r="E595" s="373"/>
      <c r="F595" s="373"/>
      <c r="G595" s="373"/>
      <c r="H595" s="373"/>
      <c r="I595" s="373"/>
      <c r="J595" s="373"/>
      <c r="K595" s="373"/>
      <c r="L595" s="373"/>
      <c r="M595" s="373"/>
      <c r="N595" s="373"/>
      <c r="O595" s="287"/>
      <c r="P595" s="373"/>
      <c r="Q595" s="373"/>
      <c r="R595" s="373"/>
      <c r="S595" s="373"/>
      <c r="T595" s="373"/>
      <c r="U595" s="373"/>
      <c r="V595" s="373"/>
      <c r="W595" s="373"/>
      <c r="X595" s="373"/>
      <c r="Y595" s="373"/>
      <c r="Z595" s="373"/>
      <c r="AA595" s="373"/>
      <c r="AB595" s="373"/>
      <c r="AC595" s="373"/>
      <c r="AD595" s="373"/>
      <c r="AE595" s="373"/>
      <c r="AF595" s="373"/>
      <c r="AG595" s="373"/>
      <c r="AH595" s="373"/>
      <c r="AI595" s="373"/>
      <c r="AJ595" s="373"/>
      <c r="AK595" s="373"/>
      <c r="AL595" s="373"/>
      <c r="AM595" s="373"/>
      <c r="AN595" s="373"/>
      <c r="AO595" s="373"/>
      <c r="AP595" s="373"/>
      <c r="AQ595" s="373"/>
      <c r="AR595" s="373"/>
      <c r="AS595" s="373"/>
      <c r="AT595" s="373"/>
      <c r="AU595" s="373"/>
      <c r="AV595" s="373"/>
      <c r="AW595" s="373"/>
      <c r="AX595" s="373"/>
      <c r="AY595" s="373"/>
      <c r="AZ595" s="373"/>
      <c r="BA595" s="373"/>
      <c r="BB595" s="373"/>
      <c r="BC595" s="373"/>
      <c r="BD595" s="373"/>
      <c r="BE595" s="373"/>
      <c r="BF595" s="373"/>
      <c r="BG595" s="373"/>
      <c r="BH595" s="373"/>
      <c r="BI595" s="373"/>
      <c r="BJ595" s="373"/>
      <c r="BK595" s="373"/>
      <c r="BL595" s="373"/>
      <c r="BM595" s="373"/>
      <c r="BN595" s="373"/>
    </row>
    <row r="596" spans="1:66" s="285" customFormat="1" ht="15.75" customHeight="1">
      <c r="A596" s="288"/>
      <c r="B596" s="288"/>
      <c r="C596" s="1396"/>
      <c r="D596" s="373"/>
      <c r="E596" s="373"/>
      <c r="F596" s="373"/>
      <c r="G596" s="373"/>
      <c r="H596" s="373"/>
      <c r="I596" s="373"/>
      <c r="J596" s="373"/>
      <c r="K596" s="373"/>
      <c r="L596" s="373"/>
      <c r="M596" s="373"/>
      <c r="N596" s="373"/>
      <c r="O596" s="287"/>
      <c r="P596" s="373"/>
      <c r="Q596" s="373"/>
      <c r="R596" s="373"/>
      <c r="S596" s="373"/>
      <c r="T596" s="373"/>
      <c r="U596" s="373"/>
      <c r="V596" s="373"/>
      <c r="W596" s="373"/>
      <c r="X596" s="373"/>
      <c r="Y596" s="373"/>
      <c r="Z596" s="373"/>
      <c r="AA596" s="373"/>
      <c r="AB596" s="373"/>
      <c r="AC596" s="373"/>
      <c r="AD596" s="373"/>
      <c r="AE596" s="373"/>
      <c r="AF596" s="373"/>
      <c r="AG596" s="373"/>
      <c r="AH596" s="373"/>
      <c r="AI596" s="373"/>
      <c r="AJ596" s="373"/>
      <c r="AK596" s="373"/>
      <c r="AL596" s="373"/>
      <c r="AM596" s="373"/>
      <c r="AN596" s="373"/>
      <c r="AO596" s="373"/>
      <c r="AP596" s="373"/>
      <c r="AQ596" s="373"/>
      <c r="AR596" s="373"/>
      <c r="AS596" s="373"/>
      <c r="AT596" s="373"/>
      <c r="AU596" s="373"/>
      <c r="AV596" s="373"/>
      <c r="AW596" s="373"/>
      <c r="AX596" s="373"/>
      <c r="AY596" s="373"/>
      <c r="AZ596" s="373"/>
      <c r="BA596" s="373"/>
      <c r="BB596" s="373"/>
      <c r="BC596" s="373"/>
      <c r="BD596" s="373"/>
      <c r="BE596" s="373"/>
      <c r="BF596" s="373"/>
      <c r="BG596" s="373"/>
      <c r="BH596" s="373"/>
      <c r="BI596" s="373"/>
      <c r="BJ596" s="373"/>
      <c r="BK596" s="373"/>
      <c r="BL596" s="373"/>
      <c r="BM596" s="373"/>
      <c r="BN596" s="373"/>
    </row>
    <row r="597" spans="1:66" s="285" customFormat="1">
      <c r="A597" s="288"/>
      <c r="B597" s="288"/>
      <c r="C597" s="1396"/>
      <c r="D597" s="373"/>
      <c r="E597" s="373"/>
      <c r="F597" s="373"/>
      <c r="G597" s="373"/>
      <c r="H597" s="373"/>
      <c r="I597" s="373"/>
      <c r="J597" s="373"/>
      <c r="K597" s="373"/>
      <c r="L597" s="373"/>
      <c r="M597" s="373"/>
      <c r="N597" s="373"/>
      <c r="O597" s="287"/>
      <c r="P597" s="373"/>
      <c r="Q597" s="373"/>
      <c r="R597" s="373"/>
      <c r="S597" s="373"/>
      <c r="T597" s="373"/>
      <c r="U597" s="373"/>
      <c r="V597" s="373"/>
      <c r="W597" s="373"/>
      <c r="X597" s="373"/>
      <c r="Y597" s="373"/>
      <c r="Z597" s="373"/>
      <c r="AA597" s="373"/>
      <c r="AB597" s="373"/>
      <c r="AC597" s="373"/>
      <c r="AD597" s="373"/>
      <c r="AE597" s="373"/>
      <c r="AF597" s="373"/>
      <c r="AG597" s="373"/>
      <c r="AH597" s="373"/>
      <c r="AI597" s="373"/>
      <c r="AJ597" s="373"/>
      <c r="AK597" s="373"/>
      <c r="AL597" s="373"/>
      <c r="AM597" s="373"/>
      <c r="AN597" s="373"/>
      <c r="AO597" s="373"/>
      <c r="AP597" s="373"/>
      <c r="AQ597" s="373"/>
      <c r="AR597" s="373"/>
      <c r="AS597" s="373"/>
      <c r="AT597" s="373"/>
      <c r="AU597" s="373"/>
      <c r="AV597" s="373"/>
      <c r="AW597" s="373"/>
      <c r="AX597" s="373"/>
      <c r="AY597" s="373"/>
      <c r="AZ597" s="373"/>
      <c r="BA597" s="373"/>
      <c r="BB597" s="373"/>
      <c r="BC597" s="373"/>
      <c r="BD597" s="373"/>
      <c r="BE597" s="373"/>
      <c r="BF597" s="373"/>
      <c r="BG597" s="373"/>
      <c r="BH597" s="373"/>
      <c r="BI597" s="373"/>
      <c r="BJ597" s="373"/>
      <c r="BK597" s="373"/>
      <c r="BL597" s="373"/>
      <c r="BM597" s="373"/>
      <c r="BN597" s="373"/>
    </row>
    <row r="598" spans="1:66" s="285" customFormat="1" ht="15.75" customHeight="1">
      <c r="A598" s="288"/>
      <c r="B598" s="288"/>
      <c r="C598" s="1396"/>
      <c r="D598" s="373"/>
      <c r="E598" s="373"/>
      <c r="F598" s="373"/>
      <c r="G598" s="373"/>
      <c r="H598" s="373"/>
      <c r="I598" s="373"/>
      <c r="J598" s="373"/>
      <c r="K598" s="373"/>
      <c r="L598" s="373"/>
      <c r="M598" s="373"/>
      <c r="N598" s="373"/>
      <c r="O598" s="287"/>
      <c r="P598" s="373"/>
      <c r="Q598" s="373"/>
      <c r="R598" s="373"/>
      <c r="S598" s="373"/>
      <c r="T598" s="373"/>
      <c r="U598" s="373"/>
      <c r="V598" s="373"/>
      <c r="W598" s="373"/>
      <c r="X598" s="373"/>
      <c r="Y598" s="373"/>
      <c r="Z598" s="373"/>
      <c r="AA598" s="373"/>
      <c r="AB598" s="373"/>
      <c r="AC598" s="373"/>
      <c r="AD598" s="373"/>
      <c r="AE598" s="373"/>
      <c r="AF598" s="373"/>
      <c r="AG598" s="373"/>
      <c r="AH598" s="373"/>
      <c r="AI598" s="373"/>
      <c r="AJ598" s="373"/>
      <c r="AK598" s="373"/>
      <c r="AL598" s="373"/>
      <c r="AM598" s="373"/>
      <c r="AN598" s="373"/>
      <c r="AO598" s="373"/>
      <c r="AP598" s="373"/>
      <c r="AQ598" s="373"/>
      <c r="AR598" s="373"/>
      <c r="AS598" s="373"/>
      <c r="AT598" s="373"/>
      <c r="AU598" s="373"/>
      <c r="AV598" s="373"/>
      <c r="AW598" s="373"/>
      <c r="AX598" s="373"/>
      <c r="AY598" s="373"/>
      <c r="AZ598" s="373"/>
      <c r="BA598" s="373"/>
      <c r="BB598" s="373"/>
      <c r="BC598" s="373"/>
      <c r="BD598" s="373"/>
      <c r="BE598" s="373"/>
      <c r="BF598" s="373"/>
      <c r="BG598" s="373"/>
      <c r="BH598" s="373"/>
      <c r="BI598" s="373"/>
      <c r="BJ598" s="373"/>
      <c r="BK598" s="373"/>
      <c r="BL598" s="373"/>
      <c r="BM598" s="373"/>
      <c r="BN598" s="373"/>
    </row>
    <row r="599" spans="1:66" s="285" customFormat="1">
      <c r="A599" s="288"/>
      <c r="B599" s="288"/>
      <c r="C599" s="1396"/>
      <c r="D599" s="373"/>
      <c r="E599" s="373"/>
      <c r="F599" s="373"/>
      <c r="G599" s="373"/>
      <c r="H599" s="373"/>
      <c r="I599" s="373"/>
      <c r="J599" s="373"/>
      <c r="K599" s="373"/>
      <c r="L599" s="373"/>
      <c r="M599" s="373"/>
      <c r="N599" s="373"/>
      <c r="O599" s="287"/>
      <c r="P599" s="373"/>
      <c r="Q599" s="373"/>
      <c r="R599" s="373"/>
      <c r="S599" s="373"/>
      <c r="T599" s="373"/>
      <c r="U599" s="373"/>
      <c r="V599" s="373"/>
      <c r="W599" s="373"/>
      <c r="X599" s="373"/>
      <c r="Y599" s="373"/>
      <c r="Z599" s="373"/>
      <c r="AA599" s="373"/>
      <c r="AB599" s="373"/>
      <c r="AC599" s="373"/>
      <c r="AD599" s="373"/>
      <c r="AE599" s="373"/>
      <c r="AF599" s="373"/>
      <c r="AG599" s="373"/>
      <c r="AH599" s="373"/>
      <c r="AI599" s="373"/>
      <c r="AJ599" s="373"/>
      <c r="AK599" s="373"/>
      <c r="AL599" s="373"/>
      <c r="AM599" s="373"/>
      <c r="AN599" s="373"/>
      <c r="AO599" s="373"/>
      <c r="AP599" s="373"/>
      <c r="AQ599" s="373"/>
      <c r="AR599" s="373"/>
      <c r="AS599" s="373"/>
      <c r="AT599" s="373"/>
      <c r="AU599" s="373"/>
      <c r="AV599" s="373"/>
      <c r="AW599" s="373"/>
      <c r="AX599" s="373"/>
      <c r="AY599" s="373"/>
      <c r="AZ599" s="373"/>
      <c r="BA599" s="373"/>
      <c r="BB599" s="373"/>
      <c r="BC599" s="373"/>
      <c r="BD599" s="373"/>
      <c r="BE599" s="373"/>
      <c r="BF599" s="373"/>
      <c r="BG599" s="373"/>
      <c r="BH599" s="373"/>
      <c r="BI599" s="373"/>
      <c r="BJ599" s="373"/>
      <c r="BK599" s="373"/>
      <c r="BL599" s="373"/>
      <c r="BM599" s="373"/>
      <c r="BN599" s="373"/>
    </row>
    <row r="600" spans="1:66" s="285" customFormat="1" ht="15.75" customHeight="1">
      <c r="A600" s="288"/>
      <c r="B600" s="288"/>
      <c r="C600" s="1396"/>
      <c r="D600" s="373"/>
      <c r="E600" s="373"/>
      <c r="F600" s="373"/>
      <c r="G600" s="373"/>
      <c r="H600" s="373"/>
      <c r="I600" s="373"/>
      <c r="J600" s="373"/>
      <c r="K600" s="373"/>
      <c r="L600" s="373"/>
      <c r="M600" s="373"/>
      <c r="N600" s="373"/>
      <c r="O600" s="287"/>
      <c r="P600" s="373"/>
      <c r="Q600" s="373"/>
      <c r="R600" s="373"/>
      <c r="S600" s="373"/>
      <c r="T600" s="373"/>
      <c r="U600" s="373"/>
      <c r="V600" s="373"/>
      <c r="W600" s="373"/>
      <c r="X600" s="373"/>
      <c r="Y600" s="373"/>
      <c r="Z600" s="373"/>
      <c r="AA600" s="373"/>
      <c r="AB600" s="373"/>
      <c r="AC600" s="373"/>
      <c r="AD600" s="373"/>
      <c r="AE600" s="373"/>
      <c r="AF600" s="373"/>
      <c r="AG600" s="373"/>
      <c r="AH600" s="373"/>
      <c r="AI600" s="373"/>
      <c r="AJ600" s="373"/>
      <c r="AK600" s="373"/>
      <c r="AL600" s="373"/>
      <c r="AM600" s="373"/>
      <c r="AN600" s="373"/>
      <c r="AO600" s="373"/>
      <c r="AP600" s="373"/>
      <c r="AQ600" s="373"/>
      <c r="AR600" s="373"/>
      <c r="AS600" s="373"/>
      <c r="AT600" s="373"/>
      <c r="AU600" s="373"/>
      <c r="AV600" s="373"/>
      <c r="AW600" s="373"/>
      <c r="AX600" s="373"/>
      <c r="AY600" s="373"/>
      <c r="AZ600" s="373"/>
      <c r="BA600" s="373"/>
      <c r="BB600" s="373"/>
      <c r="BC600" s="373"/>
      <c r="BD600" s="373"/>
      <c r="BE600" s="373"/>
      <c r="BF600" s="373"/>
      <c r="BG600" s="373"/>
      <c r="BH600" s="373"/>
      <c r="BI600" s="373"/>
      <c r="BJ600" s="373"/>
      <c r="BK600" s="373"/>
      <c r="BL600" s="373"/>
      <c r="BM600" s="373"/>
      <c r="BN600" s="373"/>
    </row>
    <row r="601" spans="1:66" s="285" customFormat="1">
      <c r="A601" s="288"/>
      <c r="B601" s="288"/>
      <c r="C601" s="1396"/>
      <c r="D601" s="373"/>
      <c r="E601" s="373"/>
      <c r="F601" s="373"/>
      <c r="G601" s="373"/>
      <c r="H601" s="373"/>
      <c r="I601" s="373"/>
      <c r="J601" s="373"/>
      <c r="K601" s="373"/>
      <c r="L601" s="373"/>
      <c r="M601" s="373"/>
      <c r="N601" s="373"/>
      <c r="O601" s="287"/>
      <c r="P601" s="373"/>
      <c r="Q601" s="373"/>
      <c r="R601" s="373"/>
      <c r="S601" s="373"/>
      <c r="T601" s="373"/>
      <c r="U601" s="373"/>
      <c r="V601" s="373"/>
      <c r="W601" s="373"/>
      <c r="X601" s="373"/>
      <c r="Y601" s="373"/>
      <c r="Z601" s="373"/>
      <c r="AA601" s="373"/>
      <c r="AB601" s="373"/>
      <c r="AC601" s="373"/>
      <c r="AD601" s="373"/>
      <c r="AE601" s="373"/>
      <c r="AF601" s="373"/>
      <c r="AG601" s="373"/>
      <c r="AH601" s="373"/>
      <c r="AI601" s="373"/>
      <c r="AJ601" s="373"/>
      <c r="AK601" s="373"/>
      <c r="AL601" s="373"/>
      <c r="AM601" s="373"/>
      <c r="AN601" s="373"/>
      <c r="AO601" s="373"/>
      <c r="AP601" s="373"/>
      <c r="AQ601" s="373"/>
      <c r="AR601" s="373"/>
      <c r="AS601" s="373"/>
      <c r="AT601" s="373"/>
      <c r="AU601" s="373"/>
      <c r="AV601" s="373"/>
      <c r="AW601" s="373"/>
      <c r="AX601" s="373"/>
      <c r="AY601" s="373"/>
      <c r="AZ601" s="373"/>
      <c r="BA601" s="373"/>
      <c r="BB601" s="373"/>
      <c r="BC601" s="373"/>
      <c r="BD601" s="373"/>
      <c r="BE601" s="373"/>
      <c r="BF601" s="373"/>
      <c r="BG601" s="373"/>
      <c r="BH601" s="373"/>
      <c r="BI601" s="373"/>
      <c r="BJ601" s="373"/>
      <c r="BK601" s="373"/>
      <c r="BL601" s="373"/>
      <c r="BM601" s="373"/>
      <c r="BN601" s="373"/>
    </row>
    <row r="602" spans="1:66" s="285" customFormat="1" ht="15.75" customHeight="1">
      <c r="A602" s="288"/>
      <c r="B602" s="288"/>
      <c r="C602" s="1396"/>
      <c r="D602" s="373"/>
      <c r="E602" s="373"/>
      <c r="F602" s="373"/>
      <c r="G602" s="373"/>
      <c r="H602" s="373"/>
      <c r="I602" s="373"/>
      <c r="J602" s="373"/>
      <c r="K602" s="373"/>
      <c r="L602" s="373"/>
      <c r="M602" s="373"/>
      <c r="N602" s="373"/>
      <c r="O602" s="287"/>
      <c r="P602" s="373"/>
      <c r="Q602" s="373"/>
      <c r="R602" s="373"/>
      <c r="S602" s="373"/>
      <c r="T602" s="373"/>
      <c r="U602" s="373"/>
      <c r="V602" s="373"/>
      <c r="W602" s="373"/>
      <c r="X602" s="373"/>
      <c r="Y602" s="373"/>
      <c r="Z602" s="373"/>
      <c r="AA602" s="373"/>
      <c r="AB602" s="373"/>
      <c r="AC602" s="373"/>
      <c r="AD602" s="373"/>
      <c r="AE602" s="373"/>
      <c r="AF602" s="373"/>
      <c r="AG602" s="373"/>
      <c r="AH602" s="373"/>
      <c r="AI602" s="373"/>
      <c r="AJ602" s="373"/>
      <c r="AK602" s="373"/>
      <c r="AL602" s="373"/>
      <c r="AM602" s="373"/>
      <c r="AN602" s="373"/>
      <c r="AO602" s="373"/>
      <c r="AP602" s="373"/>
      <c r="AQ602" s="373"/>
      <c r="AR602" s="373"/>
      <c r="AS602" s="373"/>
      <c r="AT602" s="373"/>
      <c r="AU602" s="373"/>
      <c r="AV602" s="373"/>
      <c r="AW602" s="373"/>
      <c r="AX602" s="373"/>
      <c r="AY602" s="373"/>
      <c r="AZ602" s="373"/>
      <c r="BA602" s="373"/>
      <c r="BB602" s="373"/>
      <c r="BC602" s="373"/>
      <c r="BD602" s="373"/>
      <c r="BE602" s="373"/>
      <c r="BF602" s="373"/>
      <c r="BG602" s="373"/>
      <c r="BH602" s="373"/>
      <c r="BI602" s="373"/>
      <c r="BJ602" s="373"/>
      <c r="BK602" s="373"/>
      <c r="BL602" s="373"/>
      <c r="BM602" s="373"/>
      <c r="BN602" s="373"/>
    </row>
    <row r="603" spans="1:66" s="285" customFormat="1">
      <c r="A603" s="288"/>
      <c r="B603" s="288"/>
      <c r="C603" s="1396"/>
      <c r="D603" s="373"/>
      <c r="E603" s="373"/>
      <c r="F603" s="373"/>
      <c r="G603" s="373"/>
      <c r="H603" s="373"/>
      <c r="I603" s="373"/>
      <c r="J603" s="373"/>
      <c r="K603" s="373"/>
      <c r="L603" s="373"/>
      <c r="M603" s="373"/>
      <c r="N603" s="373"/>
      <c r="O603" s="287"/>
      <c r="P603" s="373"/>
      <c r="Q603" s="373"/>
      <c r="R603" s="373"/>
      <c r="S603" s="373"/>
      <c r="T603" s="373"/>
      <c r="U603" s="373"/>
      <c r="V603" s="373"/>
      <c r="W603" s="373"/>
      <c r="X603" s="373"/>
      <c r="Y603" s="373"/>
      <c r="Z603" s="373"/>
      <c r="AA603" s="373"/>
      <c r="AB603" s="373"/>
      <c r="AC603" s="373"/>
      <c r="AD603" s="373"/>
      <c r="AE603" s="373"/>
      <c r="AF603" s="373"/>
      <c r="AG603" s="373"/>
      <c r="AH603" s="373"/>
      <c r="AI603" s="373"/>
      <c r="AJ603" s="373"/>
      <c r="AK603" s="373"/>
      <c r="AL603" s="373"/>
      <c r="AM603" s="373"/>
      <c r="AN603" s="373"/>
      <c r="AO603" s="373"/>
      <c r="AP603" s="373"/>
      <c r="AQ603" s="373"/>
      <c r="AR603" s="373"/>
      <c r="AS603" s="373"/>
      <c r="AT603" s="373"/>
      <c r="AU603" s="373"/>
      <c r="AV603" s="373"/>
      <c r="AW603" s="373"/>
      <c r="AX603" s="373"/>
      <c r="AY603" s="373"/>
      <c r="AZ603" s="373"/>
      <c r="BA603" s="373"/>
      <c r="BB603" s="373"/>
      <c r="BC603" s="373"/>
      <c r="BD603" s="373"/>
      <c r="BE603" s="373"/>
      <c r="BF603" s="373"/>
      <c r="BG603" s="373"/>
      <c r="BH603" s="373"/>
      <c r="BI603" s="373"/>
      <c r="BJ603" s="373"/>
      <c r="BK603" s="373"/>
      <c r="BL603" s="373"/>
      <c r="BM603" s="373"/>
      <c r="BN603" s="373"/>
    </row>
    <row r="604" spans="1:66" s="285" customFormat="1" ht="15.75" customHeight="1">
      <c r="A604" s="288"/>
      <c r="B604" s="288"/>
      <c r="C604" s="1396"/>
      <c r="D604" s="373"/>
      <c r="E604" s="373"/>
      <c r="F604" s="373"/>
      <c r="G604" s="373"/>
      <c r="H604" s="373"/>
      <c r="I604" s="373"/>
      <c r="J604" s="373"/>
      <c r="K604" s="373"/>
      <c r="L604" s="373"/>
      <c r="M604" s="373"/>
      <c r="N604" s="373"/>
      <c r="O604" s="287"/>
      <c r="P604" s="373"/>
      <c r="Q604" s="373"/>
      <c r="R604" s="373"/>
      <c r="S604" s="373"/>
      <c r="T604" s="373"/>
      <c r="U604" s="373"/>
      <c r="V604" s="373"/>
      <c r="W604" s="373"/>
      <c r="X604" s="373"/>
      <c r="Y604" s="373"/>
      <c r="Z604" s="373"/>
      <c r="AA604" s="373"/>
      <c r="AB604" s="373"/>
      <c r="AC604" s="373"/>
      <c r="AD604" s="373"/>
      <c r="AE604" s="373"/>
      <c r="AF604" s="373"/>
      <c r="AG604" s="373"/>
      <c r="AH604" s="373"/>
      <c r="AI604" s="373"/>
      <c r="AJ604" s="373"/>
      <c r="AK604" s="373"/>
      <c r="AL604" s="373"/>
      <c r="AM604" s="373"/>
      <c r="AN604" s="373"/>
      <c r="AO604" s="373"/>
      <c r="AP604" s="373"/>
      <c r="AQ604" s="373"/>
      <c r="AR604" s="373"/>
      <c r="AS604" s="373"/>
      <c r="AT604" s="373"/>
      <c r="AU604" s="373"/>
      <c r="AV604" s="373"/>
      <c r="AW604" s="373"/>
      <c r="AX604" s="373"/>
      <c r="AY604" s="373"/>
      <c r="AZ604" s="373"/>
      <c r="BA604" s="373"/>
      <c r="BB604" s="373"/>
      <c r="BC604" s="373"/>
      <c r="BD604" s="373"/>
      <c r="BE604" s="373"/>
      <c r="BF604" s="373"/>
      <c r="BG604" s="373"/>
      <c r="BH604" s="373"/>
      <c r="BI604" s="373"/>
      <c r="BJ604" s="373"/>
      <c r="BK604" s="373"/>
      <c r="BL604" s="373"/>
      <c r="BM604" s="373"/>
      <c r="BN604" s="373"/>
    </row>
    <row r="605" spans="1:66" s="285" customFormat="1">
      <c r="A605" s="288"/>
      <c r="B605" s="288"/>
      <c r="C605" s="1396"/>
      <c r="D605" s="373"/>
      <c r="E605" s="373"/>
      <c r="F605" s="373"/>
      <c r="G605" s="373"/>
      <c r="H605" s="373"/>
      <c r="I605" s="373"/>
      <c r="J605" s="373"/>
      <c r="K605" s="373"/>
      <c r="L605" s="373"/>
      <c r="M605" s="373"/>
      <c r="N605" s="373"/>
      <c r="O605" s="287"/>
      <c r="P605" s="373"/>
      <c r="Q605" s="373"/>
      <c r="R605" s="373"/>
      <c r="S605" s="373"/>
      <c r="T605" s="373"/>
      <c r="U605" s="373"/>
      <c r="V605" s="373"/>
      <c r="W605" s="373"/>
      <c r="X605" s="373"/>
      <c r="Y605" s="373"/>
      <c r="Z605" s="373"/>
      <c r="AA605" s="373"/>
      <c r="AB605" s="373"/>
      <c r="AC605" s="373"/>
      <c r="AD605" s="373"/>
      <c r="AE605" s="373"/>
      <c r="AF605" s="373"/>
      <c r="AG605" s="373"/>
      <c r="AH605" s="373"/>
      <c r="AI605" s="373"/>
      <c r="AJ605" s="373"/>
      <c r="AK605" s="373"/>
      <c r="AL605" s="373"/>
      <c r="AM605" s="373"/>
      <c r="AN605" s="373"/>
      <c r="AO605" s="373"/>
      <c r="AP605" s="373"/>
      <c r="AQ605" s="373"/>
      <c r="AR605" s="373"/>
      <c r="AS605" s="373"/>
      <c r="AT605" s="373"/>
      <c r="AU605" s="373"/>
      <c r="AV605" s="373"/>
      <c r="AW605" s="373"/>
      <c r="AX605" s="373"/>
      <c r="AY605" s="373"/>
      <c r="AZ605" s="373"/>
      <c r="BA605" s="373"/>
      <c r="BB605" s="373"/>
      <c r="BC605" s="373"/>
      <c r="BD605" s="373"/>
      <c r="BE605" s="373"/>
      <c r="BF605" s="373"/>
      <c r="BG605" s="373"/>
      <c r="BH605" s="373"/>
      <c r="BI605" s="373"/>
      <c r="BJ605" s="373"/>
      <c r="BK605" s="373"/>
      <c r="BL605" s="373"/>
      <c r="BM605" s="373"/>
      <c r="BN605" s="373"/>
    </row>
    <row r="606" spans="1:66" s="285" customFormat="1" ht="15.75" customHeight="1">
      <c r="A606" s="288"/>
      <c r="B606" s="288"/>
      <c r="C606" s="1396"/>
      <c r="D606" s="373"/>
      <c r="E606" s="373"/>
      <c r="F606" s="373"/>
      <c r="G606" s="373"/>
      <c r="H606" s="373"/>
      <c r="I606" s="373"/>
      <c r="J606" s="373"/>
      <c r="K606" s="373"/>
      <c r="L606" s="373"/>
      <c r="M606" s="373"/>
      <c r="N606" s="373"/>
      <c r="O606" s="287"/>
      <c r="P606" s="373"/>
      <c r="Q606" s="373"/>
      <c r="R606" s="373"/>
      <c r="S606" s="373"/>
      <c r="T606" s="373"/>
      <c r="U606" s="373"/>
      <c r="V606" s="373"/>
      <c r="W606" s="373"/>
      <c r="X606" s="373"/>
      <c r="Y606" s="373"/>
      <c r="Z606" s="373"/>
      <c r="AA606" s="373"/>
      <c r="AB606" s="373"/>
      <c r="AC606" s="373"/>
      <c r="AD606" s="373"/>
      <c r="AE606" s="373"/>
      <c r="AF606" s="373"/>
      <c r="AG606" s="373"/>
      <c r="AH606" s="373"/>
      <c r="AI606" s="373"/>
      <c r="AJ606" s="373"/>
      <c r="AK606" s="373"/>
      <c r="AL606" s="373"/>
      <c r="AM606" s="373"/>
      <c r="AN606" s="373"/>
      <c r="AO606" s="373"/>
      <c r="AP606" s="373"/>
      <c r="AQ606" s="373"/>
      <c r="AR606" s="373"/>
      <c r="AS606" s="373"/>
      <c r="AT606" s="373"/>
      <c r="AU606" s="373"/>
      <c r="AV606" s="373"/>
      <c r="AW606" s="373"/>
      <c r="AX606" s="373"/>
      <c r="AY606" s="373"/>
      <c r="AZ606" s="373"/>
      <c r="BA606" s="373"/>
      <c r="BB606" s="373"/>
      <c r="BC606" s="373"/>
      <c r="BD606" s="373"/>
      <c r="BE606" s="373"/>
      <c r="BF606" s="373"/>
      <c r="BG606" s="373"/>
      <c r="BH606" s="373"/>
      <c r="BI606" s="373"/>
      <c r="BJ606" s="373"/>
      <c r="BK606" s="373"/>
      <c r="BL606" s="373"/>
      <c r="BM606" s="373"/>
      <c r="BN606" s="373"/>
    </row>
    <row r="607" spans="1:66" s="285" customFormat="1">
      <c r="A607" s="288"/>
      <c r="B607" s="288"/>
      <c r="C607" s="1396"/>
      <c r="D607" s="373"/>
      <c r="E607" s="373"/>
      <c r="F607" s="373"/>
      <c r="G607" s="373"/>
      <c r="H607" s="373"/>
      <c r="I607" s="373"/>
      <c r="J607" s="373"/>
      <c r="K607" s="373"/>
      <c r="L607" s="373"/>
      <c r="M607" s="373"/>
      <c r="N607" s="373"/>
      <c r="O607" s="287"/>
      <c r="P607" s="373"/>
      <c r="Q607" s="373"/>
      <c r="R607" s="373"/>
      <c r="S607" s="373"/>
      <c r="T607" s="373"/>
      <c r="U607" s="373"/>
      <c r="V607" s="373"/>
      <c r="W607" s="373"/>
      <c r="X607" s="373"/>
      <c r="Y607" s="373"/>
      <c r="Z607" s="373"/>
      <c r="AA607" s="373"/>
      <c r="AB607" s="373"/>
      <c r="AC607" s="373"/>
      <c r="AD607" s="373"/>
      <c r="AE607" s="373"/>
      <c r="AF607" s="373"/>
      <c r="AG607" s="373"/>
      <c r="AH607" s="373"/>
      <c r="AI607" s="373"/>
      <c r="AJ607" s="373"/>
      <c r="AK607" s="373"/>
      <c r="AL607" s="373"/>
      <c r="AM607" s="373"/>
      <c r="AN607" s="373"/>
      <c r="AO607" s="373"/>
      <c r="AP607" s="373"/>
      <c r="AQ607" s="373"/>
      <c r="AR607" s="373"/>
      <c r="AS607" s="373"/>
      <c r="AT607" s="373"/>
      <c r="AU607" s="373"/>
      <c r="AV607" s="373"/>
      <c r="AW607" s="373"/>
      <c r="AX607" s="373"/>
      <c r="AY607" s="373"/>
      <c r="AZ607" s="373"/>
      <c r="BA607" s="373"/>
      <c r="BB607" s="373"/>
      <c r="BC607" s="373"/>
      <c r="BD607" s="373"/>
      <c r="BE607" s="373"/>
      <c r="BF607" s="373"/>
      <c r="BG607" s="373"/>
      <c r="BH607" s="373"/>
      <c r="BI607" s="373"/>
      <c r="BJ607" s="373"/>
      <c r="BK607" s="373"/>
      <c r="BL607" s="373"/>
      <c r="BM607" s="373"/>
      <c r="BN607" s="373"/>
    </row>
    <row r="608" spans="1:66" s="285" customFormat="1" ht="15.75" customHeight="1">
      <c r="A608" s="288"/>
      <c r="B608" s="288"/>
      <c r="C608" s="1396"/>
      <c r="D608" s="373"/>
      <c r="E608" s="373"/>
      <c r="F608" s="373"/>
      <c r="G608" s="373"/>
      <c r="H608" s="373"/>
      <c r="I608" s="373"/>
      <c r="J608" s="373"/>
      <c r="K608" s="373"/>
      <c r="L608" s="373"/>
      <c r="M608" s="373"/>
      <c r="N608" s="373"/>
      <c r="O608" s="287"/>
      <c r="P608" s="373"/>
      <c r="Q608" s="373"/>
      <c r="R608" s="373"/>
      <c r="S608" s="373"/>
      <c r="T608" s="373"/>
      <c r="U608" s="373"/>
      <c r="V608" s="373"/>
      <c r="W608" s="373"/>
      <c r="X608" s="373"/>
      <c r="Y608" s="373"/>
      <c r="Z608" s="373"/>
      <c r="AA608" s="373"/>
      <c r="AB608" s="373"/>
      <c r="AC608" s="373"/>
      <c r="AD608" s="373"/>
      <c r="AE608" s="373"/>
      <c r="AF608" s="373"/>
      <c r="AG608" s="373"/>
      <c r="AH608" s="373"/>
      <c r="AI608" s="373"/>
      <c r="AJ608" s="373"/>
      <c r="AK608" s="373"/>
      <c r="AL608" s="373"/>
      <c r="AM608" s="373"/>
      <c r="AN608" s="373"/>
      <c r="AO608" s="373"/>
      <c r="AP608" s="373"/>
      <c r="AQ608" s="373"/>
      <c r="AR608" s="373"/>
      <c r="AS608" s="373"/>
      <c r="AT608" s="373"/>
      <c r="AU608" s="373"/>
      <c r="AV608" s="373"/>
      <c r="AW608" s="373"/>
      <c r="AX608" s="373"/>
      <c r="AY608" s="373"/>
      <c r="AZ608" s="373"/>
      <c r="BA608" s="373"/>
      <c r="BB608" s="373"/>
      <c r="BC608" s="373"/>
      <c r="BD608" s="373"/>
      <c r="BE608" s="373"/>
      <c r="BF608" s="373"/>
      <c r="BG608" s="373"/>
      <c r="BH608" s="373"/>
      <c r="BI608" s="373"/>
      <c r="BJ608" s="373"/>
      <c r="BK608" s="373"/>
      <c r="BL608" s="373"/>
      <c r="BM608" s="373"/>
      <c r="BN608" s="373"/>
    </row>
    <row r="609" spans="1:66" s="285" customFormat="1">
      <c r="A609" s="288"/>
      <c r="B609" s="288"/>
      <c r="C609" s="1396"/>
      <c r="D609" s="373"/>
      <c r="E609" s="373"/>
      <c r="F609" s="373"/>
      <c r="G609" s="373"/>
      <c r="H609" s="373"/>
      <c r="I609" s="373"/>
      <c r="J609" s="373"/>
      <c r="K609" s="373"/>
      <c r="L609" s="373"/>
      <c r="M609" s="373"/>
      <c r="N609" s="373"/>
      <c r="O609" s="287"/>
      <c r="P609" s="373"/>
      <c r="Q609" s="373"/>
      <c r="R609" s="373"/>
      <c r="S609" s="373"/>
      <c r="T609" s="373"/>
      <c r="U609" s="373"/>
      <c r="V609" s="373"/>
      <c r="W609" s="373"/>
      <c r="X609" s="373"/>
      <c r="Y609" s="373"/>
      <c r="Z609" s="373"/>
      <c r="AA609" s="373"/>
      <c r="AB609" s="373"/>
      <c r="AC609" s="373"/>
      <c r="AD609" s="373"/>
      <c r="AE609" s="373"/>
      <c r="AF609" s="373"/>
      <c r="AG609" s="373"/>
      <c r="AH609" s="373"/>
      <c r="AI609" s="373"/>
      <c r="AJ609" s="373"/>
      <c r="AK609" s="373"/>
      <c r="AL609" s="373"/>
      <c r="AM609" s="373"/>
      <c r="AN609" s="373"/>
      <c r="AO609" s="373"/>
      <c r="AP609" s="373"/>
      <c r="AQ609" s="373"/>
      <c r="AR609" s="373"/>
      <c r="AS609" s="373"/>
      <c r="AT609" s="373"/>
      <c r="AU609" s="373"/>
      <c r="AV609" s="373"/>
      <c r="AW609" s="373"/>
      <c r="AX609" s="373"/>
      <c r="AY609" s="373"/>
      <c r="AZ609" s="373"/>
      <c r="BA609" s="373"/>
      <c r="BB609" s="373"/>
      <c r="BC609" s="373"/>
      <c r="BD609" s="373"/>
      <c r="BE609" s="373"/>
      <c r="BF609" s="373"/>
      <c r="BG609" s="373"/>
      <c r="BH609" s="373"/>
      <c r="BI609" s="373"/>
      <c r="BJ609" s="373"/>
      <c r="BK609" s="373"/>
      <c r="BL609" s="373"/>
      <c r="BM609" s="373"/>
      <c r="BN609" s="373"/>
    </row>
    <row r="610" spans="1:66" s="285" customFormat="1" ht="15.75" customHeight="1">
      <c r="A610" s="288"/>
      <c r="B610" s="288"/>
      <c r="C610" s="1396"/>
      <c r="D610" s="373"/>
      <c r="E610" s="373"/>
      <c r="F610" s="373"/>
      <c r="G610" s="373"/>
      <c r="H610" s="373"/>
      <c r="I610" s="373"/>
      <c r="J610" s="373"/>
      <c r="K610" s="373"/>
      <c r="L610" s="373"/>
      <c r="M610" s="373"/>
      <c r="N610" s="373"/>
      <c r="O610" s="287"/>
      <c r="P610" s="373"/>
      <c r="Q610" s="373"/>
      <c r="R610" s="373"/>
      <c r="S610" s="373"/>
      <c r="T610" s="373"/>
      <c r="U610" s="373"/>
      <c r="V610" s="373"/>
      <c r="W610" s="373"/>
      <c r="X610" s="373"/>
      <c r="Y610" s="373"/>
      <c r="Z610" s="373"/>
      <c r="AA610" s="373"/>
      <c r="AB610" s="373"/>
      <c r="AC610" s="373"/>
      <c r="AD610" s="373"/>
      <c r="AE610" s="373"/>
      <c r="AF610" s="373"/>
      <c r="AG610" s="373"/>
      <c r="AH610" s="373"/>
      <c r="AI610" s="373"/>
      <c r="AJ610" s="373"/>
      <c r="AK610" s="373"/>
      <c r="AL610" s="373"/>
      <c r="AM610" s="373"/>
      <c r="AN610" s="373"/>
      <c r="AO610" s="373"/>
      <c r="AP610" s="373"/>
      <c r="AQ610" s="373"/>
      <c r="AR610" s="373"/>
      <c r="AS610" s="373"/>
      <c r="AT610" s="373"/>
      <c r="AU610" s="373"/>
      <c r="AV610" s="373"/>
      <c r="AW610" s="373"/>
      <c r="AX610" s="373"/>
      <c r="AY610" s="373"/>
      <c r="AZ610" s="373"/>
      <c r="BA610" s="373"/>
      <c r="BB610" s="373"/>
      <c r="BC610" s="373"/>
      <c r="BD610" s="373"/>
      <c r="BE610" s="373"/>
      <c r="BF610" s="373"/>
      <c r="BG610" s="373"/>
      <c r="BH610" s="373"/>
      <c r="BI610" s="373"/>
      <c r="BJ610" s="373"/>
      <c r="BK610" s="373"/>
      <c r="BL610" s="373"/>
      <c r="BM610" s="373"/>
      <c r="BN610" s="373"/>
    </row>
    <row r="611" spans="1:66" s="285" customFormat="1">
      <c r="A611" s="288"/>
      <c r="B611" s="288"/>
      <c r="C611" s="1396"/>
      <c r="D611" s="373"/>
      <c r="E611" s="373"/>
      <c r="F611" s="373"/>
      <c r="G611" s="373"/>
      <c r="H611" s="373"/>
      <c r="I611" s="373"/>
      <c r="J611" s="373"/>
      <c r="K611" s="373"/>
      <c r="L611" s="373"/>
      <c r="M611" s="373"/>
      <c r="N611" s="373"/>
      <c r="O611" s="287"/>
      <c r="P611" s="373"/>
      <c r="Q611" s="373"/>
      <c r="R611" s="373"/>
      <c r="S611" s="373"/>
      <c r="T611" s="373"/>
      <c r="U611" s="373"/>
      <c r="V611" s="373"/>
      <c r="W611" s="373"/>
      <c r="X611" s="373"/>
      <c r="Y611" s="373"/>
      <c r="Z611" s="373"/>
      <c r="AA611" s="373"/>
      <c r="AB611" s="373"/>
      <c r="AC611" s="373"/>
      <c r="AD611" s="373"/>
      <c r="AE611" s="373"/>
      <c r="AF611" s="373"/>
      <c r="AG611" s="373"/>
      <c r="AH611" s="373"/>
      <c r="AI611" s="373"/>
      <c r="AJ611" s="373"/>
      <c r="AK611" s="373"/>
      <c r="AL611" s="373"/>
      <c r="AM611" s="373"/>
      <c r="AN611" s="373"/>
      <c r="AO611" s="373"/>
      <c r="AP611" s="373"/>
      <c r="AQ611" s="373"/>
      <c r="AR611" s="373"/>
      <c r="AS611" s="373"/>
      <c r="AT611" s="373"/>
      <c r="AU611" s="373"/>
      <c r="AV611" s="373"/>
      <c r="AW611" s="373"/>
      <c r="AX611" s="373"/>
      <c r="AY611" s="373"/>
      <c r="AZ611" s="373"/>
      <c r="BA611" s="373"/>
      <c r="BB611" s="373"/>
      <c r="BC611" s="373"/>
      <c r="BD611" s="373"/>
      <c r="BE611" s="373"/>
      <c r="BF611" s="373"/>
      <c r="BG611" s="373"/>
      <c r="BH611" s="373"/>
      <c r="BI611" s="373"/>
      <c r="BJ611" s="373"/>
      <c r="BK611" s="373"/>
      <c r="BL611" s="373"/>
      <c r="BM611" s="373"/>
      <c r="BN611" s="373"/>
    </row>
    <row r="612" spans="1:66" s="285" customFormat="1" ht="15.75" customHeight="1">
      <c r="A612" s="288"/>
      <c r="B612" s="288"/>
      <c r="C612" s="1396"/>
      <c r="D612" s="373"/>
      <c r="E612" s="373"/>
      <c r="F612" s="373"/>
      <c r="G612" s="373"/>
      <c r="H612" s="373"/>
      <c r="I612" s="373"/>
      <c r="J612" s="373"/>
      <c r="K612" s="373"/>
      <c r="L612" s="373"/>
      <c r="M612" s="373"/>
      <c r="N612" s="373"/>
      <c r="O612" s="287"/>
      <c r="P612" s="373"/>
      <c r="Q612" s="373"/>
      <c r="R612" s="373"/>
      <c r="S612" s="373"/>
      <c r="T612" s="373"/>
      <c r="U612" s="373"/>
      <c r="V612" s="373"/>
      <c r="W612" s="373"/>
      <c r="X612" s="373"/>
      <c r="Y612" s="373"/>
      <c r="Z612" s="373"/>
      <c r="AA612" s="373"/>
      <c r="AB612" s="373"/>
      <c r="AC612" s="373"/>
      <c r="AD612" s="373"/>
      <c r="AE612" s="373"/>
      <c r="AF612" s="373"/>
      <c r="AG612" s="373"/>
      <c r="AH612" s="373"/>
      <c r="AI612" s="373"/>
      <c r="AJ612" s="373"/>
      <c r="AK612" s="373"/>
      <c r="AL612" s="373"/>
      <c r="AM612" s="373"/>
      <c r="AN612" s="373"/>
      <c r="AO612" s="373"/>
      <c r="AP612" s="373"/>
      <c r="AQ612" s="373"/>
      <c r="AR612" s="373"/>
      <c r="AS612" s="373"/>
      <c r="AT612" s="373"/>
      <c r="AU612" s="373"/>
      <c r="AV612" s="373"/>
      <c r="AW612" s="373"/>
      <c r="AX612" s="373"/>
      <c r="AY612" s="373"/>
      <c r="AZ612" s="373"/>
      <c r="BA612" s="373"/>
      <c r="BB612" s="373"/>
      <c r="BC612" s="373"/>
      <c r="BD612" s="373"/>
      <c r="BE612" s="373"/>
      <c r="BF612" s="373"/>
      <c r="BG612" s="373"/>
      <c r="BH612" s="373"/>
      <c r="BI612" s="373"/>
      <c r="BJ612" s="373"/>
      <c r="BK612" s="373"/>
      <c r="BL612" s="373"/>
      <c r="BM612" s="373"/>
      <c r="BN612" s="373"/>
    </row>
    <row r="613" spans="1:66" s="285" customFormat="1">
      <c r="A613" s="288"/>
      <c r="B613" s="288"/>
      <c r="C613" s="1396"/>
      <c r="D613" s="373"/>
      <c r="E613" s="373"/>
      <c r="F613" s="373"/>
      <c r="G613" s="373"/>
      <c r="H613" s="373"/>
      <c r="I613" s="373"/>
      <c r="J613" s="373"/>
      <c r="K613" s="373"/>
      <c r="L613" s="373"/>
      <c r="M613" s="373"/>
      <c r="N613" s="373"/>
      <c r="O613" s="287"/>
      <c r="P613" s="373"/>
      <c r="Q613" s="373"/>
      <c r="R613" s="373"/>
      <c r="S613" s="373"/>
      <c r="T613" s="373"/>
      <c r="U613" s="373"/>
      <c r="V613" s="373"/>
      <c r="W613" s="373"/>
      <c r="X613" s="373"/>
      <c r="Y613" s="373"/>
      <c r="Z613" s="373"/>
      <c r="AA613" s="373"/>
      <c r="AB613" s="373"/>
      <c r="AC613" s="373"/>
      <c r="AD613" s="373"/>
      <c r="AE613" s="373"/>
      <c r="AF613" s="373"/>
      <c r="AG613" s="373"/>
      <c r="AH613" s="373"/>
      <c r="AI613" s="373"/>
      <c r="AJ613" s="373"/>
      <c r="AK613" s="373"/>
      <c r="AL613" s="373"/>
      <c r="AM613" s="373"/>
      <c r="AN613" s="373"/>
      <c r="AO613" s="373"/>
      <c r="AP613" s="373"/>
      <c r="AQ613" s="373"/>
      <c r="AR613" s="373"/>
      <c r="AS613" s="373"/>
      <c r="AT613" s="373"/>
      <c r="AU613" s="373"/>
      <c r="AV613" s="373"/>
      <c r="AW613" s="373"/>
      <c r="AX613" s="373"/>
      <c r="AY613" s="373"/>
      <c r="AZ613" s="373"/>
      <c r="BA613" s="373"/>
      <c r="BB613" s="373"/>
      <c r="BC613" s="373"/>
      <c r="BD613" s="373"/>
      <c r="BE613" s="373"/>
      <c r="BF613" s="373"/>
      <c r="BG613" s="373"/>
      <c r="BH613" s="373"/>
      <c r="BI613" s="373"/>
      <c r="BJ613" s="373"/>
      <c r="BK613" s="373"/>
      <c r="BL613" s="373"/>
      <c r="BM613" s="373"/>
      <c r="BN613" s="373"/>
    </row>
    <row r="614" spans="1:66" s="285" customFormat="1" ht="15.75" customHeight="1">
      <c r="A614" s="288"/>
      <c r="B614" s="288"/>
      <c r="C614" s="1396"/>
      <c r="D614" s="373"/>
      <c r="E614" s="373"/>
      <c r="F614" s="373"/>
      <c r="G614" s="373"/>
      <c r="H614" s="373"/>
      <c r="I614" s="373"/>
      <c r="J614" s="373"/>
      <c r="K614" s="373"/>
      <c r="L614" s="373"/>
      <c r="M614" s="373"/>
      <c r="N614" s="373"/>
      <c r="O614" s="287"/>
      <c r="P614" s="373"/>
      <c r="Q614" s="373"/>
      <c r="R614" s="373"/>
      <c r="S614" s="373"/>
      <c r="T614" s="373"/>
      <c r="U614" s="373"/>
      <c r="V614" s="373"/>
      <c r="W614" s="373"/>
      <c r="X614" s="373"/>
      <c r="Y614" s="373"/>
      <c r="Z614" s="373"/>
      <c r="AA614" s="373"/>
      <c r="AB614" s="373"/>
      <c r="AC614" s="373"/>
      <c r="AD614" s="373"/>
      <c r="AE614" s="373"/>
      <c r="AF614" s="373"/>
      <c r="AG614" s="373"/>
      <c r="AH614" s="373"/>
      <c r="AI614" s="373"/>
      <c r="AJ614" s="373"/>
      <c r="AK614" s="373"/>
      <c r="AL614" s="373"/>
      <c r="AM614" s="373"/>
      <c r="AN614" s="373"/>
      <c r="AO614" s="373"/>
      <c r="AP614" s="373"/>
      <c r="AQ614" s="373"/>
      <c r="AR614" s="373"/>
      <c r="AS614" s="373"/>
      <c r="AT614" s="373"/>
      <c r="AU614" s="373"/>
      <c r="AV614" s="373"/>
      <c r="AW614" s="373"/>
      <c r="AX614" s="373"/>
      <c r="AY614" s="373"/>
      <c r="AZ614" s="373"/>
      <c r="BA614" s="373"/>
      <c r="BB614" s="373"/>
      <c r="BC614" s="373"/>
      <c r="BD614" s="373"/>
      <c r="BE614" s="373"/>
      <c r="BF614" s="373"/>
      <c r="BG614" s="373"/>
      <c r="BH614" s="373"/>
      <c r="BI614" s="373"/>
      <c r="BJ614" s="373"/>
      <c r="BK614" s="373"/>
      <c r="BL614" s="373"/>
      <c r="BM614" s="373"/>
      <c r="BN614" s="373"/>
    </row>
    <row r="615" spans="1:66" s="285" customFormat="1">
      <c r="A615" s="288"/>
      <c r="B615" s="288"/>
      <c r="C615" s="1396"/>
      <c r="D615" s="373"/>
      <c r="E615" s="373"/>
      <c r="F615" s="373"/>
      <c r="G615" s="373"/>
      <c r="H615" s="373"/>
      <c r="I615" s="373"/>
      <c r="J615" s="373"/>
      <c r="K615" s="373"/>
      <c r="L615" s="373"/>
      <c r="M615" s="373"/>
      <c r="N615" s="373"/>
      <c r="O615" s="287"/>
      <c r="P615" s="373"/>
      <c r="Q615" s="373"/>
      <c r="R615" s="373"/>
      <c r="S615" s="373"/>
      <c r="T615" s="373"/>
      <c r="U615" s="373"/>
      <c r="V615" s="373"/>
      <c r="W615" s="373"/>
      <c r="X615" s="373"/>
      <c r="Y615" s="373"/>
      <c r="Z615" s="373"/>
      <c r="AA615" s="373"/>
      <c r="AB615" s="373"/>
      <c r="AC615" s="373"/>
      <c r="AD615" s="373"/>
      <c r="AE615" s="373"/>
      <c r="AF615" s="373"/>
      <c r="AG615" s="373"/>
      <c r="AH615" s="373"/>
      <c r="AI615" s="373"/>
      <c r="AJ615" s="373"/>
      <c r="AK615" s="373"/>
      <c r="AL615" s="373"/>
      <c r="AM615" s="373"/>
      <c r="AN615" s="373"/>
      <c r="AO615" s="373"/>
      <c r="AP615" s="373"/>
      <c r="AQ615" s="373"/>
      <c r="AR615" s="373"/>
      <c r="AS615" s="373"/>
      <c r="AT615" s="373"/>
      <c r="AU615" s="373"/>
      <c r="AV615" s="373"/>
      <c r="AW615" s="373"/>
      <c r="AX615" s="373"/>
      <c r="AY615" s="373"/>
      <c r="AZ615" s="373"/>
      <c r="BA615" s="373"/>
      <c r="BB615" s="373"/>
      <c r="BC615" s="373"/>
      <c r="BD615" s="373"/>
      <c r="BE615" s="373"/>
      <c r="BF615" s="373"/>
      <c r="BG615" s="373"/>
      <c r="BH615" s="373"/>
      <c r="BI615" s="373"/>
      <c r="BJ615" s="373"/>
      <c r="BK615" s="373"/>
      <c r="BL615" s="373"/>
      <c r="BM615" s="373"/>
      <c r="BN615" s="373"/>
    </row>
    <row r="616" spans="1:66" s="285" customFormat="1" ht="15.75" customHeight="1">
      <c r="A616" s="288"/>
      <c r="B616" s="288"/>
      <c r="C616" s="1396"/>
      <c r="D616" s="373"/>
      <c r="E616" s="373"/>
      <c r="F616" s="373"/>
      <c r="G616" s="373"/>
      <c r="H616" s="373"/>
      <c r="I616" s="373"/>
      <c r="J616" s="373"/>
      <c r="K616" s="373"/>
      <c r="L616" s="373"/>
      <c r="M616" s="373"/>
      <c r="N616" s="373"/>
      <c r="O616" s="287"/>
      <c r="P616" s="373"/>
      <c r="Q616" s="373"/>
      <c r="R616" s="373"/>
      <c r="S616" s="373"/>
      <c r="T616" s="373"/>
      <c r="U616" s="373"/>
      <c r="V616" s="373"/>
      <c r="W616" s="373"/>
      <c r="X616" s="373"/>
      <c r="Y616" s="373"/>
      <c r="Z616" s="373"/>
      <c r="AA616" s="373"/>
      <c r="AB616" s="373"/>
      <c r="AC616" s="373"/>
      <c r="AD616" s="373"/>
      <c r="AE616" s="373"/>
      <c r="AF616" s="373"/>
      <c r="AG616" s="373"/>
      <c r="AH616" s="373"/>
      <c r="AI616" s="373"/>
      <c r="AJ616" s="373"/>
      <c r="AK616" s="373"/>
      <c r="AL616" s="373"/>
      <c r="AM616" s="373"/>
      <c r="AN616" s="373"/>
      <c r="AO616" s="373"/>
      <c r="AP616" s="373"/>
      <c r="AQ616" s="373"/>
      <c r="AR616" s="373"/>
      <c r="AS616" s="373"/>
      <c r="AT616" s="373"/>
      <c r="AU616" s="373"/>
      <c r="AV616" s="373"/>
      <c r="AW616" s="373"/>
      <c r="AX616" s="373"/>
      <c r="AY616" s="373"/>
      <c r="AZ616" s="373"/>
      <c r="BA616" s="373"/>
      <c r="BB616" s="373"/>
      <c r="BC616" s="373"/>
      <c r="BD616" s="373"/>
      <c r="BE616" s="373"/>
      <c r="BF616" s="373"/>
      <c r="BG616" s="373"/>
      <c r="BH616" s="373"/>
      <c r="BI616" s="373"/>
      <c r="BJ616" s="373"/>
      <c r="BK616" s="373"/>
      <c r="BL616" s="373"/>
      <c r="BM616" s="373"/>
      <c r="BN616" s="373"/>
    </row>
    <row r="617" spans="1:66" s="285" customFormat="1">
      <c r="A617" s="288"/>
      <c r="B617" s="288"/>
      <c r="C617" s="1396"/>
      <c r="D617" s="373"/>
      <c r="E617" s="373"/>
      <c r="F617" s="373"/>
      <c r="G617" s="373"/>
      <c r="H617" s="373"/>
      <c r="I617" s="373"/>
      <c r="J617" s="373"/>
      <c r="K617" s="373"/>
      <c r="L617" s="373"/>
      <c r="M617" s="373"/>
      <c r="N617" s="373"/>
      <c r="O617" s="287"/>
      <c r="P617" s="373"/>
      <c r="Q617" s="373"/>
      <c r="R617" s="373"/>
      <c r="S617" s="373"/>
      <c r="T617" s="373"/>
      <c r="U617" s="373"/>
      <c r="V617" s="373"/>
      <c r="W617" s="373"/>
      <c r="X617" s="373"/>
      <c r="Y617" s="373"/>
      <c r="Z617" s="373"/>
      <c r="AA617" s="373"/>
      <c r="AB617" s="373"/>
      <c r="AC617" s="373"/>
      <c r="AD617" s="373"/>
      <c r="AE617" s="373"/>
      <c r="AF617" s="373"/>
      <c r="AG617" s="373"/>
      <c r="AH617" s="373"/>
      <c r="AI617" s="373"/>
      <c r="AJ617" s="373"/>
      <c r="AK617" s="373"/>
      <c r="AL617" s="373"/>
      <c r="AM617" s="373"/>
      <c r="AN617" s="373"/>
      <c r="AO617" s="373"/>
      <c r="AP617" s="373"/>
      <c r="AQ617" s="373"/>
      <c r="AR617" s="373"/>
      <c r="AS617" s="373"/>
      <c r="AT617" s="373"/>
      <c r="AU617" s="373"/>
      <c r="AV617" s="373"/>
      <c r="AW617" s="373"/>
      <c r="AX617" s="373"/>
      <c r="AY617" s="373"/>
      <c r="AZ617" s="373"/>
      <c r="BA617" s="373"/>
      <c r="BB617" s="373"/>
      <c r="BC617" s="373"/>
      <c r="BD617" s="373"/>
      <c r="BE617" s="373"/>
      <c r="BF617" s="373"/>
      <c r="BG617" s="373"/>
      <c r="BH617" s="373"/>
      <c r="BI617" s="373"/>
      <c r="BJ617" s="373"/>
      <c r="BK617" s="373"/>
      <c r="BL617" s="373"/>
      <c r="BM617" s="373"/>
      <c r="BN617" s="373"/>
    </row>
    <row r="618" spans="1:66" s="285" customFormat="1" ht="15.75" customHeight="1">
      <c r="A618" s="288"/>
      <c r="B618" s="288"/>
      <c r="C618" s="1396"/>
      <c r="D618" s="373"/>
      <c r="E618" s="373"/>
      <c r="F618" s="373"/>
      <c r="G618" s="373"/>
      <c r="H618" s="373"/>
      <c r="I618" s="373"/>
      <c r="J618" s="373"/>
      <c r="K618" s="373"/>
      <c r="L618" s="373"/>
      <c r="M618" s="373"/>
      <c r="N618" s="373"/>
      <c r="O618" s="287"/>
      <c r="P618" s="373"/>
      <c r="Q618" s="373"/>
      <c r="R618" s="373"/>
      <c r="S618" s="373"/>
      <c r="T618" s="373"/>
      <c r="U618" s="373"/>
      <c r="V618" s="373"/>
      <c r="W618" s="373"/>
      <c r="X618" s="373"/>
      <c r="Y618" s="373"/>
      <c r="Z618" s="373"/>
      <c r="AA618" s="373"/>
      <c r="AB618" s="373"/>
      <c r="AC618" s="373"/>
      <c r="AD618" s="373"/>
      <c r="AE618" s="373"/>
      <c r="AF618" s="373"/>
      <c r="AG618" s="373"/>
      <c r="AH618" s="373"/>
      <c r="AI618" s="373"/>
      <c r="AJ618" s="373"/>
      <c r="AK618" s="373"/>
      <c r="AL618" s="373"/>
      <c r="AM618" s="373"/>
      <c r="AN618" s="373"/>
      <c r="AO618" s="373"/>
      <c r="AP618" s="373"/>
      <c r="AQ618" s="373"/>
      <c r="AR618" s="373"/>
      <c r="AS618" s="373"/>
      <c r="AT618" s="373"/>
      <c r="AU618" s="373"/>
      <c r="AV618" s="373"/>
      <c r="AW618" s="373"/>
      <c r="AX618" s="373"/>
      <c r="AY618" s="373"/>
      <c r="AZ618" s="373"/>
      <c r="BA618" s="373"/>
      <c r="BB618" s="373"/>
      <c r="BC618" s="373"/>
      <c r="BD618" s="373"/>
      <c r="BE618" s="373"/>
      <c r="BF618" s="373"/>
      <c r="BG618" s="373"/>
      <c r="BH618" s="373"/>
      <c r="BI618" s="373"/>
      <c r="BJ618" s="373"/>
      <c r="BK618" s="373"/>
      <c r="BL618" s="373"/>
      <c r="BM618" s="373"/>
      <c r="BN618" s="373"/>
    </row>
    <row r="619" spans="1:66" s="285" customFormat="1">
      <c r="A619" s="288"/>
      <c r="B619" s="288"/>
      <c r="C619" s="1396"/>
      <c r="D619" s="373"/>
      <c r="E619" s="373"/>
      <c r="F619" s="373"/>
      <c r="G619" s="373"/>
      <c r="H619" s="373"/>
      <c r="I619" s="373"/>
      <c r="J619" s="373"/>
      <c r="K619" s="373"/>
      <c r="L619" s="373"/>
      <c r="M619" s="373"/>
      <c r="N619" s="373"/>
      <c r="O619" s="287"/>
      <c r="P619" s="373"/>
      <c r="Q619" s="373"/>
      <c r="R619" s="373"/>
      <c r="S619" s="373"/>
      <c r="T619" s="373"/>
      <c r="U619" s="373"/>
      <c r="V619" s="373"/>
      <c r="W619" s="373"/>
      <c r="X619" s="373"/>
      <c r="Y619" s="373"/>
      <c r="Z619" s="373"/>
      <c r="AA619" s="373"/>
      <c r="AB619" s="373"/>
      <c r="AC619" s="373"/>
      <c r="AD619" s="373"/>
      <c r="AE619" s="373"/>
      <c r="AF619" s="373"/>
      <c r="AG619" s="373"/>
      <c r="AH619" s="373"/>
      <c r="AI619" s="373"/>
      <c r="AJ619" s="373"/>
      <c r="AK619" s="373"/>
      <c r="AL619" s="373"/>
      <c r="AM619" s="373"/>
      <c r="AN619" s="373"/>
      <c r="AO619" s="373"/>
      <c r="AP619" s="373"/>
      <c r="AQ619" s="373"/>
      <c r="AR619" s="373"/>
      <c r="AS619" s="373"/>
      <c r="AT619" s="373"/>
      <c r="AU619" s="373"/>
      <c r="AV619" s="373"/>
      <c r="AW619" s="373"/>
      <c r="AX619" s="373"/>
      <c r="AY619" s="373"/>
      <c r="AZ619" s="373"/>
      <c r="BA619" s="373"/>
      <c r="BB619" s="373"/>
      <c r="BC619" s="373"/>
      <c r="BD619" s="373"/>
      <c r="BE619" s="373"/>
      <c r="BF619" s="373"/>
      <c r="BG619" s="373"/>
      <c r="BH619" s="373"/>
      <c r="BI619" s="373"/>
      <c r="BJ619" s="373"/>
      <c r="BK619" s="373"/>
      <c r="BL619" s="373"/>
      <c r="BM619" s="373"/>
      <c r="BN619" s="373"/>
    </row>
    <row r="620" spans="1:66" s="285" customFormat="1" ht="15.75" customHeight="1">
      <c r="A620" s="288"/>
      <c r="B620" s="288"/>
      <c r="C620" s="1396"/>
      <c r="D620" s="373"/>
      <c r="E620" s="373"/>
      <c r="F620" s="373"/>
      <c r="G620" s="373"/>
      <c r="H620" s="373"/>
      <c r="I620" s="373"/>
      <c r="J620" s="373"/>
      <c r="K620" s="373"/>
      <c r="L620" s="373"/>
      <c r="M620" s="373"/>
      <c r="N620" s="373"/>
      <c r="O620" s="287"/>
      <c r="P620" s="373"/>
      <c r="Q620" s="373"/>
      <c r="R620" s="373"/>
      <c r="S620" s="373"/>
      <c r="T620" s="373"/>
      <c r="U620" s="373"/>
      <c r="V620" s="373"/>
      <c r="W620" s="373"/>
      <c r="X620" s="373"/>
      <c r="Y620" s="373"/>
      <c r="Z620" s="373"/>
      <c r="AA620" s="373"/>
      <c r="AB620" s="373"/>
      <c r="AC620" s="373"/>
      <c r="AD620" s="373"/>
      <c r="AE620" s="373"/>
      <c r="AF620" s="373"/>
      <c r="AG620" s="373"/>
      <c r="AH620" s="373"/>
      <c r="AI620" s="373"/>
      <c r="AJ620" s="373"/>
      <c r="AK620" s="373"/>
      <c r="AL620" s="373"/>
      <c r="AM620" s="373"/>
      <c r="AN620" s="373"/>
      <c r="AO620" s="373"/>
      <c r="AP620" s="373"/>
      <c r="AQ620" s="373"/>
      <c r="AR620" s="373"/>
      <c r="AS620" s="373"/>
      <c r="AT620" s="373"/>
      <c r="AU620" s="373"/>
      <c r="AV620" s="373"/>
      <c r="AW620" s="373"/>
      <c r="AX620" s="373"/>
      <c r="AY620" s="373"/>
      <c r="AZ620" s="373"/>
      <c r="BA620" s="373"/>
      <c r="BB620" s="373"/>
      <c r="BC620" s="373"/>
      <c r="BD620" s="373"/>
      <c r="BE620" s="373"/>
      <c r="BF620" s="373"/>
      <c r="BG620" s="373"/>
      <c r="BH620" s="373"/>
      <c r="BI620" s="373"/>
      <c r="BJ620" s="373"/>
      <c r="BK620" s="373"/>
      <c r="BL620" s="373"/>
      <c r="BM620" s="373"/>
      <c r="BN620" s="373"/>
    </row>
    <row r="621" spans="1:66" s="285" customFormat="1">
      <c r="A621" s="288"/>
      <c r="B621" s="288"/>
      <c r="C621" s="1396"/>
      <c r="D621" s="373"/>
      <c r="E621" s="373"/>
      <c r="F621" s="373"/>
      <c r="G621" s="373"/>
      <c r="H621" s="373"/>
      <c r="I621" s="373"/>
      <c r="J621" s="373"/>
      <c r="K621" s="373"/>
      <c r="L621" s="373"/>
      <c r="M621" s="373"/>
      <c r="N621" s="373"/>
      <c r="O621" s="287"/>
      <c r="P621" s="373"/>
      <c r="Q621" s="373"/>
      <c r="R621" s="373"/>
      <c r="S621" s="373"/>
      <c r="T621" s="373"/>
      <c r="U621" s="373"/>
      <c r="V621" s="373"/>
      <c r="W621" s="373"/>
      <c r="X621" s="373"/>
      <c r="Y621" s="373"/>
      <c r="Z621" s="373"/>
      <c r="AA621" s="373"/>
      <c r="AB621" s="373"/>
      <c r="AC621" s="373"/>
      <c r="AD621" s="373"/>
      <c r="AE621" s="373"/>
      <c r="AF621" s="373"/>
      <c r="AG621" s="373"/>
      <c r="AH621" s="373"/>
      <c r="AI621" s="373"/>
      <c r="AJ621" s="373"/>
      <c r="AK621" s="373"/>
      <c r="AL621" s="373"/>
      <c r="AM621" s="373"/>
      <c r="AN621" s="373"/>
      <c r="AO621" s="373"/>
      <c r="AP621" s="373"/>
      <c r="AQ621" s="373"/>
      <c r="AR621" s="373"/>
      <c r="AS621" s="373"/>
      <c r="AT621" s="373"/>
      <c r="AU621" s="373"/>
      <c r="AV621" s="373"/>
      <c r="AW621" s="373"/>
      <c r="AX621" s="373"/>
      <c r="AY621" s="373"/>
      <c r="AZ621" s="373"/>
      <c r="BA621" s="373"/>
      <c r="BB621" s="373"/>
      <c r="BC621" s="373"/>
      <c r="BD621" s="373"/>
      <c r="BE621" s="373"/>
      <c r="BF621" s="373"/>
      <c r="BG621" s="373"/>
      <c r="BH621" s="373"/>
      <c r="BI621" s="373"/>
      <c r="BJ621" s="373"/>
      <c r="BK621" s="373"/>
      <c r="BL621" s="373"/>
      <c r="BM621" s="373"/>
      <c r="BN621" s="373"/>
    </row>
    <row r="622" spans="1:66" s="285" customFormat="1" ht="15.75" customHeight="1">
      <c r="A622" s="288"/>
      <c r="B622" s="288"/>
      <c r="C622" s="1396"/>
      <c r="D622" s="373"/>
      <c r="E622" s="373"/>
      <c r="F622" s="373"/>
      <c r="G622" s="373"/>
      <c r="H622" s="373"/>
      <c r="I622" s="373"/>
      <c r="J622" s="373"/>
      <c r="K622" s="373"/>
      <c r="L622" s="373"/>
      <c r="M622" s="373"/>
      <c r="N622" s="373"/>
      <c r="O622" s="287"/>
      <c r="P622" s="373"/>
      <c r="Q622" s="373"/>
      <c r="R622" s="373"/>
      <c r="S622" s="373"/>
      <c r="T622" s="373"/>
      <c r="U622" s="373"/>
      <c r="V622" s="373"/>
      <c r="W622" s="373"/>
      <c r="X622" s="373"/>
      <c r="Y622" s="373"/>
      <c r="Z622" s="373"/>
      <c r="AA622" s="373"/>
      <c r="AB622" s="373"/>
      <c r="AC622" s="373"/>
      <c r="AD622" s="373"/>
      <c r="AE622" s="373"/>
      <c r="AF622" s="373"/>
      <c r="AG622" s="373"/>
      <c r="AH622" s="373"/>
      <c r="AI622" s="373"/>
      <c r="AJ622" s="373"/>
      <c r="AK622" s="373"/>
      <c r="AL622" s="373"/>
      <c r="AM622" s="373"/>
      <c r="AN622" s="373"/>
      <c r="AO622" s="373"/>
      <c r="AP622" s="373"/>
      <c r="AQ622" s="373"/>
      <c r="AR622" s="373"/>
      <c r="AS622" s="373"/>
      <c r="AT622" s="373"/>
      <c r="AU622" s="373"/>
      <c r="AV622" s="373"/>
      <c r="AW622" s="373"/>
      <c r="AX622" s="373"/>
      <c r="AY622" s="373"/>
      <c r="AZ622" s="373"/>
      <c r="BA622" s="373"/>
      <c r="BB622" s="373"/>
      <c r="BC622" s="373"/>
      <c r="BD622" s="373"/>
      <c r="BE622" s="373"/>
      <c r="BF622" s="373"/>
      <c r="BG622" s="373"/>
      <c r="BH622" s="373"/>
      <c r="BI622" s="373"/>
      <c r="BJ622" s="373"/>
      <c r="BK622" s="373"/>
      <c r="BL622" s="373"/>
      <c r="BM622" s="373"/>
      <c r="BN622" s="373"/>
    </row>
    <row r="623" spans="1:66" s="285" customFormat="1">
      <c r="A623" s="288"/>
      <c r="B623" s="288"/>
      <c r="C623" s="1396"/>
      <c r="D623" s="373"/>
      <c r="E623" s="373"/>
      <c r="F623" s="373"/>
      <c r="G623" s="373"/>
      <c r="H623" s="373"/>
      <c r="I623" s="373"/>
      <c r="J623" s="373"/>
      <c r="K623" s="373"/>
      <c r="L623" s="373"/>
      <c r="M623" s="373"/>
      <c r="N623" s="373"/>
      <c r="O623" s="287"/>
      <c r="P623" s="373"/>
      <c r="Q623" s="373"/>
      <c r="R623" s="373"/>
      <c r="S623" s="373"/>
      <c r="T623" s="373"/>
      <c r="U623" s="373"/>
      <c r="V623" s="373"/>
      <c r="W623" s="373"/>
      <c r="X623" s="373"/>
      <c r="Y623" s="373"/>
      <c r="Z623" s="373"/>
      <c r="AA623" s="373"/>
      <c r="AB623" s="373"/>
      <c r="AC623" s="373"/>
      <c r="AD623" s="373"/>
      <c r="AE623" s="373"/>
      <c r="AF623" s="373"/>
      <c r="AG623" s="373"/>
      <c r="AH623" s="373"/>
      <c r="AI623" s="373"/>
      <c r="AJ623" s="373"/>
      <c r="AK623" s="373"/>
      <c r="AL623" s="373"/>
      <c r="AM623" s="373"/>
      <c r="AN623" s="373"/>
      <c r="AO623" s="373"/>
      <c r="AP623" s="373"/>
      <c r="AQ623" s="373"/>
      <c r="AR623" s="373"/>
      <c r="AS623" s="373"/>
      <c r="AT623" s="373"/>
      <c r="AU623" s="373"/>
      <c r="AV623" s="373"/>
      <c r="AW623" s="373"/>
      <c r="AX623" s="373"/>
      <c r="AY623" s="373"/>
      <c r="AZ623" s="373"/>
      <c r="BA623" s="373"/>
      <c r="BB623" s="373"/>
      <c r="BC623" s="373"/>
      <c r="BD623" s="373"/>
      <c r="BE623" s="373"/>
      <c r="BF623" s="373"/>
      <c r="BG623" s="373"/>
      <c r="BH623" s="373"/>
      <c r="BI623" s="373"/>
      <c r="BJ623" s="373"/>
      <c r="BK623" s="373"/>
      <c r="BL623" s="373"/>
      <c r="BM623" s="373"/>
      <c r="BN623" s="373"/>
    </row>
    <row r="624" spans="1:66" s="285" customFormat="1" ht="15.75" customHeight="1">
      <c r="A624" s="288"/>
      <c r="B624" s="288"/>
      <c r="C624" s="1396"/>
      <c r="D624" s="373"/>
      <c r="E624" s="373"/>
      <c r="F624" s="373"/>
      <c r="G624" s="373"/>
      <c r="H624" s="373"/>
      <c r="I624" s="373"/>
      <c r="J624" s="373"/>
      <c r="K624" s="373"/>
      <c r="L624" s="373"/>
      <c r="M624" s="373"/>
      <c r="N624" s="373"/>
      <c r="O624" s="287"/>
      <c r="P624" s="373"/>
      <c r="Q624" s="373"/>
      <c r="R624" s="373"/>
      <c r="S624" s="373"/>
      <c r="T624" s="373"/>
      <c r="U624" s="373"/>
      <c r="V624" s="373"/>
      <c r="W624" s="373"/>
      <c r="X624" s="373"/>
      <c r="Y624" s="373"/>
      <c r="Z624" s="373"/>
      <c r="AA624" s="373"/>
      <c r="AB624" s="373"/>
      <c r="AC624" s="373"/>
      <c r="AD624" s="373"/>
      <c r="AE624" s="373"/>
      <c r="AF624" s="373"/>
      <c r="AG624" s="373"/>
      <c r="AH624" s="373"/>
      <c r="AI624" s="373"/>
      <c r="AJ624" s="373"/>
      <c r="AK624" s="373"/>
      <c r="AL624" s="373"/>
      <c r="AM624" s="373"/>
      <c r="AN624" s="373"/>
      <c r="AO624" s="373"/>
      <c r="AP624" s="373"/>
      <c r="AQ624" s="373"/>
      <c r="AR624" s="373"/>
      <c r="AS624" s="373"/>
      <c r="AT624" s="373"/>
      <c r="AU624" s="373"/>
      <c r="AV624" s="373"/>
      <c r="AW624" s="373"/>
      <c r="AX624" s="373"/>
      <c r="AY624" s="373"/>
      <c r="AZ624" s="373"/>
      <c r="BA624" s="373"/>
      <c r="BB624" s="373"/>
      <c r="BC624" s="373"/>
      <c r="BD624" s="373"/>
      <c r="BE624" s="373"/>
      <c r="BF624" s="373"/>
      <c r="BG624" s="373"/>
      <c r="BH624" s="373"/>
      <c r="BI624" s="373"/>
      <c r="BJ624" s="373"/>
      <c r="BK624" s="373"/>
      <c r="BL624" s="373"/>
      <c r="BM624" s="373"/>
      <c r="BN624" s="373"/>
    </row>
    <row r="625" spans="1:66" s="285" customFormat="1">
      <c r="A625" s="288"/>
      <c r="B625" s="288"/>
      <c r="C625" s="1396"/>
      <c r="D625" s="373"/>
      <c r="E625" s="373"/>
      <c r="F625" s="373"/>
      <c r="G625" s="373"/>
      <c r="H625" s="373"/>
      <c r="I625" s="373"/>
      <c r="J625" s="373"/>
      <c r="K625" s="373"/>
      <c r="L625" s="373"/>
      <c r="M625" s="373"/>
      <c r="N625" s="373"/>
      <c r="O625" s="287"/>
      <c r="P625" s="373"/>
      <c r="Q625" s="373"/>
      <c r="R625" s="373"/>
      <c r="S625" s="373"/>
      <c r="T625" s="373"/>
      <c r="U625" s="373"/>
      <c r="V625" s="373"/>
      <c r="W625" s="373"/>
      <c r="X625" s="373"/>
      <c r="Y625" s="373"/>
      <c r="Z625" s="373"/>
      <c r="AA625" s="373"/>
      <c r="AB625" s="373"/>
      <c r="AC625" s="373"/>
      <c r="AD625" s="373"/>
      <c r="AE625" s="373"/>
      <c r="AF625" s="373"/>
      <c r="AG625" s="373"/>
      <c r="AH625" s="373"/>
      <c r="AI625" s="373"/>
      <c r="AJ625" s="373"/>
      <c r="AK625" s="373"/>
      <c r="AL625" s="373"/>
      <c r="AM625" s="373"/>
      <c r="AN625" s="373"/>
      <c r="AO625" s="373"/>
      <c r="AP625" s="373"/>
      <c r="AQ625" s="373"/>
      <c r="AR625" s="373"/>
      <c r="AS625" s="373"/>
      <c r="AT625" s="373"/>
      <c r="AU625" s="373"/>
      <c r="AV625" s="373"/>
      <c r="AW625" s="373"/>
      <c r="AX625" s="373"/>
      <c r="AY625" s="373"/>
      <c r="AZ625" s="373"/>
      <c r="BA625" s="373"/>
      <c r="BB625" s="373"/>
      <c r="BC625" s="373"/>
      <c r="BD625" s="373"/>
      <c r="BE625" s="373"/>
      <c r="BF625" s="373"/>
      <c r="BG625" s="373"/>
      <c r="BH625" s="373"/>
      <c r="BI625" s="373"/>
      <c r="BJ625" s="373"/>
      <c r="BK625" s="373"/>
      <c r="BL625" s="373"/>
      <c r="BM625" s="373"/>
      <c r="BN625" s="373"/>
    </row>
    <row r="626" spans="1:66" s="285" customFormat="1" ht="15.75" customHeight="1">
      <c r="A626" s="288"/>
      <c r="B626" s="288"/>
      <c r="C626" s="1396"/>
      <c r="D626" s="373"/>
      <c r="E626" s="373"/>
      <c r="F626" s="373"/>
      <c r="G626" s="373"/>
      <c r="H626" s="373"/>
      <c r="I626" s="373"/>
      <c r="J626" s="373"/>
      <c r="K626" s="373"/>
      <c r="L626" s="373"/>
      <c r="M626" s="373"/>
      <c r="N626" s="373"/>
      <c r="O626" s="287"/>
      <c r="P626" s="373"/>
      <c r="Q626" s="373"/>
      <c r="R626" s="373"/>
      <c r="S626" s="373"/>
      <c r="T626" s="373"/>
      <c r="U626" s="373"/>
      <c r="V626" s="373"/>
      <c r="W626" s="373"/>
      <c r="X626" s="373"/>
      <c r="Y626" s="373"/>
      <c r="Z626" s="373"/>
      <c r="AA626" s="373"/>
      <c r="AB626" s="373"/>
      <c r="AC626" s="373"/>
      <c r="AD626" s="373"/>
      <c r="AE626" s="373"/>
      <c r="AF626" s="373"/>
      <c r="AG626" s="373"/>
      <c r="AH626" s="373"/>
      <c r="AI626" s="373"/>
      <c r="AJ626" s="373"/>
      <c r="AK626" s="373"/>
      <c r="AL626" s="373"/>
      <c r="AM626" s="373"/>
      <c r="AN626" s="373"/>
      <c r="AO626" s="373"/>
      <c r="AP626" s="373"/>
      <c r="AQ626" s="373"/>
      <c r="AR626" s="373"/>
      <c r="AS626" s="373"/>
      <c r="AT626" s="373"/>
      <c r="AU626" s="373"/>
      <c r="AV626" s="373"/>
      <c r="AW626" s="373"/>
      <c r="AX626" s="373"/>
      <c r="AY626" s="373"/>
      <c r="AZ626" s="373"/>
      <c r="BA626" s="373"/>
      <c r="BB626" s="373"/>
      <c r="BC626" s="373"/>
      <c r="BD626" s="373"/>
      <c r="BE626" s="373"/>
      <c r="BF626" s="373"/>
      <c r="BG626" s="373"/>
      <c r="BH626" s="373"/>
      <c r="BI626" s="373"/>
      <c r="BJ626" s="373"/>
      <c r="BK626" s="373"/>
      <c r="BL626" s="373"/>
      <c r="BM626" s="373"/>
      <c r="BN626" s="373"/>
    </row>
    <row r="627" spans="1:66" s="285" customFormat="1">
      <c r="A627" s="288"/>
      <c r="B627" s="288"/>
      <c r="C627" s="1396"/>
      <c r="D627" s="373"/>
      <c r="E627" s="373"/>
      <c r="F627" s="373"/>
      <c r="G627" s="373"/>
      <c r="H627" s="373"/>
      <c r="I627" s="373"/>
      <c r="J627" s="373"/>
      <c r="K627" s="373"/>
      <c r="L627" s="373"/>
      <c r="M627" s="373"/>
      <c r="N627" s="373"/>
      <c r="O627" s="287"/>
      <c r="P627" s="373"/>
      <c r="Q627" s="373"/>
      <c r="R627" s="373"/>
      <c r="S627" s="373"/>
      <c r="T627" s="373"/>
      <c r="U627" s="373"/>
      <c r="V627" s="373"/>
      <c r="W627" s="373"/>
      <c r="X627" s="373"/>
      <c r="Y627" s="373"/>
      <c r="Z627" s="373"/>
      <c r="AA627" s="373"/>
      <c r="AB627" s="373"/>
      <c r="AC627" s="373"/>
      <c r="AD627" s="373"/>
      <c r="AE627" s="373"/>
      <c r="AF627" s="373"/>
      <c r="AG627" s="373"/>
      <c r="AH627" s="373"/>
      <c r="AI627" s="373"/>
      <c r="AJ627" s="373"/>
      <c r="AK627" s="373"/>
      <c r="AL627" s="373"/>
      <c r="AM627" s="373"/>
      <c r="AN627" s="373"/>
      <c r="AO627" s="373"/>
      <c r="AP627" s="373"/>
      <c r="AQ627" s="373"/>
      <c r="AR627" s="373"/>
      <c r="AS627" s="373"/>
      <c r="AT627" s="373"/>
      <c r="AU627" s="373"/>
      <c r="AV627" s="373"/>
      <c r="AW627" s="373"/>
      <c r="AX627" s="373"/>
      <c r="AY627" s="373"/>
      <c r="AZ627" s="373"/>
      <c r="BA627" s="373"/>
      <c r="BB627" s="373"/>
      <c r="BC627" s="373"/>
      <c r="BD627" s="373"/>
      <c r="BE627" s="373"/>
      <c r="BF627" s="373"/>
      <c r="BG627" s="373"/>
      <c r="BH627" s="373"/>
      <c r="BI627" s="373"/>
      <c r="BJ627" s="373"/>
      <c r="BK627" s="373"/>
      <c r="BL627" s="373"/>
      <c r="BM627" s="373"/>
      <c r="BN627" s="373"/>
    </row>
    <row r="628" spans="1:66" s="285" customFormat="1" ht="15.75" customHeight="1">
      <c r="A628" s="288"/>
      <c r="B628" s="288"/>
      <c r="C628" s="1396"/>
      <c r="D628" s="373"/>
      <c r="E628" s="373"/>
      <c r="F628" s="373"/>
      <c r="G628" s="373"/>
      <c r="H628" s="373"/>
      <c r="I628" s="373"/>
      <c r="J628" s="373"/>
      <c r="K628" s="373"/>
      <c r="L628" s="373"/>
      <c r="M628" s="373"/>
      <c r="N628" s="373"/>
      <c r="O628" s="287"/>
      <c r="P628" s="373"/>
      <c r="Q628" s="373"/>
      <c r="R628" s="373"/>
      <c r="S628" s="373"/>
      <c r="T628" s="373"/>
      <c r="U628" s="373"/>
      <c r="V628" s="373"/>
      <c r="W628" s="373"/>
      <c r="X628" s="373"/>
      <c r="Y628" s="373"/>
      <c r="Z628" s="373"/>
      <c r="AA628" s="373"/>
      <c r="AB628" s="373"/>
      <c r="AC628" s="373"/>
      <c r="AD628" s="373"/>
      <c r="AE628" s="373"/>
      <c r="AF628" s="373"/>
      <c r="AG628" s="373"/>
      <c r="AH628" s="373"/>
      <c r="AI628" s="373"/>
      <c r="AJ628" s="373"/>
      <c r="AK628" s="373"/>
      <c r="AL628" s="373"/>
      <c r="AM628" s="373"/>
      <c r="AN628" s="373"/>
      <c r="AO628" s="373"/>
      <c r="AP628" s="373"/>
      <c r="AQ628" s="373"/>
      <c r="AR628" s="373"/>
      <c r="AS628" s="373"/>
      <c r="AT628" s="373"/>
      <c r="AU628" s="373"/>
      <c r="AV628" s="373"/>
      <c r="AW628" s="373"/>
      <c r="AX628" s="373"/>
      <c r="AY628" s="373"/>
      <c r="AZ628" s="373"/>
      <c r="BA628" s="373"/>
      <c r="BB628" s="373"/>
      <c r="BC628" s="373"/>
      <c r="BD628" s="373"/>
      <c r="BE628" s="373"/>
      <c r="BF628" s="373"/>
      <c r="BG628" s="373"/>
      <c r="BH628" s="373"/>
      <c r="BI628" s="373"/>
      <c r="BJ628" s="373"/>
      <c r="BK628" s="373"/>
      <c r="BL628" s="373"/>
      <c r="BM628" s="373"/>
      <c r="BN628" s="373"/>
    </row>
    <row r="629" spans="1:66" s="285" customFormat="1">
      <c r="A629" s="288"/>
      <c r="B629" s="288"/>
      <c r="C629" s="1396"/>
      <c r="D629" s="373"/>
      <c r="E629" s="373"/>
      <c r="F629" s="373"/>
      <c r="G629" s="373"/>
      <c r="H629" s="373"/>
      <c r="I629" s="373"/>
      <c r="J629" s="373"/>
      <c r="K629" s="373"/>
      <c r="L629" s="373"/>
      <c r="M629" s="373"/>
      <c r="N629" s="373"/>
      <c r="O629" s="287"/>
      <c r="P629" s="373"/>
      <c r="Q629" s="373"/>
      <c r="R629" s="373"/>
      <c r="S629" s="373"/>
      <c r="T629" s="373"/>
      <c r="U629" s="373"/>
      <c r="V629" s="373"/>
      <c r="W629" s="373"/>
      <c r="X629" s="373"/>
      <c r="Y629" s="373"/>
      <c r="Z629" s="373"/>
      <c r="AA629" s="373"/>
      <c r="AB629" s="373"/>
      <c r="AC629" s="373"/>
      <c r="AD629" s="373"/>
      <c r="AE629" s="373"/>
      <c r="AF629" s="373"/>
      <c r="AG629" s="373"/>
      <c r="AH629" s="373"/>
      <c r="AI629" s="373"/>
      <c r="AJ629" s="373"/>
      <c r="AK629" s="373"/>
      <c r="AL629" s="373"/>
      <c r="AM629" s="373"/>
      <c r="AN629" s="373"/>
      <c r="AO629" s="373"/>
      <c r="AP629" s="373"/>
      <c r="AQ629" s="373"/>
      <c r="AR629" s="373"/>
      <c r="AS629" s="373"/>
      <c r="AT629" s="373"/>
      <c r="AU629" s="373"/>
      <c r="AV629" s="373"/>
      <c r="AW629" s="373"/>
      <c r="AX629" s="373"/>
      <c r="AY629" s="373"/>
      <c r="AZ629" s="373"/>
      <c r="BA629" s="373"/>
      <c r="BB629" s="373"/>
      <c r="BC629" s="373"/>
      <c r="BD629" s="373"/>
      <c r="BE629" s="373"/>
      <c r="BF629" s="373"/>
      <c r="BG629" s="373"/>
      <c r="BH629" s="373"/>
      <c r="BI629" s="373"/>
      <c r="BJ629" s="373"/>
      <c r="BK629" s="373"/>
      <c r="BL629" s="373"/>
      <c r="BM629" s="373"/>
      <c r="BN629" s="373"/>
    </row>
    <row r="630" spans="1:66" s="285" customFormat="1" ht="15.75" customHeight="1">
      <c r="A630" s="288"/>
      <c r="B630" s="288"/>
      <c r="C630" s="1396"/>
      <c r="D630" s="373"/>
      <c r="E630" s="373"/>
      <c r="F630" s="373"/>
      <c r="G630" s="373"/>
      <c r="H630" s="373"/>
      <c r="I630" s="373"/>
      <c r="J630" s="373"/>
      <c r="K630" s="373"/>
      <c r="L630" s="373"/>
      <c r="M630" s="373"/>
      <c r="N630" s="373"/>
      <c r="O630" s="287"/>
      <c r="P630" s="373"/>
      <c r="Q630" s="373"/>
      <c r="R630" s="373"/>
      <c r="S630" s="373"/>
      <c r="T630" s="373"/>
      <c r="U630" s="373"/>
      <c r="V630" s="373"/>
      <c r="W630" s="373"/>
      <c r="X630" s="373"/>
      <c r="Y630" s="373"/>
      <c r="Z630" s="373"/>
      <c r="AA630" s="373"/>
      <c r="AB630" s="373"/>
      <c r="AC630" s="373"/>
      <c r="AD630" s="373"/>
      <c r="AE630" s="373"/>
      <c r="AF630" s="373"/>
      <c r="AG630" s="373"/>
      <c r="AH630" s="373"/>
      <c r="AI630" s="373"/>
      <c r="AJ630" s="373"/>
      <c r="AK630" s="373"/>
      <c r="AL630" s="373"/>
      <c r="AM630" s="373"/>
      <c r="AN630" s="373"/>
      <c r="AO630" s="373"/>
      <c r="AP630" s="373"/>
      <c r="AQ630" s="373"/>
      <c r="AR630" s="373"/>
      <c r="AS630" s="373"/>
      <c r="AT630" s="373"/>
      <c r="AU630" s="373"/>
      <c r="AV630" s="373"/>
      <c r="AW630" s="373"/>
      <c r="AX630" s="373"/>
      <c r="AY630" s="373"/>
      <c r="AZ630" s="373"/>
      <c r="BA630" s="373"/>
      <c r="BB630" s="373"/>
      <c r="BC630" s="373"/>
      <c r="BD630" s="373"/>
      <c r="BE630" s="373"/>
      <c r="BF630" s="373"/>
      <c r="BG630" s="373"/>
      <c r="BH630" s="373"/>
      <c r="BI630" s="373"/>
      <c r="BJ630" s="373"/>
      <c r="BK630" s="373"/>
      <c r="BL630" s="373"/>
      <c r="BM630" s="373"/>
      <c r="BN630" s="373"/>
    </row>
    <row r="631" spans="1:66" s="285" customFormat="1">
      <c r="A631" s="288"/>
      <c r="B631" s="288"/>
      <c r="C631" s="1396"/>
      <c r="D631" s="373"/>
      <c r="E631" s="373"/>
      <c r="F631" s="373"/>
      <c r="G631" s="373"/>
      <c r="H631" s="373"/>
      <c r="I631" s="373"/>
      <c r="J631" s="373"/>
      <c r="K631" s="373"/>
      <c r="L631" s="373"/>
      <c r="M631" s="373"/>
      <c r="N631" s="373"/>
      <c r="O631" s="287"/>
      <c r="P631" s="373"/>
      <c r="Q631" s="373"/>
      <c r="R631" s="373"/>
      <c r="S631" s="373"/>
      <c r="T631" s="373"/>
      <c r="U631" s="373"/>
      <c r="V631" s="373"/>
      <c r="W631" s="373"/>
      <c r="X631" s="373"/>
      <c r="Y631" s="373"/>
      <c r="Z631" s="373"/>
      <c r="AA631" s="373"/>
      <c r="AB631" s="373"/>
      <c r="AC631" s="373"/>
      <c r="AD631" s="373"/>
      <c r="AE631" s="373"/>
      <c r="AF631" s="373"/>
      <c r="AG631" s="373"/>
      <c r="AH631" s="373"/>
      <c r="AI631" s="373"/>
      <c r="AJ631" s="373"/>
      <c r="AK631" s="373"/>
      <c r="AL631" s="373"/>
      <c r="AM631" s="373"/>
      <c r="AN631" s="373"/>
      <c r="AO631" s="373"/>
      <c r="AP631" s="373"/>
      <c r="AQ631" s="373"/>
      <c r="AR631" s="373"/>
      <c r="AS631" s="373"/>
      <c r="AT631" s="373"/>
      <c r="AU631" s="373"/>
      <c r="AV631" s="373"/>
      <c r="AW631" s="373"/>
      <c r="AX631" s="373"/>
      <c r="AY631" s="373"/>
      <c r="AZ631" s="373"/>
      <c r="BA631" s="373"/>
      <c r="BB631" s="373"/>
      <c r="BC631" s="373"/>
      <c r="BD631" s="373"/>
      <c r="BE631" s="373"/>
      <c r="BF631" s="373"/>
      <c r="BG631" s="373"/>
      <c r="BH631" s="373"/>
      <c r="BI631" s="373"/>
      <c r="BJ631" s="373"/>
      <c r="BK631" s="373"/>
      <c r="BL631" s="373"/>
      <c r="BM631" s="373"/>
      <c r="BN631" s="373"/>
    </row>
    <row r="632" spans="1:66" s="285" customFormat="1" ht="15.75" customHeight="1">
      <c r="A632" s="288"/>
      <c r="B632" s="288"/>
      <c r="C632" s="1396"/>
      <c r="D632" s="373"/>
      <c r="E632" s="373"/>
      <c r="F632" s="373"/>
      <c r="G632" s="373"/>
      <c r="H632" s="373"/>
      <c r="I632" s="373"/>
      <c r="J632" s="373"/>
      <c r="K632" s="373"/>
      <c r="L632" s="373"/>
      <c r="M632" s="373"/>
      <c r="N632" s="373"/>
      <c r="O632" s="287"/>
      <c r="P632" s="373"/>
      <c r="Q632" s="373"/>
      <c r="R632" s="373"/>
      <c r="S632" s="373"/>
      <c r="T632" s="373"/>
      <c r="U632" s="373"/>
      <c r="V632" s="373"/>
      <c r="W632" s="373"/>
      <c r="X632" s="373"/>
      <c r="Y632" s="373"/>
      <c r="Z632" s="373"/>
      <c r="AA632" s="373"/>
      <c r="AB632" s="373"/>
      <c r="AC632" s="373"/>
      <c r="AD632" s="373"/>
      <c r="AE632" s="373"/>
      <c r="AF632" s="373"/>
      <c r="AG632" s="373"/>
      <c r="AH632" s="373"/>
      <c r="AI632" s="373"/>
      <c r="AJ632" s="373"/>
      <c r="AK632" s="373"/>
      <c r="AL632" s="373"/>
      <c r="AM632" s="373"/>
      <c r="AN632" s="373"/>
      <c r="AO632" s="373"/>
      <c r="AP632" s="373"/>
      <c r="AQ632" s="373"/>
      <c r="AR632" s="373"/>
      <c r="AS632" s="373"/>
      <c r="AT632" s="373"/>
      <c r="AU632" s="373"/>
      <c r="AV632" s="373"/>
      <c r="AW632" s="373"/>
      <c r="AX632" s="373"/>
      <c r="AY632" s="373"/>
      <c r="AZ632" s="373"/>
      <c r="BA632" s="373"/>
      <c r="BB632" s="373"/>
      <c r="BC632" s="373"/>
      <c r="BD632" s="373"/>
      <c r="BE632" s="373"/>
      <c r="BF632" s="373"/>
      <c r="BG632" s="373"/>
      <c r="BH632" s="373"/>
      <c r="BI632" s="373"/>
      <c r="BJ632" s="373"/>
      <c r="BK632" s="373"/>
      <c r="BL632" s="373"/>
      <c r="BM632" s="373"/>
      <c r="BN632" s="373"/>
    </row>
    <row r="633" spans="1:66" s="285" customFormat="1">
      <c r="A633" s="288"/>
      <c r="B633" s="288"/>
      <c r="C633" s="1396"/>
      <c r="D633" s="373"/>
      <c r="E633" s="373"/>
      <c r="F633" s="373"/>
      <c r="G633" s="373"/>
      <c r="H633" s="373"/>
      <c r="I633" s="373"/>
      <c r="J633" s="373"/>
      <c r="K633" s="373"/>
      <c r="L633" s="373"/>
      <c r="M633" s="373"/>
      <c r="N633" s="373"/>
      <c r="O633" s="287"/>
      <c r="P633" s="373"/>
      <c r="Q633" s="373"/>
      <c r="R633" s="373"/>
      <c r="S633" s="373"/>
      <c r="T633" s="373"/>
      <c r="U633" s="373"/>
      <c r="V633" s="373"/>
      <c r="W633" s="373"/>
      <c r="X633" s="373"/>
      <c r="Y633" s="373"/>
      <c r="Z633" s="373"/>
      <c r="AA633" s="373"/>
      <c r="AB633" s="373"/>
      <c r="AC633" s="373"/>
      <c r="AD633" s="373"/>
      <c r="AE633" s="373"/>
      <c r="AF633" s="373"/>
      <c r="AG633" s="373"/>
      <c r="AH633" s="373"/>
      <c r="AI633" s="373"/>
      <c r="AJ633" s="373"/>
      <c r="AK633" s="373"/>
      <c r="AL633" s="373"/>
      <c r="AM633" s="373"/>
      <c r="AN633" s="373"/>
      <c r="AO633" s="373"/>
      <c r="AP633" s="373"/>
      <c r="AQ633" s="373"/>
      <c r="AR633" s="373"/>
      <c r="AS633" s="373"/>
      <c r="AT633" s="373"/>
      <c r="AU633" s="373"/>
      <c r="AV633" s="373"/>
      <c r="AW633" s="373"/>
      <c r="AX633" s="373"/>
      <c r="AY633" s="373"/>
      <c r="AZ633" s="373"/>
      <c r="BA633" s="373"/>
      <c r="BB633" s="373"/>
      <c r="BC633" s="373"/>
      <c r="BD633" s="373"/>
      <c r="BE633" s="373"/>
      <c r="BF633" s="373"/>
      <c r="BG633" s="373"/>
      <c r="BH633" s="373"/>
      <c r="BI633" s="373"/>
      <c r="BJ633" s="373"/>
      <c r="BK633" s="373"/>
      <c r="BL633" s="373"/>
      <c r="BM633" s="373"/>
      <c r="BN633" s="373"/>
    </row>
    <row r="634" spans="1:66" s="285" customFormat="1" ht="15.75" customHeight="1">
      <c r="A634" s="288"/>
      <c r="B634" s="288"/>
      <c r="C634" s="1396"/>
      <c r="D634" s="373"/>
      <c r="E634" s="373"/>
      <c r="F634" s="373"/>
      <c r="G634" s="373"/>
      <c r="H634" s="373"/>
      <c r="I634" s="373"/>
      <c r="J634" s="373"/>
      <c r="K634" s="373"/>
      <c r="L634" s="373"/>
      <c r="M634" s="373"/>
      <c r="N634" s="373"/>
      <c r="O634" s="287"/>
      <c r="P634" s="373"/>
      <c r="Q634" s="373"/>
      <c r="R634" s="373"/>
      <c r="S634" s="373"/>
      <c r="T634" s="373"/>
      <c r="U634" s="373"/>
      <c r="V634" s="373"/>
      <c r="W634" s="373"/>
      <c r="X634" s="373"/>
      <c r="Y634" s="373"/>
      <c r="Z634" s="373"/>
      <c r="AA634" s="373"/>
      <c r="AB634" s="373"/>
      <c r="AC634" s="373"/>
      <c r="AD634" s="373"/>
      <c r="AE634" s="373"/>
      <c r="AF634" s="373"/>
      <c r="AG634" s="373"/>
      <c r="AH634" s="373"/>
      <c r="AI634" s="373"/>
      <c r="AJ634" s="373"/>
      <c r="AK634" s="373"/>
      <c r="AL634" s="373"/>
      <c r="AM634" s="373"/>
      <c r="AN634" s="373"/>
      <c r="AO634" s="373"/>
      <c r="AP634" s="373"/>
      <c r="AQ634" s="373"/>
      <c r="AR634" s="373"/>
      <c r="AS634" s="373"/>
      <c r="AT634" s="373"/>
      <c r="AU634" s="373"/>
      <c r="AV634" s="373"/>
      <c r="AW634" s="373"/>
      <c r="AX634" s="373"/>
      <c r="AY634" s="373"/>
      <c r="AZ634" s="373"/>
      <c r="BA634" s="373"/>
      <c r="BB634" s="373"/>
      <c r="BC634" s="373"/>
      <c r="BD634" s="373"/>
      <c r="BE634" s="373"/>
      <c r="BF634" s="373"/>
      <c r="BG634" s="373"/>
      <c r="BH634" s="373"/>
      <c r="BI634" s="373"/>
      <c r="BJ634" s="373"/>
      <c r="BK634" s="373"/>
      <c r="BL634" s="373"/>
      <c r="BM634" s="373"/>
      <c r="BN634" s="373"/>
    </row>
    <row r="635" spans="1:66" s="285" customFormat="1">
      <c r="A635" s="288"/>
      <c r="B635" s="288"/>
      <c r="C635" s="1396"/>
      <c r="D635" s="373"/>
      <c r="E635" s="373"/>
      <c r="F635" s="373"/>
      <c r="G635" s="373"/>
      <c r="H635" s="373"/>
      <c r="I635" s="373"/>
      <c r="J635" s="373"/>
      <c r="K635" s="373"/>
      <c r="L635" s="373"/>
      <c r="M635" s="373"/>
      <c r="N635" s="373"/>
      <c r="O635" s="287"/>
      <c r="P635" s="373"/>
      <c r="Q635" s="373"/>
      <c r="R635" s="373"/>
      <c r="S635" s="373"/>
      <c r="T635" s="373"/>
      <c r="U635" s="373"/>
      <c r="V635" s="373"/>
      <c r="W635" s="373"/>
      <c r="X635" s="373"/>
      <c r="Y635" s="373"/>
      <c r="Z635" s="373"/>
      <c r="AA635" s="373"/>
      <c r="AB635" s="373"/>
      <c r="AC635" s="373"/>
      <c r="AD635" s="373"/>
      <c r="AE635" s="373"/>
      <c r="AF635" s="373"/>
      <c r="AG635" s="373"/>
      <c r="AH635" s="373"/>
      <c r="AI635" s="373"/>
      <c r="AJ635" s="373"/>
      <c r="AK635" s="373"/>
      <c r="AL635" s="373"/>
      <c r="AM635" s="373"/>
      <c r="AN635" s="373"/>
      <c r="AO635" s="373"/>
      <c r="AP635" s="373"/>
      <c r="AQ635" s="373"/>
      <c r="AR635" s="373"/>
      <c r="AS635" s="373"/>
      <c r="AT635" s="373"/>
      <c r="AU635" s="373"/>
      <c r="AV635" s="373"/>
      <c r="AW635" s="373"/>
      <c r="AX635" s="373"/>
      <c r="AY635" s="373"/>
      <c r="AZ635" s="373"/>
      <c r="BA635" s="373"/>
      <c r="BB635" s="373"/>
      <c r="BC635" s="373"/>
      <c r="BD635" s="373"/>
      <c r="BE635" s="373"/>
      <c r="BF635" s="373"/>
      <c r="BG635" s="373"/>
      <c r="BH635" s="373"/>
      <c r="BI635" s="373"/>
      <c r="BJ635" s="373"/>
      <c r="BK635" s="373"/>
      <c r="BL635" s="373"/>
      <c r="BM635" s="373"/>
      <c r="BN635" s="373"/>
    </row>
    <row r="636" spans="1:66" s="285" customFormat="1" ht="15.75" customHeight="1">
      <c r="A636" s="288"/>
      <c r="B636" s="288"/>
      <c r="C636" s="1396"/>
      <c r="D636" s="373"/>
      <c r="E636" s="373"/>
      <c r="F636" s="373"/>
      <c r="G636" s="373"/>
      <c r="H636" s="373"/>
      <c r="I636" s="373"/>
      <c r="J636" s="373"/>
      <c r="K636" s="373"/>
      <c r="L636" s="373"/>
      <c r="M636" s="373"/>
      <c r="N636" s="373"/>
      <c r="O636" s="287"/>
      <c r="P636" s="373"/>
      <c r="Q636" s="373"/>
      <c r="R636" s="373"/>
      <c r="S636" s="373"/>
      <c r="T636" s="373"/>
      <c r="U636" s="373"/>
      <c r="V636" s="373"/>
      <c r="W636" s="373"/>
      <c r="X636" s="373"/>
      <c r="Y636" s="373"/>
      <c r="Z636" s="373"/>
      <c r="AA636" s="373"/>
      <c r="AB636" s="373"/>
      <c r="AC636" s="373"/>
      <c r="AD636" s="373"/>
      <c r="AE636" s="373"/>
      <c r="AF636" s="373"/>
      <c r="AG636" s="373"/>
      <c r="AH636" s="373"/>
      <c r="AI636" s="373"/>
      <c r="AJ636" s="373"/>
      <c r="AK636" s="373"/>
      <c r="AL636" s="373"/>
      <c r="AM636" s="373"/>
      <c r="AN636" s="373"/>
      <c r="AO636" s="373"/>
      <c r="AP636" s="373"/>
      <c r="AQ636" s="373"/>
      <c r="AR636" s="373"/>
      <c r="AS636" s="373"/>
      <c r="AT636" s="373"/>
      <c r="AU636" s="373"/>
      <c r="AV636" s="373"/>
      <c r="AW636" s="373"/>
      <c r="AX636" s="373"/>
      <c r="AY636" s="373"/>
      <c r="AZ636" s="373"/>
      <c r="BA636" s="373"/>
      <c r="BB636" s="373"/>
      <c r="BC636" s="373"/>
      <c r="BD636" s="373"/>
      <c r="BE636" s="373"/>
      <c r="BF636" s="373"/>
      <c r="BG636" s="373"/>
      <c r="BH636" s="373"/>
      <c r="BI636" s="373"/>
      <c r="BJ636" s="373"/>
      <c r="BK636" s="373"/>
      <c r="BL636" s="373"/>
      <c r="BM636" s="373"/>
      <c r="BN636" s="373"/>
    </row>
    <row r="637" spans="1:66" s="285" customFormat="1">
      <c r="A637" s="288"/>
      <c r="B637" s="288"/>
      <c r="C637" s="1396"/>
      <c r="D637" s="373"/>
      <c r="E637" s="373"/>
      <c r="F637" s="373"/>
      <c r="G637" s="373"/>
      <c r="H637" s="373"/>
      <c r="I637" s="373"/>
      <c r="J637" s="373"/>
      <c r="K637" s="373"/>
      <c r="L637" s="373"/>
      <c r="M637" s="373"/>
      <c r="N637" s="373"/>
      <c r="O637" s="287"/>
      <c r="P637" s="373"/>
      <c r="Q637" s="373"/>
      <c r="R637" s="373"/>
      <c r="S637" s="373"/>
      <c r="T637" s="373"/>
      <c r="U637" s="373"/>
      <c r="V637" s="373"/>
      <c r="W637" s="373"/>
      <c r="X637" s="373"/>
      <c r="Y637" s="373"/>
      <c r="Z637" s="373"/>
      <c r="AA637" s="373"/>
      <c r="AB637" s="373"/>
      <c r="AC637" s="373"/>
      <c r="AD637" s="373"/>
      <c r="AE637" s="373"/>
      <c r="AF637" s="373"/>
      <c r="AG637" s="373"/>
      <c r="AH637" s="373"/>
      <c r="AI637" s="373"/>
      <c r="AJ637" s="373"/>
      <c r="AK637" s="373"/>
      <c r="AL637" s="373"/>
      <c r="AM637" s="373"/>
      <c r="AN637" s="373"/>
      <c r="AO637" s="373"/>
      <c r="AP637" s="373"/>
      <c r="AQ637" s="373"/>
      <c r="AR637" s="373"/>
      <c r="AS637" s="373"/>
      <c r="AT637" s="373"/>
      <c r="AU637" s="373"/>
      <c r="AV637" s="373"/>
      <c r="AW637" s="373"/>
      <c r="AX637" s="373"/>
      <c r="AY637" s="373"/>
      <c r="AZ637" s="373"/>
      <c r="BA637" s="373"/>
      <c r="BB637" s="373"/>
      <c r="BC637" s="373"/>
      <c r="BD637" s="373"/>
      <c r="BE637" s="373"/>
      <c r="BF637" s="373"/>
      <c r="BG637" s="373"/>
      <c r="BH637" s="373"/>
      <c r="BI637" s="373"/>
      <c r="BJ637" s="373"/>
      <c r="BK637" s="373"/>
      <c r="BL637" s="373"/>
      <c r="BM637" s="373"/>
      <c r="BN637" s="373"/>
    </row>
    <row r="638" spans="1:66" s="285" customFormat="1" ht="15.75" customHeight="1">
      <c r="A638" s="288"/>
      <c r="B638" s="288"/>
      <c r="C638" s="1396"/>
      <c r="D638" s="373"/>
      <c r="E638" s="373"/>
      <c r="F638" s="373"/>
      <c r="G638" s="373"/>
      <c r="H638" s="373"/>
      <c r="I638" s="373"/>
      <c r="J638" s="373"/>
      <c r="K638" s="373"/>
      <c r="L638" s="373"/>
      <c r="M638" s="373"/>
      <c r="N638" s="373"/>
      <c r="O638" s="287"/>
      <c r="P638" s="373"/>
      <c r="Q638" s="373"/>
      <c r="R638" s="373"/>
      <c r="S638" s="373"/>
      <c r="T638" s="373"/>
      <c r="U638" s="373"/>
      <c r="V638" s="373"/>
      <c r="W638" s="373"/>
      <c r="X638" s="373"/>
      <c r="Y638" s="373"/>
      <c r="Z638" s="373"/>
      <c r="AA638" s="373"/>
      <c r="AB638" s="373"/>
      <c r="AC638" s="373"/>
      <c r="AD638" s="373"/>
      <c r="AE638" s="373"/>
      <c r="AF638" s="373"/>
      <c r="AG638" s="373"/>
      <c r="AH638" s="373"/>
      <c r="AI638" s="373"/>
      <c r="AJ638" s="373"/>
      <c r="AK638" s="373"/>
      <c r="AL638" s="373"/>
      <c r="AM638" s="373"/>
      <c r="AN638" s="373"/>
      <c r="AO638" s="373"/>
      <c r="AP638" s="373"/>
      <c r="AQ638" s="373"/>
      <c r="AR638" s="373"/>
      <c r="AS638" s="373"/>
      <c r="AT638" s="373"/>
      <c r="AU638" s="373"/>
      <c r="AV638" s="373"/>
      <c r="AW638" s="373"/>
      <c r="AX638" s="373"/>
      <c r="AY638" s="373"/>
      <c r="AZ638" s="373"/>
      <c r="BA638" s="373"/>
      <c r="BB638" s="373"/>
      <c r="BC638" s="373"/>
      <c r="BD638" s="373"/>
      <c r="BE638" s="373"/>
      <c r="BF638" s="373"/>
      <c r="BG638" s="373"/>
      <c r="BH638" s="373"/>
      <c r="BI638" s="373"/>
      <c r="BJ638" s="373"/>
      <c r="BK638" s="373"/>
      <c r="BL638" s="373"/>
      <c r="BM638" s="373"/>
      <c r="BN638" s="373"/>
    </row>
    <row r="639" spans="1:66" s="285" customFormat="1">
      <c r="A639" s="288"/>
      <c r="B639" s="288"/>
      <c r="C639" s="1396"/>
      <c r="D639" s="373"/>
      <c r="E639" s="373"/>
      <c r="F639" s="373"/>
      <c r="G639" s="373"/>
      <c r="H639" s="373"/>
      <c r="I639" s="373"/>
      <c r="J639" s="373"/>
      <c r="K639" s="373"/>
      <c r="L639" s="373"/>
      <c r="M639" s="373"/>
      <c r="N639" s="373"/>
      <c r="O639" s="287"/>
      <c r="P639" s="373"/>
      <c r="Q639" s="373"/>
      <c r="R639" s="373"/>
      <c r="S639" s="373"/>
      <c r="T639" s="373"/>
      <c r="U639" s="373"/>
      <c r="V639" s="373"/>
      <c r="W639" s="373"/>
      <c r="X639" s="373"/>
      <c r="Y639" s="373"/>
      <c r="Z639" s="373"/>
      <c r="AA639" s="373"/>
      <c r="AB639" s="373"/>
      <c r="AC639" s="373"/>
      <c r="AD639" s="373"/>
      <c r="AE639" s="373"/>
      <c r="AF639" s="373"/>
      <c r="AG639" s="373"/>
      <c r="AH639" s="373"/>
      <c r="AI639" s="373"/>
      <c r="AJ639" s="373"/>
      <c r="AK639" s="373"/>
      <c r="AL639" s="373"/>
      <c r="AM639" s="373"/>
      <c r="AN639" s="373"/>
      <c r="AO639" s="373"/>
      <c r="AP639" s="373"/>
      <c r="AQ639" s="373"/>
      <c r="AR639" s="373"/>
      <c r="AS639" s="373"/>
      <c r="AT639" s="373"/>
      <c r="AU639" s="373"/>
      <c r="AV639" s="373"/>
      <c r="AW639" s="373"/>
      <c r="AX639" s="373"/>
      <c r="AY639" s="373"/>
      <c r="AZ639" s="373"/>
      <c r="BA639" s="373"/>
      <c r="BB639" s="373"/>
      <c r="BC639" s="373"/>
      <c r="BD639" s="373"/>
      <c r="BE639" s="373"/>
      <c r="BF639" s="373"/>
      <c r="BG639" s="373"/>
      <c r="BH639" s="373"/>
      <c r="BI639" s="373"/>
      <c r="BJ639" s="373"/>
      <c r="BK639" s="373"/>
      <c r="BL639" s="373"/>
      <c r="BM639" s="373"/>
      <c r="BN639" s="373"/>
    </row>
    <row r="640" spans="1:66" s="285" customFormat="1" ht="15.75" customHeight="1">
      <c r="A640" s="288"/>
      <c r="B640" s="288"/>
      <c r="C640" s="1396"/>
      <c r="D640" s="373"/>
      <c r="E640" s="373"/>
      <c r="F640" s="373"/>
      <c r="G640" s="373"/>
      <c r="H640" s="373"/>
      <c r="I640" s="373"/>
      <c r="J640" s="373"/>
      <c r="K640" s="373"/>
      <c r="L640" s="373"/>
      <c r="M640" s="373"/>
      <c r="N640" s="373"/>
      <c r="O640" s="287"/>
      <c r="P640" s="373"/>
      <c r="Q640" s="373"/>
      <c r="R640" s="373"/>
      <c r="S640" s="373"/>
      <c r="T640" s="373"/>
      <c r="U640" s="373"/>
      <c r="V640" s="373"/>
      <c r="W640" s="373"/>
      <c r="X640" s="373"/>
      <c r="Y640" s="373"/>
      <c r="Z640" s="373"/>
      <c r="AA640" s="373"/>
      <c r="AB640" s="373"/>
      <c r="AC640" s="373"/>
      <c r="AD640" s="373"/>
      <c r="AE640" s="373"/>
      <c r="AF640" s="373"/>
      <c r="AG640" s="373"/>
      <c r="AH640" s="373"/>
      <c r="AI640" s="373"/>
      <c r="AJ640" s="373"/>
      <c r="AK640" s="373"/>
      <c r="AL640" s="373"/>
      <c r="AM640" s="373"/>
      <c r="AN640" s="373"/>
      <c r="AO640" s="373"/>
      <c r="AP640" s="373"/>
      <c r="AQ640" s="373"/>
      <c r="AR640" s="373"/>
      <c r="AS640" s="373"/>
      <c r="AT640" s="373"/>
      <c r="AU640" s="373"/>
      <c r="AV640" s="373"/>
      <c r="AW640" s="373"/>
      <c r="AX640" s="373"/>
      <c r="AY640" s="373"/>
      <c r="AZ640" s="373"/>
      <c r="BA640" s="373"/>
      <c r="BB640" s="373"/>
      <c r="BC640" s="373"/>
      <c r="BD640" s="373"/>
      <c r="BE640" s="373"/>
      <c r="BF640" s="373"/>
      <c r="BG640" s="373"/>
      <c r="BH640" s="373"/>
      <c r="BI640" s="373"/>
      <c r="BJ640" s="373"/>
      <c r="BK640" s="373"/>
      <c r="BL640" s="373"/>
      <c r="BM640" s="373"/>
      <c r="BN640" s="373"/>
    </row>
    <row r="641" spans="1:66" s="285" customFormat="1">
      <c r="A641" s="288"/>
      <c r="B641" s="288"/>
      <c r="C641" s="1396"/>
      <c r="D641" s="373"/>
      <c r="E641" s="373"/>
      <c r="F641" s="373"/>
      <c r="G641" s="373"/>
      <c r="H641" s="373"/>
      <c r="I641" s="373"/>
      <c r="J641" s="373"/>
      <c r="K641" s="373"/>
      <c r="L641" s="373"/>
      <c r="M641" s="373"/>
      <c r="N641" s="373"/>
      <c r="O641" s="287"/>
      <c r="P641" s="373"/>
      <c r="Q641" s="373"/>
      <c r="R641" s="373"/>
      <c r="S641" s="373"/>
      <c r="T641" s="373"/>
      <c r="U641" s="373"/>
      <c r="V641" s="373"/>
      <c r="W641" s="373"/>
      <c r="X641" s="373"/>
      <c r="Y641" s="373"/>
      <c r="Z641" s="373"/>
      <c r="AA641" s="373"/>
      <c r="AB641" s="373"/>
      <c r="AC641" s="373"/>
      <c r="AD641" s="373"/>
      <c r="AE641" s="373"/>
      <c r="AF641" s="373"/>
      <c r="AG641" s="373"/>
      <c r="AH641" s="373"/>
      <c r="AI641" s="373"/>
      <c r="AJ641" s="373"/>
      <c r="AK641" s="373"/>
      <c r="AL641" s="373"/>
      <c r="AM641" s="373"/>
      <c r="AN641" s="373"/>
      <c r="AO641" s="373"/>
      <c r="AP641" s="373"/>
      <c r="AQ641" s="373"/>
      <c r="AR641" s="373"/>
      <c r="AS641" s="373"/>
      <c r="AT641" s="373"/>
      <c r="AU641" s="373"/>
      <c r="AV641" s="373"/>
      <c r="AW641" s="373"/>
      <c r="AX641" s="373"/>
      <c r="AY641" s="373"/>
      <c r="AZ641" s="373"/>
      <c r="BA641" s="373"/>
      <c r="BB641" s="373"/>
      <c r="BC641" s="373"/>
      <c r="BD641" s="373"/>
      <c r="BE641" s="373"/>
      <c r="BF641" s="373"/>
      <c r="BG641" s="373"/>
      <c r="BH641" s="373"/>
      <c r="BI641" s="373"/>
      <c r="BJ641" s="373"/>
      <c r="BK641" s="373"/>
      <c r="BL641" s="373"/>
      <c r="BM641" s="373"/>
      <c r="BN641" s="373"/>
    </row>
    <row r="642" spans="1:66" s="285" customFormat="1" ht="15.75" customHeight="1">
      <c r="A642" s="288"/>
      <c r="B642" s="288"/>
      <c r="C642" s="1396"/>
      <c r="D642" s="373"/>
      <c r="E642" s="373"/>
      <c r="F642" s="373"/>
      <c r="G642" s="373"/>
      <c r="H642" s="373"/>
      <c r="I642" s="373"/>
      <c r="J642" s="373"/>
      <c r="K642" s="373"/>
      <c r="L642" s="373"/>
      <c r="M642" s="373"/>
      <c r="N642" s="373"/>
      <c r="O642" s="287"/>
      <c r="P642" s="373"/>
      <c r="Q642" s="373"/>
      <c r="R642" s="373"/>
      <c r="S642" s="373"/>
      <c r="T642" s="373"/>
      <c r="U642" s="373"/>
      <c r="V642" s="373"/>
      <c r="W642" s="373"/>
      <c r="X642" s="373"/>
      <c r="Y642" s="373"/>
      <c r="Z642" s="373"/>
      <c r="AA642" s="373"/>
      <c r="AB642" s="373"/>
      <c r="AC642" s="373"/>
      <c r="AD642" s="373"/>
      <c r="AE642" s="373"/>
      <c r="AF642" s="373"/>
      <c r="AG642" s="373"/>
      <c r="AH642" s="373"/>
      <c r="AI642" s="373"/>
      <c r="AJ642" s="373"/>
      <c r="AK642" s="373"/>
      <c r="AL642" s="373"/>
      <c r="AM642" s="373"/>
      <c r="AN642" s="373"/>
      <c r="AO642" s="373"/>
      <c r="AP642" s="373"/>
      <c r="AQ642" s="373"/>
      <c r="AR642" s="373"/>
      <c r="AS642" s="373"/>
      <c r="AT642" s="373"/>
      <c r="AU642" s="373"/>
      <c r="AV642" s="373"/>
      <c r="AW642" s="373"/>
      <c r="AX642" s="373"/>
      <c r="AY642" s="373"/>
      <c r="AZ642" s="373"/>
      <c r="BA642" s="373"/>
      <c r="BB642" s="373"/>
      <c r="BC642" s="373"/>
      <c r="BD642" s="373"/>
      <c r="BE642" s="373"/>
      <c r="BF642" s="373"/>
      <c r="BG642" s="373"/>
      <c r="BH642" s="373"/>
      <c r="BI642" s="373"/>
      <c r="BJ642" s="373"/>
      <c r="BK642" s="373"/>
      <c r="BL642" s="373"/>
      <c r="BM642" s="373"/>
      <c r="BN642" s="373"/>
    </row>
    <row r="643" spans="1:66" s="285" customFormat="1">
      <c r="A643" s="288"/>
      <c r="B643" s="288"/>
      <c r="C643" s="1396"/>
      <c r="D643" s="373"/>
      <c r="E643" s="373"/>
      <c r="F643" s="373"/>
      <c r="G643" s="373"/>
      <c r="H643" s="373"/>
      <c r="I643" s="373"/>
      <c r="J643" s="373"/>
      <c r="K643" s="373"/>
      <c r="L643" s="373"/>
      <c r="M643" s="373"/>
      <c r="N643" s="373"/>
      <c r="O643" s="287"/>
      <c r="P643" s="373"/>
      <c r="Q643" s="373"/>
      <c r="R643" s="373"/>
      <c r="S643" s="373"/>
      <c r="T643" s="373"/>
      <c r="U643" s="373"/>
      <c r="V643" s="373"/>
      <c r="W643" s="373"/>
      <c r="X643" s="373"/>
      <c r="Y643" s="373"/>
      <c r="Z643" s="373"/>
      <c r="AA643" s="373"/>
      <c r="AB643" s="373"/>
      <c r="AC643" s="373"/>
      <c r="AD643" s="373"/>
      <c r="AE643" s="373"/>
      <c r="AF643" s="373"/>
      <c r="AG643" s="373"/>
      <c r="AH643" s="373"/>
      <c r="AI643" s="373"/>
      <c r="AJ643" s="373"/>
      <c r="AK643" s="373"/>
      <c r="AL643" s="373"/>
      <c r="AM643" s="373"/>
      <c r="AN643" s="373"/>
      <c r="AO643" s="373"/>
      <c r="AP643" s="373"/>
      <c r="AQ643" s="373"/>
      <c r="AR643" s="373"/>
      <c r="AS643" s="373"/>
      <c r="AT643" s="373"/>
      <c r="AU643" s="373"/>
      <c r="AV643" s="373"/>
      <c r="AW643" s="373"/>
      <c r="AX643" s="373"/>
      <c r="AY643" s="373"/>
      <c r="AZ643" s="373"/>
      <c r="BA643" s="373"/>
      <c r="BB643" s="373"/>
      <c r="BC643" s="373"/>
      <c r="BD643" s="373"/>
      <c r="BE643" s="373"/>
      <c r="BF643" s="373"/>
      <c r="BG643" s="373"/>
      <c r="BH643" s="373"/>
      <c r="BI643" s="373"/>
      <c r="BJ643" s="373"/>
      <c r="BK643" s="373"/>
      <c r="BL643" s="373"/>
      <c r="BM643" s="373"/>
      <c r="BN643" s="373"/>
    </row>
    <row r="644" spans="1:66" s="285" customFormat="1" ht="15.75" customHeight="1">
      <c r="A644" s="288"/>
      <c r="B644" s="288"/>
      <c r="C644" s="1396"/>
      <c r="D644" s="373"/>
      <c r="E644" s="373"/>
      <c r="F644" s="373"/>
      <c r="G644" s="373"/>
      <c r="H644" s="373"/>
      <c r="I644" s="373"/>
      <c r="J644" s="373"/>
      <c r="K644" s="373"/>
      <c r="L644" s="373"/>
      <c r="M644" s="373"/>
      <c r="N644" s="373"/>
      <c r="O644" s="287"/>
      <c r="P644" s="373"/>
      <c r="Q644" s="373"/>
      <c r="R644" s="373"/>
      <c r="S644" s="373"/>
      <c r="T644" s="373"/>
      <c r="U644" s="373"/>
      <c r="V644" s="373"/>
      <c r="W644" s="373"/>
      <c r="X644" s="373"/>
      <c r="Y644" s="373"/>
      <c r="Z644" s="373"/>
      <c r="AA644" s="373"/>
      <c r="AB644" s="373"/>
      <c r="AC644" s="373"/>
      <c r="AD644" s="373"/>
      <c r="AE644" s="373"/>
      <c r="AF644" s="373"/>
      <c r="AG644" s="373"/>
      <c r="AH644" s="373"/>
      <c r="AI644" s="373"/>
      <c r="AJ644" s="373"/>
      <c r="AK644" s="373"/>
      <c r="AL644" s="373"/>
      <c r="AM644" s="373"/>
      <c r="AN644" s="373"/>
      <c r="AO644" s="373"/>
      <c r="AP644" s="373"/>
      <c r="AQ644" s="373"/>
      <c r="AR644" s="373"/>
      <c r="AS644" s="373"/>
      <c r="AT644" s="373"/>
      <c r="AU644" s="373"/>
      <c r="AV644" s="373"/>
      <c r="AW644" s="373"/>
      <c r="AX644" s="373"/>
      <c r="AY644" s="373"/>
      <c r="AZ644" s="373"/>
      <c r="BA644" s="373"/>
      <c r="BB644" s="373"/>
      <c r="BC644" s="373"/>
      <c r="BD644" s="373"/>
      <c r="BE644" s="373"/>
      <c r="BF644" s="373"/>
      <c r="BG644" s="373"/>
      <c r="BH644" s="373"/>
      <c r="BI644" s="373"/>
      <c r="BJ644" s="373"/>
      <c r="BK644" s="373"/>
      <c r="BL644" s="373"/>
      <c r="BM644" s="373"/>
      <c r="BN644" s="373"/>
    </row>
    <row r="645" spans="1:66" s="285" customFormat="1">
      <c r="A645" s="288"/>
      <c r="B645" s="288"/>
      <c r="C645" s="1396"/>
      <c r="D645" s="373"/>
      <c r="E645" s="373"/>
      <c r="F645" s="373"/>
      <c r="G645" s="373"/>
      <c r="H645" s="373"/>
      <c r="I645" s="373"/>
      <c r="J645" s="373"/>
      <c r="K645" s="373"/>
      <c r="L645" s="373"/>
      <c r="M645" s="373"/>
      <c r="N645" s="373"/>
      <c r="O645" s="287"/>
      <c r="P645" s="373"/>
      <c r="Q645" s="373"/>
      <c r="R645" s="373"/>
      <c r="S645" s="373"/>
      <c r="T645" s="373"/>
      <c r="U645" s="373"/>
      <c r="V645" s="373"/>
      <c r="W645" s="373"/>
      <c r="X645" s="373"/>
      <c r="Y645" s="373"/>
      <c r="Z645" s="373"/>
      <c r="AA645" s="373"/>
      <c r="AB645" s="373"/>
      <c r="AC645" s="373"/>
      <c r="AD645" s="373"/>
      <c r="AE645" s="373"/>
      <c r="AF645" s="373"/>
      <c r="AG645" s="373"/>
      <c r="AH645" s="373"/>
      <c r="AI645" s="373"/>
      <c r="AJ645" s="373"/>
      <c r="AK645" s="373"/>
      <c r="AL645" s="373"/>
      <c r="AM645" s="373"/>
      <c r="AN645" s="373"/>
      <c r="AO645" s="373"/>
      <c r="AP645" s="373"/>
      <c r="AQ645" s="373"/>
      <c r="AR645" s="373"/>
      <c r="AS645" s="373"/>
      <c r="AT645" s="373"/>
      <c r="AU645" s="373"/>
      <c r="AV645" s="373"/>
      <c r="AW645" s="373"/>
      <c r="AX645" s="373"/>
      <c r="AY645" s="373"/>
      <c r="AZ645" s="373"/>
      <c r="BA645" s="373"/>
      <c r="BB645" s="373"/>
      <c r="BC645" s="373"/>
      <c r="BD645" s="373"/>
      <c r="BE645" s="373"/>
      <c r="BF645" s="373"/>
      <c r="BG645" s="373"/>
      <c r="BH645" s="373"/>
      <c r="BI645" s="373"/>
      <c r="BJ645" s="373"/>
      <c r="BK645" s="373"/>
      <c r="BL645" s="373"/>
      <c r="BM645" s="373"/>
      <c r="BN645" s="373"/>
    </row>
    <row r="646" spans="1:66" s="285" customFormat="1" ht="15.75" customHeight="1">
      <c r="A646" s="288"/>
      <c r="B646" s="288"/>
      <c r="C646" s="1396"/>
      <c r="D646" s="373"/>
      <c r="E646" s="373"/>
      <c r="F646" s="373"/>
      <c r="G646" s="373"/>
      <c r="H646" s="373"/>
      <c r="I646" s="373"/>
      <c r="J646" s="373"/>
      <c r="K646" s="373"/>
      <c r="L646" s="373"/>
      <c r="M646" s="373"/>
      <c r="N646" s="373"/>
      <c r="O646" s="287"/>
      <c r="P646" s="373"/>
      <c r="Q646" s="373"/>
      <c r="R646" s="373"/>
      <c r="S646" s="373"/>
      <c r="T646" s="373"/>
      <c r="U646" s="373"/>
      <c r="V646" s="373"/>
      <c r="W646" s="373"/>
      <c r="X646" s="373"/>
      <c r="Y646" s="373"/>
      <c r="Z646" s="373"/>
      <c r="AA646" s="373"/>
      <c r="AB646" s="373"/>
      <c r="AC646" s="373"/>
      <c r="AD646" s="373"/>
      <c r="AE646" s="373"/>
      <c r="AF646" s="373"/>
      <c r="AG646" s="373"/>
      <c r="AH646" s="373"/>
      <c r="AI646" s="373"/>
      <c r="AJ646" s="373"/>
      <c r="AK646" s="373"/>
      <c r="AL646" s="373"/>
      <c r="AM646" s="373"/>
      <c r="AN646" s="373"/>
      <c r="AO646" s="373"/>
      <c r="AP646" s="373"/>
      <c r="AQ646" s="373"/>
      <c r="AR646" s="373"/>
      <c r="AS646" s="373"/>
      <c r="AT646" s="373"/>
      <c r="AU646" s="373"/>
      <c r="AV646" s="373"/>
      <c r="AW646" s="373"/>
      <c r="AX646" s="373"/>
      <c r="AY646" s="373"/>
      <c r="AZ646" s="373"/>
      <c r="BA646" s="373"/>
      <c r="BB646" s="373"/>
      <c r="BC646" s="373"/>
      <c r="BD646" s="373"/>
      <c r="BE646" s="373"/>
      <c r="BF646" s="373"/>
      <c r="BG646" s="373"/>
      <c r="BH646" s="373"/>
      <c r="BI646" s="373"/>
      <c r="BJ646" s="373"/>
      <c r="BK646" s="373"/>
      <c r="BL646" s="373"/>
      <c r="BM646" s="373"/>
      <c r="BN646" s="373"/>
    </row>
    <row r="647" spans="1:66" s="285" customFormat="1">
      <c r="A647" s="288"/>
      <c r="B647" s="288"/>
      <c r="C647" s="1396"/>
      <c r="D647" s="373"/>
      <c r="E647" s="373"/>
      <c r="F647" s="373"/>
      <c r="G647" s="373"/>
      <c r="H647" s="373"/>
      <c r="I647" s="373"/>
      <c r="J647" s="373"/>
      <c r="K647" s="373"/>
      <c r="L647" s="373"/>
      <c r="M647" s="373"/>
      <c r="N647" s="373"/>
      <c r="O647" s="287"/>
      <c r="P647" s="373"/>
      <c r="Q647" s="373"/>
      <c r="R647" s="373"/>
      <c r="S647" s="373"/>
      <c r="T647" s="373"/>
      <c r="U647" s="373"/>
      <c r="V647" s="373"/>
      <c r="W647" s="373"/>
      <c r="X647" s="373"/>
      <c r="Y647" s="373"/>
      <c r="Z647" s="373"/>
      <c r="AA647" s="373"/>
      <c r="AB647" s="373"/>
      <c r="AC647" s="373"/>
      <c r="AD647" s="373"/>
      <c r="AE647" s="373"/>
      <c r="AF647" s="373"/>
      <c r="AG647" s="373"/>
      <c r="AH647" s="373"/>
      <c r="AI647" s="373"/>
      <c r="AJ647" s="373"/>
      <c r="AK647" s="373"/>
      <c r="AL647" s="373"/>
      <c r="AM647" s="373"/>
      <c r="AN647" s="373"/>
      <c r="AO647" s="373"/>
      <c r="AP647" s="373"/>
      <c r="AQ647" s="373"/>
      <c r="AR647" s="373"/>
      <c r="AS647" s="373"/>
      <c r="AT647" s="373"/>
      <c r="AU647" s="373"/>
      <c r="AV647" s="373"/>
      <c r="AW647" s="373"/>
      <c r="AX647" s="373"/>
      <c r="AY647" s="373"/>
      <c r="AZ647" s="373"/>
      <c r="BA647" s="373"/>
      <c r="BB647" s="373"/>
      <c r="BC647" s="373"/>
      <c r="BD647" s="373"/>
      <c r="BE647" s="373"/>
      <c r="BF647" s="373"/>
      <c r="BG647" s="373"/>
      <c r="BH647" s="373"/>
      <c r="BI647" s="373"/>
      <c r="BJ647" s="373"/>
      <c r="BK647" s="373"/>
      <c r="BL647" s="373"/>
      <c r="BM647" s="373"/>
      <c r="BN647" s="373"/>
    </row>
    <row r="648" spans="1:66" s="285" customFormat="1" ht="15.75" customHeight="1">
      <c r="A648" s="288"/>
      <c r="B648" s="288"/>
      <c r="C648" s="1396"/>
      <c r="D648" s="373"/>
      <c r="E648" s="373"/>
      <c r="F648" s="373"/>
      <c r="G648" s="373"/>
      <c r="H648" s="373"/>
      <c r="I648" s="373"/>
      <c r="J648" s="373"/>
      <c r="K648" s="373"/>
      <c r="L648" s="373"/>
      <c r="M648" s="373"/>
      <c r="N648" s="373"/>
      <c r="O648" s="287"/>
      <c r="P648" s="373"/>
      <c r="Q648" s="373"/>
      <c r="R648" s="373"/>
      <c r="S648" s="373"/>
      <c r="T648" s="373"/>
      <c r="U648" s="373"/>
      <c r="V648" s="373"/>
      <c r="W648" s="373"/>
      <c r="X648" s="373"/>
      <c r="Y648" s="373"/>
      <c r="Z648" s="373"/>
      <c r="AA648" s="373"/>
      <c r="AB648" s="373"/>
      <c r="AC648" s="373"/>
      <c r="AD648" s="373"/>
      <c r="AE648" s="373"/>
      <c r="AF648" s="373"/>
      <c r="AG648" s="373"/>
      <c r="AH648" s="373"/>
      <c r="AI648" s="373"/>
      <c r="AJ648" s="373"/>
      <c r="AK648" s="373"/>
      <c r="AL648" s="373"/>
      <c r="AM648" s="373"/>
      <c r="AN648" s="373"/>
      <c r="AO648" s="373"/>
      <c r="AP648" s="373"/>
      <c r="AQ648" s="373"/>
      <c r="AR648" s="373"/>
      <c r="AS648" s="373"/>
      <c r="AT648" s="373"/>
      <c r="AU648" s="373"/>
      <c r="AV648" s="373"/>
      <c r="AW648" s="373"/>
      <c r="AX648" s="373"/>
      <c r="AY648" s="373"/>
      <c r="AZ648" s="373"/>
      <c r="BA648" s="373"/>
      <c r="BB648" s="373"/>
      <c r="BC648" s="373"/>
      <c r="BD648" s="373"/>
      <c r="BE648" s="373"/>
      <c r="BF648" s="373"/>
      <c r="BG648" s="373"/>
      <c r="BH648" s="373"/>
      <c r="BI648" s="373"/>
      <c r="BJ648" s="373"/>
      <c r="BK648" s="373"/>
      <c r="BL648" s="373"/>
      <c r="BM648" s="373"/>
      <c r="BN648" s="373"/>
    </row>
    <row r="649" spans="1:66" s="285" customFormat="1">
      <c r="A649" s="288"/>
      <c r="B649" s="288"/>
      <c r="C649" s="1396"/>
      <c r="D649" s="373"/>
      <c r="E649" s="373"/>
      <c r="F649" s="373"/>
      <c r="G649" s="373"/>
      <c r="H649" s="373"/>
      <c r="I649" s="373"/>
      <c r="J649" s="373"/>
      <c r="K649" s="373"/>
      <c r="L649" s="373"/>
      <c r="M649" s="373"/>
      <c r="N649" s="373"/>
      <c r="O649" s="287"/>
      <c r="P649" s="373"/>
      <c r="Q649" s="373"/>
      <c r="R649" s="373"/>
      <c r="S649" s="373"/>
      <c r="T649" s="373"/>
      <c r="U649" s="373"/>
      <c r="V649" s="373"/>
      <c r="W649" s="373"/>
      <c r="X649" s="373"/>
      <c r="Y649" s="373"/>
      <c r="Z649" s="373"/>
      <c r="AA649" s="373"/>
      <c r="AB649" s="373"/>
      <c r="AC649" s="373"/>
      <c r="AD649" s="373"/>
      <c r="AE649" s="373"/>
      <c r="AF649" s="373"/>
      <c r="AG649" s="373"/>
      <c r="AH649" s="373"/>
      <c r="AI649" s="373"/>
      <c r="AJ649" s="373"/>
      <c r="AK649" s="373"/>
      <c r="AL649" s="373"/>
      <c r="AM649" s="373"/>
      <c r="AN649" s="373"/>
      <c r="AO649" s="373"/>
      <c r="AP649" s="373"/>
      <c r="AQ649" s="373"/>
      <c r="AR649" s="373"/>
      <c r="AS649" s="373"/>
      <c r="AT649" s="373"/>
      <c r="AU649" s="373"/>
      <c r="AV649" s="373"/>
      <c r="AW649" s="373"/>
      <c r="AX649" s="373"/>
      <c r="AY649" s="373"/>
      <c r="AZ649" s="373"/>
      <c r="BA649" s="373"/>
      <c r="BB649" s="373"/>
      <c r="BC649" s="373"/>
      <c r="BD649" s="373"/>
      <c r="BE649" s="373"/>
      <c r="BF649" s="373"/>
      <c r="BG649" s="373"/>
      <c r="BH649" s="373"/>
      <c r="BI649" s="373"/>
      <c r="BJ649" s="373"/>
      <c r="BK649" s="373"/>
      <c r="BL649" s="373"/>
      <c r="BM649" s="373"/>
      <c r="BN649" s="373"/>
    </row>
    <row r="650" spans="1:66" s="285" customFormat="1" ht="15.75" customHeight="1">
      <c r="A650" s="288"/>
      <c r="B650" s="288"/>
      <c r="C650" s="1396"/>
      <c r="D650" s="373"/>
      <c r="E650" s="373"/>
      <c r="F650" s="373"/>
      <c r="G650" s="373"/>
      <c r="H650" s="373"/>
      <c r="I650" s="373"/>
      <c r="J650" s="373"/>
      <c r="K650" s="373"/>
      <c r="L650" s="373"/>
      <c r="M650" s="373"/>
      <c r="N650" s="373"/>
      <c r="O650" s="287"/>
      <c r="P650" s="373"/>
      <c r="Q650" s="373"/>
      <c r="R650" s="373"/>
      <c r="S650" s="373"/>
      <c r="T650" s="373"/>
      <c r="U650" s="373"/>
      <c r="V650" s="373"/>
      <c r="W650" s="373"/>
      <c r="X650" s="373"/>
      <c r="Y650" s="373"/>
      <c r="Z650" s="373"/>
      <c r="AA650" s="373"/>
      <c r="AB650" s="373"/>
      <c r="AC650" s="373"/>
      <c r="AD650" s="373"/>
      <c r="AE650" s="373"/>
      <c r="AF650" s="373"/>
      <c r="AG650" s="373"/>
      <c r="AH650" s="373"/>
      <c r="AI650" s="373"/>
      <c r="AJ650" s="373"/>
      <c r="AK650" s="373"/>
      <c r="AL650" s="373"/>
      <c r="AM650" s="373"/>
      <c r="AN650" s="373"/>
      <c r="AO650" s="373"/>
      <c r="AP650" s="373"/>
      <c r="AQ650" s="373"/>
      <c r="AR650" s="373"/>
      <c r="AS650" s="373"/>
      <c r="AT650" s="373"/>
      <c r="AU650" s="373"/>
      <c r="AV650" s="373"/>
      <c r="AW650" s="373"/>
      <c r="AX650" s="373"/>
      <c r="AY650" s="373"/>
      <c r="AZ650" s="373"/>
      <c r="BA650" s="373"/>
      <c r="BB650" s="373"/>
      <c r="BC650" s="373"/>
      <c r="BD650" s="373"/>
      <c r="BE650" s="373"/>
      <c r="BF650" s="373"/>
      <c r="BG650" s="373"/>
      <c r="BH650" s="373"/>
      <c r="BI650" s="373"/>
      <c r="BJ650" s="373"/>
      <c r="BK650" s="373"/>
      <c r="BL650" s="373"/>
      <c r="BM650" s="373"/>
      <c r="BN650" s="373"/>
    </row>
    <row r="651" spans="1:66" s="285" customFormat="1">
      <c r="A651" s="288"/>
      <c r="B651" s="288"/>
      <c r="C651" s="1396"/>
      <c r="D651" s="373"/>
      <c r="E651" s="373"/>
      <c r="F651" s="373"/>
      <c r="G651" s="373"/>
      <c r="H651" s="373"/>
      <c r="I651" s="373"/>
      <c r="J651" s="373"/>
      <c r="K651" s="373"/>
      <c r="L651" s="373"/>
      <c r="M651" s="373"/>
      <c r="N651" s="373"/>
      <c r="O651" s="287"/>
      <c r="P651" s="373"/>
      <c r="Q651" s="373"/>
      <c r="R651" s="373"/>
      <c r="S651" s="373"/>
      <c r="T651" s="373"/>
      <c r="U651" s="373"/>
      <c r="V651" s="373"/>
      <c r="W651" s="373"/>
      <c r="X651" s="373"/>
      <c r="Y651" s="373"/>
      <c r="Z651" s="373"/>
      <c r="AA651" s="373"/>
      <c r="AB651" s="373"/>
      <c r="AC651" s="373"/>
      <c r="AD651" s="373"/>
      <c r="AE651" s="373"/>
      <c r="AF651" s="373"/>
      <c r="AG651" s="373"/>
      <c r="AH651" s="373"/>
      <c r="AI651" s="373"/>
      <c r="AJ651" s="373"/>
      <c r="AK651" s="373"/>
      <c r="AL651" s="373"/>
      <c r="AM651" s="373"/>
      <c r="AN651" s="373"/>
      <c r="AO651" s="373"/>
      <c r="AP651" s="373"/>
      <c r="AQ651" s="373"/>
      <c r="AR651" s="373"/>
      <c r="AS651" s="373"/>
      <c r="AT651" s="373"/>
      <c r="AU651" s="373"/>
      <c r="AV651" s="373"/>
      <c r="AW651" s="373"/>
      <c r="AX651" s="373"/>
      <c r="AY651" s="373"/>
      <c r="AZ651" s="373"/>
      <c r="BA651" s="373"/>
      <c r="BB651" s="373"/>
      <c r="BC651" s="373"/>
      <c r="BD651" s="373"/>
      <c r="BE651" s="373"/>
      <c r="BF651" s="373"/>
      <c r="BG651" s="373"/>
      <c r="BH651" s="373"/>
      <c r="BI651" s="373"/>
      <c r="BJ651" s="373"/>
      <c r="BK651" s="373"/>
      <c r="BL651" s="373"/>
      <c r="BM651" s="373"/>
      <c r="BN651" s="373"/>
    </row>
    <row r="652" spans="1:66" s="285" customFormat="1" ht="15.75" customHeight="1">
      <c r="A652" s="288"/>
      <c r="B652" s="288"/>
      <c r="C652" s="1396"/>
      <c r="D652" s="373"/>
      <c r="E652" s="373"/>
      <c r="F652" s="373"/>
      <c r="G652" s="373"/>
      <c r="H652" s="373"/>
      <c r="I652" s="373"/>
      <c r="J652" s="373"/>
      <c r="K652" s="373"/>
      <c r="L652" s="373"/>
      <c r="M652" s="373"/>
      <c r="N652" s="373"/>
      <c r="O652" s="287"/>
      <c r="P652" s="373"/>
      <c r="Q652" s="373"/>
      <c r="R652" s="373"/>
      <c r="S652" s="373"/>
      <c r="T652" s="373"/>
      <c r="U652" s="373"/>
      <c r="V652" s="373"/>
      <c r="W652" s="373"/>
      <c r="X652" s="373"/>
      <c r="Y652" s="373"/>
      <c r="Z652" s="373"/>
      <c r="AA652" s="373"/>
      <c r="AB652" s="373"/>
      <c r="AC652" s="373"/>
      <c r="AD652" s="373"/>
      <c r="AE652" s="373"/>
      <c r="AF652" s="373"/>
      <c r="AG652" s="373"/>
      <c r="AH652" s="373"/>
      <c r="AI652" s="373"/>
      <c r="AJ652" s="373"/>
      <c r="AK652" s="373"/>
      <c r="AL652" s="373"/>
      <c r="AM652" s="373"/>
      <c r="AN652" s="373"/>
      <c r="AO652" s="373"/>
      <c r="AP652" s="373"/>
      <c r="AQ652" s="373"/>
      <c r="AR652" s="373"/>
      <c r="AS652" s="373"/>
      <c r="AT652" s="373"/>
      <c r="AU652" s="373"/>
      <c r="AV652" s="373"/>
      <c r="AW652" s="373"/>
      <c r="AX652" s="373"/>
      <c r="AY652" s="373"/>
      <c r="AZ652" s="373"/>
      <c r="BA652" s="373"/>
      <c r="BB652" s="373"/>
      <c r="BC652" s="373"/>
      <c r="BD652" s="373"/>
      <c r="BE652" s="373"/>
      <c r="BF652" s="373"/>
      <c r="BG652" s="373"/>
      <c r="BH652" s="373"/>
      <c r="BI652" s="373"/>
      <c r="BJ652" s="373"/>
      <c r="BK652" s="373"/>
      <c r="BL652" s="373"/>
      <c r="BM652" s="373"/>
      <c r="BN652" s="373"/>
    </row>
    <row r="653" spans="1:66" s="285" customFormat="1">
      <c r="A653" s="288"/>
      <c r="B653" s="288"/>
      <c r="C653" s="1396"/>
      <c r="D653" s="373"/>
      <c r="E653" s="373"/>
      <c r="F653" s="373"/>
      <c r="G653" s="373"/>
      <c r="H653" s="373"/>
      <c r="I653" s="373"/>
      <c r="J653" s="373"/>
      <c r="K653" s="373"/>
      <c r="L653" s="373"/>
      <c r="M653" s="373"/>
      <c r="N653" s="373"/>
      <c r="O653" s="287"/>
      <c r="P653" s="373"/>
      <c r="Q653" s="373"/>
      <c r="R653" s="373"/>
      <c r="S653" s="373"/>
      <c r="T653" s="373"/>
      <c r="U653" s="373"/>
      <c r="V653" s="373"/>
      <c r="W653" s="373"/>
      <c r="X653" s="373"/>
      <c r="Y653" s="373"/>
      <c r="Z653" s="373"/>
      <c r="AA653" s="373"/>
      <c r="AB653" s="373"/>
      <c r="AC653" s="373"/>
      <c r="AD653" s="373"/>
      <c r="AE653" s="373"/>
      <c r="AF653" s="373"/>
      <c r="AG653" s="373"/>
      <c r="AH653" s="373"/>
      <c r="AI653" s="373"/>
      <c r="AJ653" s="373"/>
      <c r="AK653" s="373"/>
      <c r="AL653" s="373"/>
      <c r="AM653" s="373"/>
      <c r="AN653" s="373"/>
      <c r="AO653" s="373"/>
      <c r="AP653" s="373"/>
      <c r="AQ653" s="373"/>
      <c r="AR653" s="373"/>
      <c r="AS653" s="373"/>
      <c r="AT653" s="373"/>
      <c r="AU653" s="373"/>
      <c r="AV653" s="373"/>
      <c r="AW653" s="373"/>
      <c r="AX653" s="373"/>
      <c r="AY653" s="373"/>
      <c r="AZ653" s="373"/>
      <c r="BA653" s="373"/>
      <c r="BB653" s="373"/>
      <c r="BC653" s="373"/>
      <c r="BD653" s="373"/>
      <c r="BE653" s="373"/>
      <c r="BF653" s="373"/>
      <c r="BG653" s="373"/>
      <c r="BH653" s="373"/>
      <c r="BI653" s="373"/>
      <c r="BJ653" s="373"/>
      <c r="BK653" s="373"/>
      <c r="BL653" s="373"/>
      <c r="BM653" s="373"/>
      <c r="BN653" s="373"/>
    </row>
    <row r="654" spans="1:66" s="285" customFormat="1" ht="15.75" customHeight="1">
      <c r="A654" s="288"/>
      <c r="B654" s="288"/>
      <c r="C654" s="1396"/>
      <c r="D654" s="373"/>
      <c r="E654" s="373"/>
      <c r="F654" s="373"/>
      <c r="G654" s="373"/>
      <c r="H654" s="373"/>
      <c r="I654" s="373"/>
      <c r="J654" s="373"/>
      <c r="K654" s="373"/>
      <c r="L654" s="373"/>
      <c r="M654" s="373"/>
      <c r="N654" s="373"/>
      <c r="O654" s="287"/>
      <c r="P654" s="373"/>
      <c r="Q654" s="373"/>
      <c r="R654" s="373"/>
      <c r="S654" s="373"/>
      <c r="T654" s="373"/>
      <c r="U654" s="373"/>
      <c r="V654" s="373"/>
      <c r="W654" s="373"/>
      <c r="X654" s="373"/>
      <c r="Y654" s="373"/>
      <c r="Z654" s="373"/>
      <c r="AA654" s="373"/>
      <c r="AB654" s="373"/>
      <c r="AC654" s="373"/>
      <c r="AD654" s="373"/>
      <c r="AE654" s="373"/>
      <c r="AF654" s="373"/>
      <c r="AG654" s="373"/>
      <c r="AH654" s="373"/>
      <c r="AI654" s="373"/>
      <c r="AJ654" s="373"/>
      <c r="AK654" s="373"/>
      <c r="AL654" s="373"/>
      <c r="AM654" s="373"/>
      <c r="AN654" s="373"/>
      <c r="AO654" s="373"/>
      <c r="AP654" s="373"/>
      <c r="AQ654" s="373"/>
      <c r="AR654" s="373"/>
      <c r="AS654" s="373"/>
      <c r="AT654" s="373"/>
      <c r="AU654" s="373"/>
      <c r="AV654" s="373"/>
      <c r="AW654" s="373"/>
      <c r="AX654" s="373"/>
      <c r="AY654" s="373"/>
      <c r="AZ654" s="373"/>
      <c r="BA654" s="373"/>
      <c r="BB654" s="373"/>
      <c r="BC654" s="373"/>
      <c r="BD654" s="373"/>
      <c r="BE654" s="373"/>
      <c r="BF654" s="373"/>
      <c r="BG654" s="373"/>
      <c r="BH654" s="373"/>
      <c r="BI654" s="373"/>
      <c r="BJ654" s="373"/>
      <c r="BK654" s="373"/>
      <c r="BL654" s="373"/>
      <c r="BM654" s="373"/>
      <c r="BN654" s="373"/>
    </row>
    <row r="655" spans="1:66" s="285" customFormat="1">
      <c r="A655" s="288"/>
      <c r="B655" s="288"/>
      <c r="C655" s="1396"/>
      <c r="D655" s="373"/>
      <c r="E655" s="373"/>
      <c r="F655" s="373"/>
      <c r="G655" s="373"/>
      <c r="H655" s="373"/>
      <c r="I655" s="373"/>
      <c r="J655" s="373"/>
      <c r="K655" s="373"/>
      <c r="L655" s="373"/>
      <c r="M655" s="373"/>
      <c r="N655" s="373"/>
      <c r="O655" s="287"/>
      <c r="P655" s="373"/>
      <c r="Q655" s="373"/>
      <c r="R655" s="373"/>
      <c r="S655" s="373"/>
      <c r="T655" s="373"/>
      <c r="U655" s="373"/>
      <c r="V655" s="373"/>
      <c r="W655" s="373"/>
      <c r="X655" s="373"/>
      <c r="Y655" s="373"/>
      <c r="Z655" s="373"/>
      <c r="AA655" s="373"/>
      <c r="AB655" s="373"/>
      <c r="AC655" s="373"/>
      <c r="AD655" s="373"/>
      <c r="AE655" s="373"/>
      <c r="AF655" s="373"/>
      <c r="AG655" s="373"/>
      <c r="AH655" s="373"/>
      <c r="AI655" s="373"/>
      <c r="AJ655" s="373"/>
      <c r="AK655" s="373"/>
      <c r="AL655" s="373"/>
      <c r="AM655" s="373"/>
      <c r="AN655" s="373"/>
      <c r="AO655" s="373"/>
      <c r="AP655" s="373"/>
      <c r="AQ655" s="373"/>
      <c r="AR655" s="373"/>
      <c r="AS655" s="373"/>
      <c r="AT655" s="373"/>
      <c r="AU655" s="373"/>
      <c r="AV655" s="373"/>
      <c r="AW655" s="373"/>
      <c r="AX655" s="373"/>
      <c r="AY655" s="373"/>
      <c r="AZ655" s="373"/>
      <c r="BA655" s="373"/>
      <c r="BB655" s="373"/>
      <c r="BC655" s="373"/>
      <c r="BD655" s="373"/>
      <c r="BE655" s="373"/>
      <c r="BF655" s="373"/>
      <c r="BG655" s="373"/>
      <c r="BH655" s="373"/>
      <c r="BI655" s="373"/>
      <c r="BJ655" s="373"/>
      <c r="BK655" s="373"/>
      <c r="BL655" s="373"/>
      <c r="BM655" s="373"/>
      <c r="BN655" s="373"/>
    </row>
    <row r="656" spans="1:66" s="285" customFormat="1" ht="15.75" customHeight="1">
      <c r="A656" s="288"/>
      <c r="B656" s="288"/>
      <c r="C656" s="1396"/>
      <c r="D656" s="373"/>
      <c r="E656" s="373"/>
      <c r="F656" s="373"/>
      <c r="G656" s="373"/>
      <c r="H656" s="373"/>
      <c r="I656" s="373"/>
      <c r="J656" s="373"/>
      <c r="K656" s="373"/>
      <c r="L656" s="373"/>
      <c r="M656" s="373"/>
      <c r="N656" s="373"/>
      <c r="O656" s="287"/>
      <c r="P656" s="373"/>
      <c r="Q656" s="373"/>
      <c r="R656" s="373"/>
      <c r="S656" s="373"/>
      <c r="T656" s="373"/>
      <c r="U656" s="373"/>
      <c r="V656" s="373"/>
      <c r="W656" s="373"/>
      <c r="X656" s="373"/>
      <c r="Y656" s="373"/>
      <c r="Z656" s="373"/>
      <c r="AA656" s="373"/>
      <c r="AB656" s="373"/>
      <c r="AC656" s="373"/>
      <c r="AD656" s="373"/>
      <c r="AE656" s="373"/>
      <c r="AF656" s="373"/>
      <c r="AG656" s="373"/>
      <c r="AH656" s="373"/>
      <c r="AI656" s="373"/>
      <c r="AJ656" s="373"/>
      <c r="AK656" s="373"/>
      <c r="AL656" s="373"/>
      <c r="AM656" s="373"/>
      <c r="AN656" s="373"/>
      <c r="AO656" s="373"/>
      <c r="AP656" s="373"/>
      <c r="AQ656" s="373"/>
      <c r="AR656" s="373"/>
      <c r="AS656" s="373"/>
      <c r="AT656" s="373"/>
      <c r="AU656" s="373"/>
      <c r="AV656" s="373"/>
      <c r="AW656" s="373"/>
      <c r="AX656" s="373"/>
      <c r="AY656" s="373"/>
      <c r="AZ656" s="373"/>
      <c r="BA656" s="373"/>
      <c r="BB656" s="373"/>
      <c r="BC656" s="373"/>
      <c r="BD656" s="373"/>
      <c r="BE656" s="373"/>
      <c r="BF656" s="373"/>
      <c r="BG656" s="373"/>
      <c r="BH656" s="373"/>
      <c r="BI656" s="373"/>
      <c r="BJ656" s="373"/>
      <c r="BK656" s="373"/>
      <c r="BL656" s="373"/>
      <c r="BM656" s="373"/>
      <c r="BN656" s="373"/>
    </row>
    <row r="657" spans="1:66" s="285" customFormat="1">
      <c r="A657" s="288"/>
      <c r="B657" s="288"/>
      <c r="C657" s="1396"/>
      <c r="D657" s="373"/>
      <c r="E657" s="373"/>
      <c r="F657" s="373"/>
      <c r="G657" s="373"/>
      <c r="H657" s="373"/>
      <c r="I657" s="373"/>
      <c r="J657" s="373"/>
      <c r="K657" s="373"/>
      <c r="L657" s="373"/>
      <c r="M657" s="373"/>
      <c r="N657" s="373"/>
      <c r="O657" s="287"/>
      <c r="P657" s="373"/>
      <c r="Q657" s="373"/>
      <c r="R657" s="373"/>
      <c r="S657" s="373"/>
      <c r="T657" s="373"/>
      <c r="U657" s="373"/>
      <c r="V657" s="373"/>
      <c r="W657" s="373"/>
      <c r="X657" s="373"/>
      <c r="Y657" s="373"/>
      <c r="Z657" s="373"/>
      <c r="AA657" s="373"/>
      <c r="AB657" s="373"/>
      <c r="AC657" s="373"/>
      <c r="AD657" s="373"/>
      <c r="AE657" s="373"/>
      <c r="AF657" s="373"/>
      <c r="AG657" s="373"/>
      <c r="AH657" s="373"/>
      <c r="AI657" s="373"/>
      <c r="AJ657" s="373"/>
      <c r="AK657" s="373"/>
      <c r="AL657" s="373"/>
      <c r="AM657" s="373"/>
      <c r="AN657" s="373"/>
      <c r="AO657" s="373"/>
      <c r="AP657" s="373"/>
      <c r="AQ657" s="373"/>
      <c r="AR657" s="373"/>
      <c r="AS657" s="373"/>
      <c r="AT657" s="373"/>
      <c r="AU657" s="373"/>
      <c r="AV657" s="373"/>
      <c r="AW657" s="373"/>
      <c r="AX657" s="373"/>
      <c r="AY657" s="373"/>
      <c r="AZ657" s="373"/>
      <c r="BA657" s="373"/>
      <c r="BB657" s="373"/>
      <c r="BC657" s="373"/>
      <c r="BD657" s="373"/>
      <c r="BE657" s="373"/>
      <c r="BF657" s="373"/>
      <c r="BG657" s="373"/>
      <c r="BH657" s="373"/>
      <c r="BI657" s="373"/>
      <c r="BJ657" s="373"/>
      <c r="BK657" s="373"/>
      <c r="BL657" s="373"/>
      <c r="BM657" s="373"/>
      <c r="BN657" s="373"/>
    </row>
    <row r="658" spans="1:66" s="285" customFormat="1" ht="15.75" customHeight="1">
      <c r="A658" s="288"/>
      <c r="B658" s="288"/>
      <c r="C658" s="1396"/>
      <c r="D658" s="373"/>
      <c r="E658" s="373"/>
      <c r="F658" s="373"/>
      <c r="G658" s="373"/>
      <c r="H658" s="373"/>
      <c r="I658" s="373"/>
      <c r="J658" s="373"/>
      <c r="K658" s="373"/>
      <c r="L658" s="373"/>
      <c r="M658" s="373"/>
      <c r="N658" s="373"/>
      <c r="O658" s="287"/>
      <c r="P658" s="373"/>
      <c r="Q658" s="373"/>
      <c r="R658" s="373"/>
      <c r="S658" s="373"/>
      <c r="T658" s="373"/>
      <c r="U658" s="373"/>
      <c r="V658" s="373"/>
      <c r="W658" s="373"/>
      <c r="X658" s="373"/>
      <c r="Y658" s="373"/>
      <c r="Z658" s="373"/>
      <c r="AA658" s="373"/>
      <c r="AB658" s="373"/>
      <c r="AC658" s="373"/>
      <c r="AD658" s="373"/>
      <c r="AE658" s="373"/>
      <c r="AF658" s="373"/>
      <c r="AG658" s="373"/>
      <c r="AH658" s="373"/>
      <c r="AI658" s="373"/>
      <c r="AJ658" s="373"/>
      <c r="AK658" s="373"/>
      <c r="AL658" s="373"/>
      <c r="AM658" s="373"/>
      <c r="AN658" s="373"/>
      <c r="AO658" s="373"/>
      <c r="AP658" s="373"/>
      <c r="AQ658" s="373"/>
      <c r="AR658" s="373"/>
      <c r="AS658" s="373"/>
      <c r="AT658" s="373"/>
      <c r="AU658" s="373"/>
      <c r="AV658" s="373"/>
      <c r="AW658" s="373"/>
      <c r="AX658" s="373"/>
      <c r="AY658" s="373"/>
      <c r="AZ658" s="373"/>
      <c r="BA658" s="373"/>
      <c r="BB658" s="373"/>
      <c r="BC658" s="373"/>
      <c r="BD658" s="373"/>
      <c r="BE658" s="373"/>
      <c r="BF658" s="373"/>
      <c r="BG658" s="373"/>
      <c r="BH658" s="373"/>
      <c r="BI658" s="373"/>
      <c r="BJ658" s="373"/>
      <c r="BK658" s="373"/>
      <c r="BL658" s="373"/>
      <c r="BM658" s="373"/>
      <c r="BN658" s="373"/>
    </row>
    <row r="659" spans="1:66" s="285" customFormat="1">
      <c r="A659" s="288"/>
      <c r="B659" s="288"/>
      <c r="C659" s="1396"/>
      <c r="D659" s="373"/>
      <c r="E659" s="373"/>
      <c r="F659" s="373"/>
      <c r="G659" s="373"/>
      <c r="H659" s="373"/>
      <c r="I659" s="373"/>
      <c r="J659" s="373"/>
      <c r="K659" s="373"/>
      <c r="L659" s="373"/>
      <c r="M659" s="373"/>
      <c r="N659" s="373"/>
      <c r="O659" s="287"/>
      <c r="P659" s="373"/>
      <c r="Q659" s="373"/>
      <c r="R659" s="373"/>
      <c r="S659" s="373"/>
      <c r="T659" s="373"/>
      <c r="U659" s="373"/>
      <c r="V659" s="373"/>
      <c r="W659" s="373"/>
      <c r="X659" s="373"/>
      <c r="Y659" s="373"/>
      <c r="Z659" s="373"/>
      <c r="AA659" s="373"/>
      <c r="AB659" s="373"/>
      <c r="AC659" s="373"/>
      <c r="AD659" s="373"/>
      <c r="AE659" s="373"/>
      <c r="AF659" s="373"/>
      <c r="AG659" s="373"/>
      <c r="AH659" s="373"/>
      <c r="AI659" s="373"/>
      <c r="AJ659" s="373"/>
      <c r="AK659" s="373"/>
      <c r="AL659" s="373"/>
      <c r="AM659" s="373"/>
      <c r="AN659" s="373"/>
      <c r="AO659" s="373"/>
      <c r="AP659" s="373"/>
      <c r="AQ659" s="373"/>
      <c r="AR659" s="373"/>
      <c r="AS659" s="373"/>
      <c r="AT659" s="373"/>
      <c r="AU659" s="373"/>
      <c r="AV659" s="373"/>
      <c r="AW659" s="373"/>
      <c r="AX659" s="373"/>
      <c r="AY659" s="373"/>
      <c r="AZ659" s="373"/>
      <c r="BA659" s="373"/>
      <c r="BB659" s="373"/>
      <c r="BC659" s="373"/>
      <c r="BD659" s="373"/>
      <c r="BE659" s="373"/>
      <c r="BF659" s="373"/>
      <c r="BG659" s="373"/>
      <c r="BH659" s="373"/>
      <c r="BI659" s="373"/>
      <c r="BJ659" s="373"/>
      <c r="BK659" s="373"/>
      <c r="BL659" s="373"/>
      <c r="BM659" s="373"/>
      <c r="BN659" s="373"/>
    </row>
    <row r="660" spans="1:66" s="285" customFormat="1" ht="15.75" customHeight="1">
      <c r="A660" s="288"/>
      <c r="B660" s="288"/>
      <c r="C660" s="1396"/>
      <c r="D660" s="373"/>
      <c r="E660" s="373"/>
      <c r="F660" s="373"/>
      <c r="G660" s="373"/>
      <c r="H660" s="373"/>
      <c r="I660" s="373"/>
      <c r="J660" s="373"/>
      <c r="K660" s="373"/>
      <c r="L660" s="373"/>
      <c r="M660" s="373"/>
      <c r="N660" s="373"/>
      <c r="O660" s="287"/>
      <c r="P660" s="373"/>
      <c r="Q660" s="373"/>
      <c r="R660" s="373"/>
      <c r="S660" s="373"/>
      <c r="T660" s="373"/>
      <c r="U660" s="373"/>
      <c r="V660" s="373"/>
      <c r="W660" s="373"/>
      <c r="X660" s="373"/>
      <c r="Y660" s="373"/>
      <c r="Z660" s="373"/>
      <c r="AA660" s="373"/>
      <c r="AB660" s="373"/>
      <c r="AC660" s="373"/>
      <c r="AD660" s="373"/>
      <c r="AE660" s="373"/>
      <c r="AF660" s="373"/>
      <c r="AG660" s="373"/>
      <c r="AH660" s="373"/>
      <c r="AI660" s="373"/>
      <c r="AJ660" s="373"/>
      <c r="AK660" s="373"/>
      <c r="AL660" s="373"/>
      <c r="AM660" s="373"/>
      <c r="AN660" s="373"/>
      <c r="AO660" s="373"/>
      <c r="AP660" s="373"/>
      <c r="AQ660" s="373"/>
      <c r="AR660" s="373"/>
      <c r="AS660" s="373"/>
      <c r="AT660" s="373"/>
      <c r="AU660" s="373"/>
      <c r="AV660" s="373"/>
      <c r="AW660" s="373"/>
      <c r="AX660" s="373"/>
      <c r="AY660" s="373"/>
      <c r="AZ660" s="373"/>
      <c r="BA660" s="373"/>
      <c r="BB660" s="373"/>
      <c r="BC660" s="373"/>
      <c r="BD660" s="373"/>
      <c r="BE660" s="373"/>
      <c r="BF660" s="373"/>
      <c r="BG660" s="373"/>
      <c r="BH660" s="373"/>
      <c r="BI660" s="373"/>
      <c r="BJ660" s="373"/>
      <c r="BK660" s="373"/>
      <c r="BL660" s="373"/>
      <c r="BM660" s="373"/>
      <c r="BN660" s="373"/>
    </row>
    <row r="661" spans="1:66" s="285" customFormat="1">
      <c r="A661" s="288"/>
      <c r="B661" s="288"/>
      <c r="C661" s="1396"/>
      <c r="D661" s="373"/>
      <c r="E661" s="373"/>
      <c r="F661" s="373"/>
      <c r="G661" s="373"/>
      <c r="H661" s="373"/>
      <c r="I661" s="373"/>
      <c r="J661" s="373"/>
      <c r="K661" s="373"/>
      <c r="L661" s="373"/>
      <c r="M661" s="373"/>
      <c r="N661" s="373"/>
      <c r="O661" s="287"/>
      <c r="P661" s="373"/>
      <c r="Q661" s="373"/>
      <c r="R661" s="373"/>
      <c r="S661" s="373"/>
      <c r="T661" s="373"/>
      <c r="U661" s="373"/>
      <c r="V661" s="373"/>
      <c r="W661" s="373"/>
      <c r="X661" s="373"/>
      <c r="Y661" s="373"/>
      <c r="Z661" s="373"/>
      <c r="AA661" s="373"/>
      <c r="AB661" s="373"/>
      <c r="AC661" s="373"/>
      <c r="AD661" s="373"/>
      <c r="AE661" s="373"/>
      <c r="AF661" s="373"/>
      <c r="AG661" s="373"/>
      <c r="AH661" s="373"/>
      <c r="AI661" s="373"/>
      <c r="AJ661" s="373"/>
      <c r="AK661" s="373"/>
      <c r="AL661" s="373"/>
      <c r="AM661" s="373"/>
      <c r="AN661" s="373"/>
      <c r="AO661" s="373"/>
      <c r="AP661" s="373"/>
      <c r="AQ661" s="373"/>
      <c r="AR661" s="373"/>
      <c r="AS661" s="373"/>
      <c r="AT661" s="373"/>
      <c r="AU661" s="373"/>
      <c r="AV661" s="373"/>
      <c r="AW661" s="373"/>
      <c r="AX661" s="373"/>
      <c r="AY661" s="373"/>
      <c r="AZ661" s="373"/>
      <c r="BA661" s="373"/>
      <c r="BB661" s="373"/>
      <c r="BC661" s="373"/>
      <c r="BD661" s="373"/>
      <c r="BE661" s="373"/>
      <c r="BF661" s="373"/>
      <c r="BG661" s="373"/>
      <c r="BH661" s="373"/>
      <c r="BI661" s="373"/>
      <c r="BJ661" s="373"/>
      <c r="BK661" s="373"/>
      <c r="BL661" s="373"/>
      <c r="BM661" s="373"/>
      <c r="BN661" s="373"/>
    </row>
    <row r="662" spans="1:66" s="285" customFormat="1" ht="15.75" customHeight="1">
      <c r="A662" s="288"/>
      <c r="B662" s="288"/>
      <c r="C662" s="1396"/>
      <c r="D662" s="373"/>
      <c r="E662" s="373"/>
      <c r="F662" s="373"/>
      <c r="G662" s="373"/>
      <c r="H662" s="373"/>
      <c r="I662" s="373"/>
      <c r="J662" s="373"/>
      <c r="K662" s="373"/>
      <c r="L662" s="373"/>
      <c r="M662" s="373"/>
      <c r="N662" s="373"/>
      <c r="O662" s="287"/>
      <c r="P662" s="373"/>
      <c r="Q662" s="373"/>
      <c r="R662" s="373"/>
      <c r="S662" s="373"/>
      <c r="T662" s="373"/>
      <c r="U662" s="373"/>
      <c r="V662" s="373"/>
      <c r="W662" s="373"/>
      <c r="X662" s="373"/>
      <c r="Y662" s="373"/>
      <c r="Z662" s="373"/>
      <c r="AA662" s="373"/>
      <c r="AB662" s="373"/>
      <c r="AC662" s="373"/>
      <c r="AD662" s="373"/>
      <c r="AE662" s="373"/>
      <c r="AF662" s="373"/>
      <c r="AG662" s="373"/>
      <c r="AH662" s="373"/>
      <c r="AI662" s="373"/>
      <c r="AJ662" s="373"/>
      <c r="AK662" s="373"/>
      <c r="AL662" s="373"/>
      <c r="AM662" s="373"/>
      <c r="AN662" s="373"/>
      <c r="AO662" s="373"/>
      <c r="AP662" s="373"/>
      <c r="AQ662" s="373"/>
      <c r="AR662" s="373"/>
      <c r="AS662" s="373"/>
      <c r="AT662" s="373"/>
      <c r="AU662" s="373"/>
      <c r="AV662" s="373"/>
      <c r="AW662" s="373"/>
      <c r="AX662" s="373"/>
      <c r="AY662" s="373"/>
      <c r="AZ662" s="373"/>
      <c r="BA662" s="373"/>
      <c r="BB662" s="373"/>
      <c r="BC662" s="373"/>
      <c r="BD662" s="373"/>
      <c r="BE662" s="373"/>
      <c r="BF662" s="373"/>
      <c r="BG662" s="373"/>
      <c r="BH662" s="373"/>
      <c r="BI662" s="373"/>
      <c r="BJ662" s="373"/>
      <c r="BK662" s="373"/>
      <c r="BL662" s="373"/>
      <c r="BM662" s="373"/>
      <c r="BN662" s="373"/>
    </row>
    <row r="663" spans="1:66" s="285" customFormat="1">
      <c r="A663" s="288"/>
      <c r="B663" s="288"/>
      <c r="C663" s="1396"/>
      <c r="D663" s="373"/>
      <c r="E663" s="373"/>
      <c r="F663" s="373"/>
      <c r="G663" s="373"/>
      <c r="H663" s="373"/>
      <c r="I663" s="373"/>
      <c r="J663" s="373"/>
      <c r="K663" s="373"/>
      <c r="L663" s="373"/>
      <c r="M663" s="373"/>
      <c r="N663" s="373"/>
      <c r="O663" s="287"/>
      <c r="P663" s="373"/>
      <c r="Q663" s="373"/>
      <c r="R663" s="373"/>
      <c r="S663" s="373"/>
      <c r="T663" s="373"/>
      <c r="U663" s="373"/>
      <c r="V663" s="373"/>
      <c r="W663" s="373"/>
      <c r="X663" s="373"/>
      <c r="Y663" s="373"/>
      <c r="Z663" s="373"/>
      <c r="AA663" s="373"/>
      <c r="AB663" s="373"/>
      <c r="AC663" s="373"/>
      <c r="AD663" s="373"/>
      <c r="AE663" s="373"/>
      <c r="AF663" s="373"/>
      <c r="AG663" s="373"/>
      <c r="AH663" s="373"/>
      <c r="AI663" s="373"/>
      <c r="AJ663" s="373"/>
      <c r="AK663" s="373"/>
      <c r="AL663" s="373"/>
      <c r="AM663" s="373"/>
      <c r="AN663" s="373"/>
      <c r="AO663" s="373"/>
      <c r="AP663" s="373"/>
      <c r="AQ663" s="373"/>
      <c r="AR663" s="373"/>
      <c r="AS663" s="373"/>
      <c r="AT663" s="373"/>
      <c r="AU663" s="373"/>
      <c r="AV663" s="373"/>
      <c r="AW663" s="373"/>
      <c r="AX663" s="373"/>
      <c r="AY663" s="373"/>
      <c r="AZ663" s="373"/>
      <c r="BA663" s="373"/>
      <c r="BB663" s="373"/>
      <c r="BC663" s="373"/>
      <c r="BD663" s="373"/>
      <c r="BE663" s="373"/>
      <c r="BF663" s="373"/>
      <c r="BG663" s="373"/>
      <c r="BH663" s="373"/>
      <c r="BI663" s="373"/>
      <c r="BJ663" s="373"/>
      <c r="BK663" s="373"/>
      <c r="BL663" s="373"/>
      <c r="BM663" s="373"/>
      <c r="BN663" s="373"/>
    </row>
    <row r="664" spans="1:66" s="285" customFormat="1" ht="15.75" customHeight="1">
      <c r="A664" s="288"/>
      <c r="B664" s="288"/>
      <c r="C664" s="1396"/>
      <c r="D664" s="373"/>
      <c r="E664" s="373"/>
      <c r="F664" s="373"/>
      <c r="G664" s="373"/>
      <c r="H664" s="373"/>
      <c r="I664" s="373"/>
      <c r="J664" s="373"/>
      <c r="K664" s="373"/>
      <c r="L664" s="373"/>
      <c r="M664" s="373"/>
      <c r="N664" s="373"/>
      <c r="O664" s="287"/>
      <c r="P664" s="373"/>
      <c r="Q664" s="373"/>
      <c r="R664" s="373"/>
      <c r="S664" s="373"/>
      <c r="T664" s="373"/>
      <c r="U664" s="373"/>
      <c r="V664" s="373"/>
      <c r="W664" s="373"/>
      <c r="X664" s="373"/>
      <c r="Y664" s="373"/>
      <c r="Z664" s="373"/>
      <c r="AA664" s="373"/>
      <c r="AB664" s="373"/>
      <c r="AC664" s="373"/>
      <c r="AD664" s="373"/>
      <c r="AE664" s="373"/>
      <c r="AF664" s="373"/>
      <c r="AG664" s="373"/>
      <c r="AH664" s="373"/>
      <c r="AI664" s="373"/>
      <c r="AJ664" s="373"/>
      <c r="AK664" s="373"/>
      <c r="AL664" s="373"/>
      <c r="AM664" s="373"/>
      <c r="AN664" s="373"/>
      <c r="AO664" s="373"/>
      <c r="AP664" s="373"/>
      <c r="AQ664" s="373"/>
      <c r="AR664" s="373"/>
      <c r="AS664" s="373"/>
      <c r="AT664" s="373"/>
      <c r="AU664" s="373"/>
      <c r="AV664" s="373"/>
      <c r="AW664" s="373"/>
      <c r="AX664" s="373"/>
      <c r="AY664" s="373"/>
      <c r="AZ664" s="373"/>
      <c r="BA664" s="373"/>
      <c r="BB664" s="373"/>
      <c r="BC664" s="373"/>
      <c r="BD664" s="373"/>
      <c r="BE664" s="373"/>
      <c r="BF664" s="373"/>
      <c r="BG664" s="373"/>
      <c r="BH664" s="373"/>
      <c r="BI664" s="373"/>
      <c r="BJ664" s="373"/>
      <c r="BK664" s="373"/>
      <c r="BL664" s="373"/>
      <c r="BM664" s="373"/>
      <c r="BN664" s="373"/>
    </row>
    <row r="665" spans="1:66" s="285" customFormat="1">
      <c r="A665" s="288"/>
      <c r="B665" s="288"/>
      <c r="C665" s="1396"/>
      <c r="D665" s="373"/>
      <c r="E665" s="373"/>
      <c r="F665" s="373"/>
      <c r="G665" s="373"/>
      <c r="H665" s="373"/>
      <c r="I665" s="373"/>
      <c r="J665" s="373"/>
      <c r="K665" s="373"/>
      <c r="L665" s="373"/>
      <c r="M665" s="373"/>
      <c r="N665" s="373"/>
      <c r="O665" s="287"/>
      <c r="P665" s="373"/>
      <c r="Q665" s="373"/>
      <c r="R665" s="373"/>
      <c r="S665" s="373"/>
      <c r="T665" s="373"/>
      <c r="U665" s="373"/>
      <c r="V665" s="373"/>
      <c r="W665" s="373"/>
      <c r="X665" s="373"/>
      <c r="Y665" s="373"/>
      <c r="Z665" s="373"/>
      <c r="AA665" s="373"/>
      <c r="AB665" s="373"/>
      <c r="AC665" s="373"/>
      <c r="AD665" s="373"/>
      <c r="AE665" s="373"/>
      <c r="AF665" s="373"/>
      <c r="AG665" s="373"/>
      <c r="AH665" s="373"/>
      <c r="AI665" s="373"/>
      <c r="AJ665" s="373"/>
      <c r="AK665" s="373"/>
      <c r="AL665" s="373"/>
      <c r="AM665" s="373"/>
      <c r="AN665" s="373"/>
      <c r="AO665" s="373"/>
      <c r="AP665" s="373"/>
      <c r="AQ665" s="373"/>
      <c r="AR665" s="373"/>
      <c r="AS665" s="373"/>
      <c r="AT665" s="373"/>
      <c r="AU665" s="373"/>
      <c r="AV665" s="373"/>
      <c r="AW665" s="373"/>
      <c r="AX665" s="373"/>
      <c r="AY665" s="373"/>
      <c r="AZ665" s="373"/>
      <c r="BA665" s="373"/>
      <c r="BB665" s="373"/>
      <c r="BC665" s="373"/>
      <c r="BD665" s="373"/>
      <c r="BE665" s="373"/>
      <c r="BF665" s="373"/>
      <c r="BG665" s="373"/>
      <c r="BH665" s="373"/>
      <c r="BI665" s="373"/>
      <c r="BJ665" s="373"/>
      <c r="BK665" s="373"/>
      <c r="BL665" s="373"/>
      <c r="BM665" s="373"/>
      <c r="BN665" s="373"/>
    </row>
    <row r="666" spans="1:66" s="285" customFormat="1" ht="15.75" customHeight="1">
      <c r="A666" s="288"/>
      <c r="B666" s="288"/>
      <c r="C666" s="1396"/>
      <c r="D666" s="373"/>
      <c r="E666" s="373"/>
      <c r="F666" s="373"/>
      <c r="G666" s="373"/>
      <c r="H666" s="373"/>
      <c r="I666" s="373"/>
      <c r="J666" s="373"/>
      <c r="K666" s="373"/>
      <c r="L666" s="373"/>
      <c r="M666" s="373"/>
      <c r="N666" s="373"/>
      <c r="O666" s="287"/>
      <c r="P666" s="373"/>
      <c r="Q666" s="373"/>
      <c r="R666" s="373"/>
      <c r="S666" s="373"/>
      <c r="T666" s="373"/>
      <c r="U666" s="373"/>
      <c r="V666" s="373"/>
      <c r="W666" s="373"/>
      <c r="X666" s="373"/>
      <c r="Y666" s="373"/>
      <c r="Z666" s="373"/>
      <c r="AA666" s="373"/>
      <c r="AB666" s="373"/>
      <c r="AC666" s="373"/>
      <c r="AD666" s="373"/>
      <c r="AE666" s="373"/>
      <c r="AF666" s="373"/>
      <c r="AG666" s="373"/>
      <c r="AH666" s="373"/>
      <c r="AI666" s="373"/>
      <c r="AJ666" s="373"/>
      <c r="AK666" s="373"/>
      <c r="AL666" s="373"/>
      <c r="AM666" s="373"/>
      <c r="AN666" s="373"/>
      <c r="AO666" s="373"/>
      <c r="AP666" s="373"/>
      <c r="AQ666" s="373"/>
      <c r="AR666" s="373"/>
      <c r="AS666" s="373"/>
      <c r="AT666" s="373"/>
      <c r="AU666" s="373"/>
      <c r="AV666" s="373"/>
      <c r="AW666" s="373"/>
      <c r="AX666" s="373"/>
      <c r="AY666" s="373"/>
      <c r="AZ666" s="373"/>
      <c r="BA666" s="373"/>
      <c r="BB666" s="373"/>
      <c r="BC666" s="373"/>
      <c r="BD666" s="373"/>
      <c r="BE666" s="373"/>
      <c r="BF666" s="373"/>
      <c r="BG666" s="373"/>
      <c r="BH666" s="373"/>
      <c r="BI666" s="373"/>
      <c r="BJ666" s="373"/>
      <c r="BK666" s="373"/>
      <c r="BL666" s="373"/>
      <c r="BM666" s="373"/>
      <c r="BN666" s="373"/>
    </row>
    <row r="667" spans="1:66" s="285" customFormat="1">
      <c r="A667" s="288"/>
      <c r="B667" s="288"/>
      <c r="C667" s="1396"/>
      <c r="D667" s="373"/>
      <c r="E667" s="373"/>
      <c r="F667" s="373"/>
      <c r="G667" s="373"/>
      <c r="H667" s="373"/>
      <c r="I667" s="373"/>
      <c r="J667" s="373"/>
      <c r="K667" s="373"/>
      <c r="L667" s="373"/>
      <c r="M667" s="373"/>
      <c r="N667" s="373"/>
      <c r="O667" s="287"/>
      <c r="P667" s="373"/>
      <c r="Q667" s="373"/>
      <c r="R667" s="373"/>
      <c r="S667" s="373"/>
      <c r="T667" s="373"/>
      <c r="U667" s="373"/>
      <c r="V667" s="373"/>
      <c r="W667" s="373"/>
      <c r="X667" s="373"/>
      <c r="Y667" s="373"/>
      <c r="Z667" s="373"/>
      <c r="AA667" s="373"/>
      <c r="AB667" s="373"/>
      <c r="AC667" s="373"/>
      <c r="AD667" s="373"/>
      <c r="AE667" s="373"/>
      <c r="AF667" s="373"/>
      <c r="AG667" s="373"/>
      <c r="AH667" s="373"/>
      <c r="AI667" s="373"/>
      <c r="AJ667" s="373"/>
      <c r="AK667" s="373"/>
      <c r="AL667" s="373"/>
      <c r="AM667" s="373"/>
      <c r="AN667" s="373"/>
      <c r="AO667" s="373"/>
      <c r="AP667" s="373"/>
      <c r="AQ667" s="373"/>
      <c r="AR667" s="373"/>
      <c r="AS667" s="373"/>
      <c r="AT667" s="373"/>
      <c r="AU667" s="373"/>
      <c r="AV667" s="373"/>
      <c r="AW667" s="373"/>
      <c r="AX667" s="373"/>
      <c r="AY667" s="373"/>
      <c r="AZ667" s="373"/>
      <c r="BA667" s="373"/>
      <c r="BB667" s="373"/>
      <c r="BC667" s="373"/>
      <c r="BD667" s="373"/>
      <c r="BE667" s="373"/>
      <c r="BF667" s="373"/>
      <c r="BG667" s="373"/>
      <c r="BH667" s="373"/>
      <c r="BI667" s="373"/>
      <c r="BJ667" s="373"/>
      <c r="BK667" s="373"/>
      <c r="BL667" s="373"/>
      <c r="BM667" s="373"/>
      <c r="BN667" s="373"/>
    </row>
    <row r="668" spans="1:66" s="285" customFormat="1" ht="15.75" customHeight="1">
      <c r="A668" s="288"/>
      <c r="B668" s="288"/>
      <c r="C668" s="1396"/>
      <c r="D668" s="373"/>
      <c r="E668" s="373"/>
      <c r="F668" s="373"/>
      <c r="G668" s="373"/>
      <c r="H668" s="373"/>
      <c r="I668" s="373"/>
      <c r="J668" s="373"/>
      <c r="K668" s="373"/>
      <c r="L668" s="373"/>
      <c r="M668" s="373"/>
      <c r="N668" s="373"/>
      <c r="O668" s="287"/>
      <c r="P668" s="373"/>
      <c r="Q668" s="373"/>
      <c r="R668" s="373"/>
      <c r="S668" s="373"/>
      <c r="T668" s="373"/>
      <c r="U668" s="373"/>
      <c r="V668" s="373"/>
      <c r="W668" s="373"/>
      <c r="X668" s="373"/>
      <c r="Y668" s="373"/>
      <c r="Z668" s="373"/>
      <c r="AA668" s="373"/>
      <c r="AB668" s="373"/>
      <c r="AC668" s="373"/>
      <c r="AD668" s="373"/>
      <c r="AE668" s="373"/>
      <c r="AF668" s="373"/>
      <c r="AG668" s="373"/>
      <c r="AH668" s="373"/>
      <c r="AI668" s="373"/>
      <c r="AJ668" s="373"/>
      <c r="AK668" s="373"/>
      <c r="AL668" s="373"/>
      <c r="AM668" s="373"/>
      <c r="AN668" s="373"/>
      <c r="AO668" s="373"/>
      <c r="AP668" s="373"/>
      <c r="AQ668" s="373"/>
      <c r="AR668" s="373"/>
      <c r="AS668" s="373"/>
      <c r="AT668" s="373"/>
      <c r="AU668" s="373"/>
      <c r="AV668" s="373"/>
      <c r="AW668" s="373"/>
      <c r="AX668" s="373"/>
      <c r="AY668" s="373"/>
      <c r="AZ668" s="373"/>
      <c r="BA668" s="373"/>
      <c r="BB668" s="373"/>
      <c r="BC668" s="373"/>
      <c r="BD668" s="373"/>
      <c r="BE668" s="373"/>
      <c r="BF668" s="373"/>
      <c r="BG668" s="373"/>
      <c r="BH668" s="373"/>
      <c r="BI668" s="373"/>
      <c r="BJ668" s="373"/>
      <c r="BK668" s="373"/>
      <c r="BL668" s="373"/>
      <c r="BM668" s="373"/>
      <c r="BN668" s="373"/>
    </row>
    <row r="669" spans="1:66" s="285" customFormat="1">
      <c r="A669" s="288"/>
      <c r="B669" s="288"/>
      <c r="C669" s="1396"/>
      <c r="D669" s="373"/>
      <c r="E669" s="373"/>
      <c r="F669" s="373"/>
      <c r="G669" s="373"/>
      <c r="H669" s="373"/>
      <c r="I669" s="373"/>
      <c r="J669" s="373"/>
      <c r="K669" s="373"/>
      <c r="L669" s="373"/>
      <c r="M669" s="373"/>
      <c r="N669" s="373"/>
      <c r="O669" s="287"/>
      <c r="P669" s="373"/>
      <c r="Q669" s="373"/>
      <c r="R669" s="373"/>
      <c r="S669" s="373"/>
      <c r="T669" s="373"/>
      <c r="U669" s="373"/>
      <c r="V669" s="373"/>
      <c r="W669" s="373"/>
      <c r="X669" s="373"/>
      <c r="Y669" s="373"/>
      <c r="Z669" s="373"/>
      <c r="AA669" s="373"/>
      <c r="AB669" s="373"/>
      <c r="AC669" s="373"/>
      <c r="AD669" s="373"/>
      <c r="AE669" s="373"/>
      <c r="AF669" s="373"/>
      <c r="AG669" s="373"/>
      <c r="AH669" s="373"/>
      <c r="AI669" s="373"/>
      <c r="AJ669" s="373"/>
      <c r="AK669" s="373"/>
      <c r="AL669" s="373"/>
      <c r="AM669" s="373"/>
      <c r="AN669" s="373"/>
      <c r="AO669" s="373"/>
      <c r="AP669" s="373"/>
      <c r="AQ669" s="373"/>
      <c r="AR669" s="373"/>
      <c r="AS669" s="373"/>
      <c r="AT669" s="373"/>
      <c r="AU669" s="373"/>
      <c r="AV669" s="373"/>
      <c r="AW669" s="373"/>
      <c r="AX669" s="373"/>
      <c r="AY669" s="373"/>
      <c r="AZ669" s="373"/>
      <c r="BA669" s="373"/>
      <c r="BB669" s="373"/>
      <c r="BC669" s="373"/>
      <c r="BD669" s="373"/>
      <c r="BE669" s="373"/>
      <c r="BF669" s="373"/>
      <c r="BG669" s="373"/>
      <c r="BH669" s="373"/>
      <c r="BI669" s="373"/>
      <c r="BJ669" s="373"/>
      <c r="BK669" s="373"/>
      <c r="BL669" s="373"/>
      <c r="BM669" s="373"/>
      <c r="BN669" s="373"/>
    </row>
    <row r="670" spans="1:66" s="285" customFormat="1" ht="15.75" customHeight="1">
      <c r="A670" s="288"/>
      <c r="B670" s="288"/>
      <c r="C670" s="1396"/>
      <c r="D670" s="373"/>
      <c r="E670" s="373"/>
      <c r="F670" s="373"/>
      <c r="G670" s="373"/>
      <c r="H670" s="373"/>
      <c r="I670" s="373"/>
      <c r="J670" s="373"/>
      <c r="K670" s="373"/>
      <c r="L670" s="373"/>
      <c r="M670" s="373"/>
      <c r="N670" s="373"/>
      <c r="O670" s="287"/>
      <c r="P670" s="373"/>
      <c r="Q670" s="373"/>
      <c r="R670" s="373"/>
      <c r="S670" s="373"/>
      <c r="T670" s="373"/>
      <c r="U670" s="373"/>
      <c r="V670" s="373"/>
      <c r="W670" s="373"/>
      <c r="X670" s="373"/>
      <c r="Y670" s="373"/>
      <c r="Z670" s="373"/>
      <c r="AA670" s="373"/>
      <c r="AB670" s="373"/>
      <c r="AC670" s="373"/>
      <c r="AD670" s="373"/>
      <c r="AE670" s="373"/>
      <c r="AF670" s="373"/>
      <c r="AG670" s="373"/>
      <c r="AH670" s="373"/>
      <c r="AI670" s="373"/>
      <c r="AJ670" s="373"/>
      <c r="AK670" s="373"/>
      <c r="AL670" s="373"/>
      <c r="AM670" s="373"/>
      <c r="AN670" s="373"/>
      <c r="AO670" s="373"/>
      <c r="AP670" s="373"/>
      <c r="AQ670" s="373"/>
      <c r="AR670" s="373"/>
      <c r="AS670" s="373"/>
      <c r="AT670" s="373"/>
      <c r="AU670" s="373"/>
      <c r="AV670" s="373"/>
      <c r="AW670" s="373"/>
      <c r="AX670" s="373"/>
      <c r="AY670" s="373"/>
      <c r="AZ670" s="373"/>
      <c r="BA670" s="373"/>
      <c r="BB670" s="373"/>
      <c r="BC670" s="373"/>
      <c r="BD670" s="373"/>
      <c r="BE670" s="373"/>
      <c r="BF670" s="373"/>
      <c r="BG670" s="373"/>
      <c r="BH670" s="373"/>
      <c r="BI670" s="373"/>
      <c r="BJ670" s="373"/>
      <c r="BK670" s="373"/>
      <c r="BL670" s="373"/>
      <c r="BM670" s="373"/>
      <c r="BN670" s="373"/>
    </row>
    <row r="671" spans="1:66" s="285" customFormat="1">
      <c r="A671" s="288"/>
      <c r="B671" s="288"/>
      <c r="C671" s="1396"/>
      <c r="D671" s="373"/>
      <c r="E671" s="373"/>
      <c r="F671" s="373"/>
      <c r="G671" s="373"/>
      <c r="H671" s="373"/>
      <c r="I671" s="373"/>
      <c r="J671" s="373"/>
      <c r="K671" s="373"/>
      <c r="L671" s="373"/>
      <c r="M671" s="373"/>
      <c r="N671" s="373"/>
      <c r="O671" s="287"/>
      <c r="P671" s="373"/>
      <c r="Q671" s="373"/>
      <c r="R671" s="373"/>
      <c r="S671" s="373"/>
      <c r="T671" s="373"/>
      <c r="U671" s="373"/>
      <c r="V671" s="373"/>
      <c r="W671" s="373"/>
      <c r="X671" s="373"/>
      <c r="Y671" s="373"/>
      <c r="Z671" s="373"/>
      <c r="AA671" s="373"/>
      <c r="AB671" s="373"/>
      <c r="AC671" s="373"/>
      <c r="AD671" s="373"/>
      <c r="AE671" s="373"/>
      <c r="AF671" s="373"/>
      <c r="AG671" s="373"/>
      <c r="AH671" s="373"/>
      <c r="AI671" s="373"/>
      <c r="AJ671" s="373"/>
      <c r="AK671" s="373"/>
      <c r="AL671" s="373"/>
      <c r="AM671" s="373"/>
      <c r="AN671" s="373"/>
      <c r="AO671" s="373"/>
      <c r="AP671" s="373"/>
      <c r="AQ671" s="373"/>
      <c r="AR671" s="373"/>
      <c r="AS671" s="373"/>
      <c r="AT671" s="373"/>
      <c r="AU671" s="373"/>
      <c r="AV671" s="373"/>
      <c r="AW671" s="373"/>
      <c r="AX671" s="373"/>
      <c r="AY671" s="373"/>
      <c r="AZ671" s="373"/>
      <c r="BA671" s="373"/>
      <c r="BB671" s="373"/>
      <c r="BC671" s="373"/>
      <c r="BD671" s="373"/>
      <c r="BE671" s="373"/>
      <c r="BF671" s="373"/>
      <c r="BG671" s="373"/>
      <c r="BH671" s="373"/>
      <c r="BI671" s="373"/>
      <c r="BJ671" s="373"/>
      <c r="BK671" s="373"/>
      <c r="BL671" s="373"/>
      <c r="BM671" s="373"/>
      <c r="BN671" s="373"/>
    </row>
    <row r="672" spans="1:66" s="285" customFormat="1" ht="15.75" customHeight="1">
      <c r="A672" s="288"/>
      <c r="B672" s="288"/>
      <c r="C672" s="1396"/>
      <c r="D672" s="373"/>
      <c r="E672" s="373"/>
      <c r="F672" s="373"/>
      <c r="G672" s="373"/>
      <c r="H672" s="373"/>
      <c r="I672" s="373"/>
      <c r="J672" s="373"/>
      <c r="K672" s="373"/>
      <c r="L672" s="373"/>
      <c r="M672" s="373"/>
      <c r="N672" s="373"/>
      <c r="O672" s="287"/>
      <c r="P672" s="373"/>
      <c r="Q672" s="373"/>
      <c r="R672" s="373"/>
      <c r="S672" s="373"/>
      <c r="T672" s="373"/>
      <c r="U672" s="373"/>
      <c r="V672" s="373"/>
      <c r="W672" s="373"/>
      <c r="X672" s="373"/>
      <c r="Y672" s="373"/>
      <c r="Z672" s="373"/>
      <c r="AA672" s="373"/>
      <c r="AB672" s="373"/>
      <c r="AC672" s="373"/>
      <c r="AD672" s="373"/>
      <c r="AE672" s="373"/>
      <c r="AF672" s="373"/>
      <c r="AG672" s="373"/>
      <c r="AH672" s="373"/>
      <c r="AI672" s="373"/>
      <c r="AJ672" s="373"/>
      <c r="AK672" s="373"/>
      <c r="AL672" s="373"/>
      <c r="AM672" s="373"/>
      <c r="AN672" s="373"/>
      <c r="AO672" s="373"/>
      <c r="AP672" s="373"/>
      <c r="AQ672" s="373"/>
      <c r="AR672" s="373"/>
      <c r="AS672" s="373"/>
      <c r="AT672" s="373"/>
      <c r="AU672" s="373"/>
      <c r="AV672" s="373"/>
      <c r="AW672" s="373"/>
      <c r="AX672" s="373"/>
      <c r="AY672" s="373"/>
      <c r="AZ672" s="373"/>
      <c r="BA672" s="373"/>
      <c r="BB672" s="373"/>
      <c r="BC672" s="373"/>
      <c r="BD672" s="373"/>
      <c r="BE672" s="373"/>
      <c r="BF672" s="373"/>
      <c r="BG672" s="373"/>
      <c r="BH672" s="373"/>
      <c r="BI672" s="373"/>
      <c r="BJ672" s="373"/>
      <c r="BK672" s="373"/>
      <c r="BL672" s="373"/>
      <c r="BM672" s="373"/>
      <c r="BN672" s="373"/>
    </row>
    <row r="673" spans="1:66" s="285" customFormat="1">
      <c r="A673" s="288"/>
      <c r="B673" s="288"/>
      <c r="C673" s="1396"/>
      <c r="D673" s="373"/>
      <c r="E673" s="373"/>
      <c r="F673" s="373"/>
      <c r="G673" s="373"/>
      <c r="H673" s="373"/>
      <c r="I673" s="373"/>
      <c r="J673" s="373"/>
      <c r="K673" s="373"/>
      <c r="L673" s="373"/>
      <c r="M673" s="373"/>
      <c r="N673" s="373"/>
      <c r="O673" s="287"/>
      <c r="P673" s="373"/>
      <c r="Q673" s="373"/>
      <c r="R673" s="373"/>
      <c r="S673" s="373"/>
      <c r="T673" s="373"/>
      <c r="U673" s="373"/>
      <c r="V673" s="373"/>
      <c r="W673" s="373"/>
      <c r="X673" s="373"/>
      <c r="Y673" s="373"/>
      <c r="Z673" s="373"/>
      <c r="AA673" s="373"/>
      <c r="AB673" s="373"/>
      <c r="AC673" s="373"/>
      <c r="AD673" s="373"/>
      <c r="AE673" s="373"/>
      <c r="AF673" s="373"/>
      <c r="AG673" s="373"/>
      <c r="AH673" s="373"/>
      <c r="AI673" s="373"/>
      <c r="AJ673" s="373"/>
      <c r="AK673" s="373"/>
      <c r="AL673" s="373"/>
      <c r="AM673" s="373"/>
      <c r="AN673" s="373"/>
      <c r="AO673" s="373"/>
      <c r="AP673" s="373"/>
      <c r="AQ673" s="373"/>
      <c r="AR673" s="373"/>
      <c r="AS673" s="373"/>
      <c r="AT673" s="373"/>
      <c r="AU673" s="373"/>
      <c r="AV673" s="373"/>
      <c r="AW673" s="373"/>
      <c r="AX673" s="373"/>
      <c r="AY673" s="373"/>
      <c r="AZ673" s="373"/>
      <c r="BA673" s="373"/>
      <c r="BB673" s="373"/>
      <c r="BC673" s="373"/>
      <c r="BD673" s="373"/>
      <c r="BE673" s="373"/>
      <c r="BF673" s="373"/>
      <c r="BG673" s="373"/>
      <c r="BH673" s="373"/>
      <c r="BI673" s="373"/>
      <c r="BJ673" s="373"/>
      <c r="BK673" s="373"/>
      <c r="BL673" s="373"/>
      <c r="BM673" s="373"/>
      <c r="BN673" s="373"/>
    </row>
    <row r="674" spans="1:66" s="285" customFormat="1" ht="15.75" customHeight="1">
      <c r="A674" s="288"/>
      <c r="B674" s="288"/>
      <c r="C674" s="1396"/>
      <c r="D674" s="373"/>
      <c r="E674" s="373"/>
      <c r="F674" s="373"/>
      <c r="G674" s="373"/>
      <c r="H674" s="373"/>
      <c r="I674" s="373"/>
      <c r="J674" s="373"/>
      <c r="K674" s="373"/>
      <c r="L674" s="373"/>
      <c r="M674" s="373"/>
      <c r="N674" s="373"/>
      <c r="O674" s="287"/>
      <c r="P674" s="373"/>
      <c r="Q674" s="373"/>
      <c r="R674" s="373"/>
      <c r="S674" s="373"/>
      <c r="T674" s="373"/>
      <c r="U674" s="373"/>
      <c r="V674" s="373"/>
      <c r="W674" s="373"/>
      <c r="X674" s="373"/>
      <c r="Y674" s="373"/>
      <c r="Z674" s="373"/>
      <c r="AA674" s="373"/>
      <c r="AB674" s="373"/>
      <c r="AC674" s="373"/>
      <c r="AD674" s="373"/>
      <c r="AE674" s="373"/>
      <c r="AF674" s="373"/>
      <c r="AG674" s="373"/>
      <c r="AH674" s="373"/>
      <c r="AI674" s="373"/>
      <c r="AJ674" s="373"/>
      <c r="AK674" s="373"/>
      <c r="AL674" s="373"/>
      <c r="AM674" s="373"/>
      <c r="AN674" s="373"/>
      <c r="AO674" s="373"/>
      <c r="AP674" s="373"/>
      <c r="AQ674" s="373"/>
      <c r="AR674" s="373"/>
      <c r="AS674" s="373"/>
      <c r="AT674" s="373"/>
      <c r="AU674" s="373"/>
      <c r="AV674" s="373"/>
      <c r="AW674" s="373"/>
      <c r="AX674" s="373"/>
      <c r="AY674" s="373"/>
      <c r="AZ674" s="373"/>
      <c r="BA674" s="373"/>
      <c r="BB674" s="373"/>
      <c r="BC674" s="373"/>
      <c r="BD674" s="373"/>
      <c r="BE674" s="373"/>
      <c r="BF674" s="373"/>
      <c r="BG674" s="373"/>
      <c r="BH674" s="373"/>
      <c r="BI674" s="373"/>
      <c r="BJ674" s="373"/>
      <c r="BK674" s="373"/>
      <c r="BL674" s="373"/>
      <c r="BM674" s="373"/>
      <c r="BN674" s="373"/>
    </row>
    <row r="675" spans="1:66" s="285" customFormat="1">
      <c r="A675" s="288"/>
      <c r="B675" s="288"/>
      <c r="C675" s="1396"/>
      <c r="D675" s="373"/>
      <c r="E675" s="373"/>
      <c r="F675" s="373"/>
      <c r="G675" s="373"/>
      <c r="H675" s="373"/>
      <c r="I675" s="373"/>
      <c r="J675" s="373"/>
      <c r="K675" s="373"/>
      <c r="L675" s="373"/>
      <c r="M675" s="373"/>
      <c r="N675" s="373"/>
      <c r="O675" s="287"/>
      <c r="P675" s="373"/>
      <c r="Q675" s="373"/>
      <c r="R675" s="373"/>
      <c r="S675" s="373"/>
      <c r="T675" s="373"/>
      <c r="U675" s="373"/>
      <c r="V675" s="373"/>
      <c r="W675" s="373"/>
      <c r="X675" s="373"/>
      <c r="Y675" s="373"/>
      <c r="Z675" s="373"/>
      <c r="AA675" s="373"/>
      <c r="AB675" s="373"/>
      <c r="AC675" s="373"/>
      <c r="AD675" s="373"/>
      <c r="AE675" s="373"/>
      <c r="AF675" s="373"/>
      <c r="AG675" s="373"/>
      <c r="AH675" s="373"/>
      <c r="AI675" s="373"/>
      <c r="AJ675" s="373"/>
      <c r="AK675" s="373"/>
      <c r="AL675" s="373"/>
      <c r="AM675" s="373"/>
      <c r="AN675" s="373"/>
      <c r="AO675" s="373"/>
      <c r="AP675" s="373"/>
      <c r="AQ675" s="373"/>
      <c r="AR675" s="373"/>
      <c r="AS675" s="373"/>
      <c r="AT675" s="373"/>
      <c r="AU675" s="373"/>
      <c r="AV675" s="373"/>
      <c r="AW675" s="373"/>
      <c r="AX675" s="373"/>
      <c r="AY675" s="373"/>
      <c r="AZ675" s="373"/>
      <c r="BA675" s="373"/>
      <c r="BB675" s="373"/>
      <c r="BC675" s="373"/>
      <c r="BD675" s="373"/>
      <c r="BE675" s="373"/>
      <c r="BF675" s="373"/>
      <c r="BG675" s="373"/>
      <c r="BH675" s="373"/>
      <c r="BI675" s="373"/>
      <c r="BJ675" s="373"/>
      <c r="BK675" s="373"/>
      <c r="BL675" s="373"/>
      <c r="BM675" s="373"/>
      <c r="BN675" s="373"/>
    </row>
    <row r="676" spans="1:66" s="285" customFormat="1" ht="15.75" customHeight="1">
      <c r="A676" s="288"/>
      <c r="B676" s="288"/>
      <c r="C676" s="1396"/>
      <c r="D676" s="373"/>
      <c r="E676" s="373"/>
      <c r="F676" s="373"/>
      <c r="G676" s="373"/>
      <c r="H676" s="373"/>
      <c r="I676" s="373"/>
      <c r="J676" s="373"/>
      <c r="K676" s="373"/>
      <c r="L676" s="373"/>
      <c r="M676" s="373"/>
      <c r="N676" s="373"/>
      <c r="O676" s="287"/>
      <c r="P676" s="373"/>
      <c r="Q676" s="373"/>
      <c r="R676" s="373"/>
      <c r="S676" s="373"/>
      <c r="T676" s="373"/>
      <c r="U676" s="373"/>
      <c r="V676" s="373"/>
      <c r="W676" s="373"/>
      <c r="X676" s="373"/>
      <c r="Y676" s="373"/>
      <c r="Z676" s="373"/>
      <c r="AA676" s="373"/>
      <c r="AB676" s="373"/>
      <c r="AC676" s="373"/>
      <c r="AD676" s="373"/>
      <c r="AE676" s="373"/>
      <c r="AF676" s="373"/>
      <c r="AG676" s="373"/>
      <c r="AH676" s="373"/>
      <c r="AI676" s="373"/>
      <c r="AJ676" s="373"/>
      <c r="AK676" s="373"/>
      <c r="AL676" s="373"/>
      <c r="AM676" s="373"/>
      <c r="AN676" s="373"/>
      <c r="AO676" s="373"/>
      <c r="AP676" s="373"/>
      <c r="AQ676" s="373"/>
      <c r="AR676" s="373"/>
      <c r="AS676" s="373"/>
      <c r="AT676" s="373"/>
      <c r="AU676" s="373"/>
      <c r="AV676" s="373"/>
      <c r="AW676" s="373"/>
      <c r="AX676" s="373"/>
      <c r="AY676" s="373"/>
      <c r="AZ676" s="373"/>
      <c r="BA676" s="373"/>
      <c r="BB676" s="373"/>
      <c r="BC676" s="373"/>
      <c r="BD676" s="373"/>
      <c r="BE676" s="373"/>
      <c r="BF676" s="373"/>
      <c r="BG676" s="373"/>
      <c r="BH676" s="373"/>
      <c r="BI676" s="373"/>
      <c r="BJ676" s="373"/>
      <c r="BK676" s="373"/>
      <c r="BL676" s="373"/>
      <c r="BM676" s="373"/>
      <c r="BN676" s="373"/>
    </row>
    <row r="677" spans="1:66" s="285" customFormat="1">
      <c r="A677" s="288"/>
      <c r="B677" s="288"/>
      <c r="C677" s="1396"/>
      <c r="D677" s="373"/>
      <c r="E677" s="373"/>
      <c r="F677" s="373"/>
      <c r="G677" s="373"/>
      <c r="H677" s="373"/>
      <c r="I677" s="373"/>
      <c r="J677" s="373"/>
      <c r="K677" s="373"/>
      <c r="L677" s="373"/>
      <c r="M677" s="373"/>
      <c r="N677" s="373"/>
      <c r="O677" s="287"/>
      <c r="P677" s="373"/>
      <c r="Q677" s="373"/>
      <c r="R677" s="373"/>
      <c r="S677" s="373"/>
      <c r="T677" s="373"/>
      <c r="U677" s="373"/>
      <c r="V677" s="373"/>
      <c r="W677" s="373"/>
      <c r="X677" s="373"/>
      <c r="Y677" s="373"/>
      <c r="Z677" s="373"/>
      <c r="AA677" s="373"/>
      <c r="AB677" s="373"/>
      <c r="AC677" s="373"/>
      <c r="AD677" s="373"/>
      <c r="AE677" s="373"/>
      <c r="AF677" s="373"/>
      <c r="AG677" s="373"/>
      <c r="AH677" s="373"/>
      <c r="AI677" s="373"/>
      <c r="AJ677" s="373"/>
      <c r="AK677" s="373"/>
      <c r="AL677" s="373"/>
      <c r="AM677" s="373"/>
      <c r="AN677" s="373"/>
      <c r="AO677" s="373"/>
      <c r="AP677" s="373"/>
      <c r="AQ677" s="373"/>
      <c r="AR677" s="373"/>
      <c r="AS677" s="373"/>
      <c r="AT677" s="373"/>
      <c r="AU677" s="373"/>
      <c r="AV677" s="373"/>
      <c r="AW677" s="373"/>
      <c r="AX677" s="373"/>
      <c r="AY677" s="373"/>
      <c r="AZ677" s="373"/>
      <c r="BA677" s="373"/>
      <c r="BB677" s="373"/>
      <c r="BC677" s="373"/>
      <c r="BD677" s="373"/>
      <c r="BE677" s="373"/>
      <c r="BF677" s="373"/>
      <c r="BG677" s="373"/>
      <c r="BH677" s="373"/>
      <c r="BI677" s="373"/>
      <c r="BJ677" s="373"/>
      <c r="BK677" s="373"/>
      <c r="BL677" s="373"/>
      <c r="BM677" s="373"/>
      <c r="BN677" s="373"/>
    </row>
    <row r="678" spans="1:66" s="285" customFormat="1" ht="15.75" customHeight="1">
      <c r="A678" s="288"/>
      <c r="B678" s="288"/>
      <c r="C678" s="1396"/>
      <c r="D678" s="373"/>
      <c r="E678" s="373"/>
      <c r="F678" s="373"/>
      <c r="G678" s="373"/>
      <c r="H678" s="373"/>
      <c r="I678" s="373"/>
      <c r="J678" s="373"/>
      <c r="K678" s="373"/>
      <c r="L678" s="373"/>
      <c r="M678" s="373"/>
      <c r="N678" s="373"/>
      <c r="O678" s="287"/>
      <c r="P678" s="373"/>
      <c r="Q678" s="373"/>
      <c r="R678" s="373"/>
      <c r="S678" s="373"/>
      <c r="T678" s="373"/>
      <c r="U678" s="373"/>
      <c r="V678" s="373"/>
      <c r="W678" s="373"/>
      <c r="X678" s="373"/>
      <c r="Y678" s="373"/>
      <c r="Z678" s="373"/>
      <c r="AA678" s="373"/>
      <c r="AB678" s="373"/>
      <c r="AC678" s="373"/>
      <c r="AD678" s="373"/>
      <c r="AE678" s="373"/>
      <c r="AF678" s="373"/>
      <c r="AG678" s="373"/>
      <c r="AH678" s="373"/>
      <c r="AI678" s="373"/>
      <c r="AJ678" s="373"/>
      <c r="AK678" s="373"/>
      <c r="AL678" s="373"/>
      <c r="AM678" s="373"/>
      <c r="AN678" s="373"/>
      <c r="AO678" s="373"/>
      <c r="AP678" s="373"/>
      <c r="AQ678" s="373"/>
      <c r="AR678" s="373"/>
      <c r="AS678" s="373"/>
      <c r="AT678" s="373"/>
      <c r="AU678" s="373"/>
      <c r="AV678" s="373"/>
      <c r="AW678" s="373"/>
      <c r="AX678" s="373"/>
      <c r="AY678" s="373"/>
      <c r="AZ678" s="373"/>
      <c r="BA678" s="373"/>
      <c r="BB678" s="373"/>
      <c r="BC678" s="373"/>
      <c r="BD678" s="373"/>
      <c r="BE678" s="373"/>
      <c r="BF678" s="373"/>
      <c r="BG678" s="373"/>
      <c r="BH678" s="373"/>
      <c r="BI678" s="373"/>
      <c r="BJ678" s="373"/>
      <c r="BK678" s="373"/>
      <c r="BL678" s="373"/>
      <c r="BM678" s="373"/>
      <c r="BN678" s="373"/>
    </row>
    <row r="679" spans="1:66" s="285" customFormat="1">
      <c r="A679" s="288"/>
      <c r="B679" s="288"/>
      <c r="C679" s="1396"/>
      <c r="D679" s="373"/>
      <c r="E679" s="373"/>
      <c r="F679" s="373"/>
      <c r="G679" s="373"/>
      <c r="H679" s="373"/>
      <c r="I679" s="373"/>
      <c r="J679" s="373"/>
      <c r="K679" s="373"/>
      <c r="L679" s="373"/>
      <c r="M679" s="373"/>
      <c r="N679" s="373"/>
      <c r="O679" s="287"/>
      <c r="P679" s="373"/>
      <c r="Q679" s="373"/>
      <c r="R679" s="373"/>
      <c r="S679" s="373"/>
      <c r="T679" s="373"/>
      <c r="U679" s="373"/>
      <c r="V679" s="373"/>
      <c r="W679" s="373"/>
      <c r="X679" s="373"/>
      <c r="Y679" s="373"/>
      <c r="Z679" s="373"/>
      <c r="AA679" s="373"/>
      <c r="AB679" s="373"/>
      <c r="AC679" s="373"/>
      <c r="AD679" s="373"/>
      <c r="AE679" s="373"/>
      <c r="AF679" s="373"/>
      <c r="AG679" s="373"/>
      <c r="AH679" s="373"/>
      <c r="AI679" s="373"/>
      <c r="AJ679" s="373"/>
      <c r="AK679" s="373"/>
      <c r="AL679" s="373"/>
      <c r="AM679" s="373"/>
      <c r="AN679" s="373"/>
      <c r="AO679" s="373"/>
      <c r="AP679" s="373"/>
      <c r="AQ679" s="373"/>
      <c r="AR679" s="373"/>
      <c r="AS679" s="373"/>
      <c r="AT679" s="373"/>
      <c r="AU679" s="373"/>
      <c r="AV679" s="373"/>
      <c r="AW679" s="373"/>
      <c r="AX679" s="373"/>
      <c r="AY679" s="373"/>
      <c r="AZ679" s="373"/>
      <c r="BA679" s="373"/>
      <c r="BB679" s="373"/>
      <c r="BC679" s="373"/>
      <c r="BD679" s="373"/>
      <c r="BE679" s="373"/>
      <c r="BF679" s="373"/>
      <c r="BG679" s="373"/>
      <c r="BH679" s="373"/>
      <c r="BI679" s="373"/>
      <c r="BJ679" s="373"/>
      <c r="BK679" s="373"/>
      <c r="BL679" s="373"/>
      <c r="BM679" s="373"/>
      <c r="BN679" s="373"/>
    </row>
    <row r="680" spans="1:66" s="285" customFormat="1" ht="15.75" customHeight="1">
      <c r="A680" s="288"/>
      <c r="B680" s="288"/>
      <c r="C680" s="1396"/>
      <c r="D680" s="373"/>
      <c r="E680" s="373"/>
      <c r="F680" s="373"/>
      <c r="G680" s="373"/>
      <c r="H680" s="373"/>
      <c r="I680" s="373"/>
      <c r="J680" s="373"/>
      <c r="K680" s="373"/>
      <c r="L680" s="373"/>
      <c r="M680" s="373"/>
      <c r="N680" s="373"/>
      <c r="O680" s="287"/>
      <c r="P680" s="373"/>
      <c r="Q680" s="373"/>
      <c r="R680" s="373"/>
      <c r="S680" s="373"/>
      <c r="T680" s="373"/>
      <c r="U680" s="373"/>
      <c r="V680" s="373"/>
      <c r="W680" s="373"/>
      <c r="X680" s="373"/>
      <c r="Y680" s="373"/>
      <c r="Z680" s="373"/>
      <c r="AA680" s="373"/>
      <c r="AB680" s="373"/>
      <c r="AC680" s="373"/>
      <c r="AD680" s="373"/>
      <c r="AE680" s="373"/>
      <c r="AF680" s="373"/>
      <c r="AG680" s="373"/>
      <c r="AH680" s="373"/>
      <c r="AI680" s="373"/>
      <c r="AJ680" s="373"/>
      <c r="AK680" s="373"/>
      <c r="AL680" s="373"/>
      <c r="AM680" s="373"/>
      <c r="AN680" s="373"/>
      <c r="AO680" s="373"/>
      <c r="AP680" s="373"/>
      <c r="AQ680" s="373"/>
      <c r="AR680" s="373"/>
      <c r="AS680" s="373"/>
      <c r="AT680" s="373"/>
      <c r="AU680" s="373"/>
      <c r="AV680" s="373"/>
      <c r="AW680" s="373"/>
      <c r="AX680" s="373"/>
      <c r="AY680" s="373"/>
      <c r="AZ680" s="373"/>
      <c r="BA680" s="373"/>
      <c r="BB680" s="373"/>
      <c r="BC680" s="373"/>
      <c r="BD680" s="373"/>
      <c r="BE680" s="373"/>
      <c r="BF680" s="373"/>
      <c r="BG680" s="373"/>
      <c r="BH680" s="373"/>
      <c r="BI680" s="373"/>
      <c r="BJ680" s="373"/>
      <c r="BK680" s="373"/>
      <c r="BL680" s="373"/>
      <c r="BM680" s="373"/>
      <c r="BN680" s="373"/>
    </row>
    <row r="681" spans="1:66" s="285" customFormat="1">
      <c r="A681" s="288"/>
      <c r="B681" s="288"/>
      <c r="C681" s="1396"/>
      <c r="D681" s="373"/>
      <c r="E681" s="373"/>
      <c r="F681" s="373"/>
      <c r="G681" s="373"/>
      <c r="H681" s="373"/>
      <c r="I681" s="373"/>
      <c r="J681" s="373"/>
      <c r="K681" s="373"/>
      <c r="L681" s="373"/>
      <c r="M681" s="373"/>
      <c r="N681" s="373"/>
      <c r="O681" s="287"/>
      <c r="P681" s="373"/>
      <c r="Q681" s="373"/>
      <c r="R681" s="373"/>
      <c r="S681" s="373"/>
      <c r="T681" s="373"/>
      <c r="U681" s="373"/>
      <c r="V681" s="373"/>
      <c r="W681" s="373"/>
      <c r="X681" s="373"/>
      <c r="Y681" s="373"/>
      <c r="Z681" s="373"/>
      <c r="AA681" s="373"/>
      <c r="AB681" s="373"/>
      <c r="AC681" s="373"/>
      <c r="AD681" s="373"/>
      <c r="AE681" s="373"/>
      <c r="AF681" s="373"/>
      <c r="AG681" s="373"/>
      <c r="AH681" s="373"/>
      <c r="AI681" s="373"/>
      <c r="AJ681" s="373"/>
      <c r="AK681" s="373"/>
      <c r="AL681" s="373"/>
      <c r="AM681" s="373"/>
      <c r="AN681" s="373"/>
      <c r="AO681" s="373"/>
      <c r="AP681" s="373"/>
      <c r="AQ681" s="373"/>
      <c r="AR681" s="373"/>
      <c r="AS681" s="373"/>
      <c r="AT681" s="373"/>
      <c r="AU681" s="373"/>
      <c r="AV681" s="373"/>
      <c r="AW681" s="373"/>
      <c r="AX681" s="373"/>
      <c r="AY681" s="373"/>
      <c r="AZ681" s="373"/>
      <c r="BA681" s="373"/>
      <c r="BB681" s="373"/>
      <c r="BC681" s="373"/>
      <c r="BD681" s="373"/>
      <c r="BE681" s="373"/>
      <c r="BF681" s="373"/>
      <c r="BG681" s="373"/>
      <c r="BH681" s="373"/>
      <c r="BI681" s="373"/>
      <c r="BJ681" s="373"/>
      <c r="BK681" s="373"/>
      <c r="BL681" s="373"/>
      <c r="BM681" s="373"/>
      <c r="BN681" s="373"/>
    </row>
    <row r="682" spans="1:66" s="285" customFormat="1" ht="15.75" customHeight="1">
      <c r="A682" s="288"/>
      <c r="B682" s="288"/>
      <c r="C682" s="1396"/>
      <c r="D682" s="373"/>
      <c r="E682" s="373"/>
      <c r="F682" s="373"/>
      <c r="G682" s="373"/>
      <c r="H682" s="373"/>
      <c r="I682" s="373"/>
      <c r="J682" s="373"/>
      <c r="K682" s="373"/>
      <c r="L682" s="373"/>
      <c r="M682" s="373"/>
      <c r="N682" s="373"/>
      <c r="O682" s="287"/>
      <c r="P682" s="373"/>
      <c r="Q682" s="373"/>
      <c r="R682" s="373"/>
      <c r="S682" s="373"/>
      <c r="T682" s="373"/>
      <c r="U682" s="373"/>
      <c r="V682" s="373"/>
      <c r="W682" s="373"/>
      <c r="X682" s="373"/>
      <c r="Y682" s="373"/>
      <c r="Z682" s="373"/>
      <c r="AA682" s="373"/>
      <c r="AB682" s="373"/>
      <c r="AC682" s="373"/>
      <c r="AD682" s="373"/>
      <c r="AE682" s="373"/>
      <c r="AF682" s="373"/>
      <c r="AG682" s="373"/>
      <c r="AH682" s="373"/>
      <c r="AI682" s="373"/>
      <c r="AJ682" s="373"/>
      <c r="AK682" s="373"/>
      <c r="AL682" s="373"/>
      <c r="AM682" s="373"/>
      <c r="AN682" s="373"/>
      <c r="AO682" s="373"/>
      <c r="AP682" s="373"/>
      <c r="AQ682" s="373"/>
      <c r="AR682" s="373"/>
      <c r="AS682" s="373"/>
      <c r="AT682" s="373"/>
      <c r="AU682" s="373"/>
      <c r="AV682" s="373"/>
      <c r="AW682" s="373"/>
      <c r="AX682" s="373"/>
      <c r="AY682" s="373"/>
      <c r="AZ682" s="373"/>
      <c r="BA682" s="373"/>
      <c r="BB682" s="373"/>
      <c r="BC682" s="373"/>
      <c r="BD682" s="373"/>
      <c r="BE682" s="373"/>
      <c r="BF682" s="373"/>
      <c r="BG682" s="373"/>
      <c r="BH682" s="373"/>
      <c r="BI682" s="373"/>
      <c r="BJ682" s="373"/>
      <c r="BK682" s="373"/>
      <c r="BL682" s="373"/>
      <c r="BM682" s="373"/>
      <c r="BN682" s="373"/>
    </row>
    <row r="683" spans="1:66" s="285" customFormat="1">
      <c r="A683" s="288"/>
      <c r="B683" s="288"/>
      <c r="C683" s="1396"/>
      <c r="D683" s="373"/>
      <c r="E683" s="373"/>
      <c r="F683" s="373"/>
      <c r="G683" s="373"/>
      <c r="H683" s="373"/>
      <c r="I683" s="373"/>
      <c r="J683" s="373"/>
      <c r="K683" s="373"/>
      <c r="L683" s="373"/>
      <c r="M683" s="373"/>
      <c r="N683" s="373"/>
      <c r="O683" s="287"/>
      <c r="P683" s="373"/>
      <c r="Q683" s="373"/>
      <c r="R683" s="373"/>
      <c r="S683" s="373"/>
      <c r="T683" s="373"/>
      <c r="U683" s="373"/>
      <c r="V683" s="373"/>
      <c r="W683" s="373"/>
      <c r="X683" s="373"/>
      <c r="Y683" s="373"/>
      <c r="Z683" s="373"/>
      <c r="AA683" s="373"/>
      <c r="AB683" s="373"/>
      <c r="AC683" s="373"/>
      <c r="AD683" s="373"/>
      <c r="AE683" s="373"/>
      <c r="AF683" s="373"/>
      <c r="AG683" s="373"/>
      <c r="AH683" s="373"/>
      <c r="AI683" s="373"/>
      <c r="AJ683" s="373"/>
      <c r="AK683" s="373"/>
      <c r="AL683" s="373"/>
      <c r="AM683" s="373"/>
      <c r="AN683" s="373"/>
      <c r="AO683" s="373"/>
      <c r="AP683" s="373"/>
      <c r="AQ683" s="373"/>
      <c r="AR683" s="373"/>
      <c r="AS683" s="373"/>
      <c r="AT683" s="373"/>
      <c r="AU683" s="373"/>
      <c r="AV683" s="373"/>
      <c r="AW683" s="373"/>
      <c r="AX683" s="373"/>
      <c r="AY683" s="373"/>
      <c r="AZ683" s="373"/>
      <c r="BA683" s="373"/>
      <c r="BB683" s="373"/>
      <c r="BC683" s="373"/>
      <c r="BD683" s="373"/>
      <c r="BE683" s="373"/>
      <c r="BF683" s="373"/>
      <c r="BG683" s="373"/>
      <c r="BH683" s="373"/>
      <c r="BI683" s="373"/>
      <c r="BJ683" s="373"/>
      <c r="BK683" s="373"/>
      <c r="BL683" s="373"/>
      <c r="BM683" s="373"/>
      <c r="BN683" s="373"/>
    </row>
    <row r="684" spans="1:66" s="285" customFormat="1" ht="15.75" customHeight="1">
      <c r="A684" s="288"/>
      <c r="B684" s="288"/>
      <c r="C684" s="1396"/>
      <c r="D684" s="373"/>
      <c r="E684" s="373"/>
      <c r="F684" s="373"/>
      <c r="G684" s="373"/>
      <c r="H684" s="373"/>
      <c r="I684" s="373"/>
      <c r="J684" s="373"/>
      <c r="K684" s="373"/>
      <c r="L684" s="373"/>
      <c r="M684" s="373"/>
      <c r="N684" s="373"/>
      <c r="O684" s="287"/>
      <c r="P684" s="373"/>
      <c r="Q684" s="373"/>
      <c r="R684" s="373"/>
      <c r="S684" s="373"/>
      <c r="T684" s="373"/>
      <c r="U684" s="373"/>
      <c r="V684" s="373"/>
      <c r="W684" s="373"/>
      <c r="X684" s="373"/>
      <c r="Y684" s="373"/>
      <c r="Z684" s="373"/>
      <c r="AA684" s="373"/>
      <c r="AB684" s="373"/>
      <c r="AC684" s="373"/>
      <c r="AD684" s="373"/>
      <c r="AE684" s="373"/>
      <c r="AF684" s="373"/>
      <c r="AG684" s="373"/>
      <c r="AH684" s="373"/>
      <c r="AI684" s="373"/>
      <c r="AJ684" s="373"/>
      <c r="AK684" s="373"/>
      <c r="AL684" s="373"/>
      <c r="AM684" s="373"/>
      <c r="AN684" s="373"/>
      <c r="AO684" s="373"/>
      <c r="AP684" s="373"/>
      <c r="AQ684" s="373"/>
      <c r="AR684" s="373"/>
      <c r="AS684" s="373"/>
      <c r="AT684" s="373"/>
      <c r="AU684" s="373"/>
      <c r="AV684" s="373"/>
      <c r="AW684" s="373"/>
      <c r="AX684" s="373"/>
      <c r="AY684" s="373"/>
      <c r="AZ684" s="373"/>
      <c r="BA684" s="373"/>
      <c r="BB684" s="373"/>
      <c r="BC684" s="373"/>
      <c r="BD684" s="373"/>
      <c r="BE684" s="373"/>
      <c r="BF684" s="373"/>
      <c r="BG684" s="373"/>
      <c r="BH684" s="373"/>
      <c r="BI684" s="373"/>
      <c r="BJ684" s="373"/>
      <c r="BK684" s="373"/>
      <c r="BL684" s="373"/>
      <c r="BM684" s="373"/>
      <c r="BN684" s="373"/>
    </row>
    <row r="685" spans="1:66" s="285" customFormat="1">
      <c r="A685" s="288"/>
      <c r="B685" s="288"/>
      <c r="C685" s="1396"/>
      <c r="D685" s="373"/>
      <c r="E685" s="373"/>
      <c r="F685" s="373"/>
      <c r="G685" s="373"/>
      <c r="H685" s="373"/>
      <c r="I685" s="373"/>
      <c r="J685" s="373"/>
      <c r="K685" s="373"/>
      <c r="L685" s="373"/>
      <c r="M685" s="373"/>
      <c r="N685" s="373"/>
      <c r="O685" s="287"/>
      <c r="P685" s="373"/>
      <c r="Q685" s="373"/>
      <c r="R685" s="373"/>
      <c r="S685" s="373"/>
      <c r="T685" s="373"/>
      <c r="U685" s="373"/>
      <c r="V685" s="373"/>
      <c r="W685" s="373"/>
      <c r="X685" s="373"/>
      <c r="Y685" s="373"/>
      <c r="Z685" s="373"/>
      <c r="AA685" s="373"/>
      <c r="AB685" s="373"/>
      <c r="AC685" s="373"/>
      <c r="AD685" s="373"/>
      <c r="AE685" s="373"/>
      <c r="AF685" s="373"/>
      <c r="AG685" s="373"/>
      <c r="AH685" s="373"/>
      <c r="AI685" s="373"/>
      <c r="AJ685" s="373"/>
      <c r="AK685" s="373"/>
      <c r="AL685" s="373"/>
      <c r="AM685" s="373"/>
      <c r="AN685" s="373"/>
      <c r="AO685" s="373"/>
      <c r="AP685" s="373"/>
      <c r="AQ685" s="373"/>
      <c r="AR685" s="373"/>
      <c r="AS685" s="373"/>
      <c r="AT685" s="373"/>
      <c r="AU685" s="373"/>
      <c r="AV685" s="373"/>
      <c r="AW685" s="373"/>
      <c r="AX685" s="373"/>
      <c r="AY685" s="373"/>
      <c r="AZ685" s="373"/>
      <c r="BA685" s="373"/>
      <c r="BB685" s="373"/>
      <c r="BC685" s="373"/>
      <c r="BD685" s="373"/>
      <c r="BE685" s="373"/>
      <c r="BF685" s="373"/>
      <c r="BG685" s="373"/>
      <c r="BH685" s="373"/>
      <c r="BI685" s="373"/>
      <c r="BJ685" s="373"/>
      <c r="BK685" s="373"/>
      <c r="BL685" s="373"/>
      <c r="BM685" s="373"/>
      <c r="BN685" s="373"/>
    </row>
    <row r="686" spans="1:66" s="285" customFormat="1" ht="15.75" customHeight="1">
      <c r="A686" s="288"/>
      <c r="B686" s="288"/>
      <c r="C686" s="1396"/>
      <c r="D686" s="373"/>
      <c r="E686" s="373"/>
      <c r="F686" s="373"/>
      <c r="G686" s="373"/>
      <c r="H686" s="373"/>
      <c r="I686" s="373"/>
      <c r="J686" s="373"/>
      <c r="K686" s="373"/>
      <c r="L686" s="373"/>
      <c r="M686" s="373"/>
      <c r="N686" s="373"/>
      <c r="O686" s="287"/>
      <c r="P686" s="373"/>
      <c r="Q686" s="373"/>
      <c r="R686" s="373"/>
      <c r="S686" s="373"/>
      <c r="T686" s="373"/>
      <c r="U686" s="373"/>
      <c r="V686" s="373"/>
      <c r="W686" s="373"/>
      <c r="X686" s="373"/>
      <c r="Y686" s="373"/>
      <c r="Z686" s="373"/>
      <c r="AA686" s="373"/>
      <c r="AB686" s="373"/>
      <c r="AC686" s="373"/>
      <c r="AD686" s="373"/>
      <c r="AE686" s="373"/>
      <c r="AF686" s="373"/>
      <c r="AG686" s="373"/>
      <c r="AH686" s="373"/>
      <c r="AI686" s="373"/>
      <c r="AJ686" s="373"/>
      <c r="AK686" s="373"/>
      <c r="AL686" s="373"/>
      <c r="AM686" s="373"/>
      <c r="AN686" s="373"/>
      <c r="AO686" s="373"/>
      <c r="AP686" s="373"/>
      <c r="AQ686" s="373"/>
      <c r="AR686" s="373"/>
      <c r="AS686" s="373"/>
      <c r="AT686" s="373"/>
      <c r="AU686" s="373"/>
      <c r="AV686" s="373"/>
      <c r="AW686" s="373"/>
      <c r="AX686" s="373"/>
      <c r="AY686" s="373"/>
      <c r="AZ686" s="373"/>
      <c r="BA686" s="373"/>
      <c r="BB686" s="373"/>
      <c r="BC686" s="373"/>
      <c r="BD686" s="373"/>
      <c r="BE686" s="373"/>
      <c r="BF686" s="373"/>
      <c r="BG686" s="373"/>
      <c r="BH686" s="373"/>
      <c r="BI686" s="373"/>
      <c r="BJ686" s="373"/>
      <c r="BK686" s="373"/>
      <c r="BL686" s="373"/>
      <c r="BM686" s="373"/>
      <c r="BN686" s="373"/>
    </row>
    <row r="687" spans="1:66" s="285" customFormat="1">
      <c r="A687" s="288"/>
      <c r="B687" s="288"/>
      <c r="C687" s="1396"/>
      <c r="D687" s="373"/>
      <c r="E687" s="373"/>
      <c r="F687" s="373"/>
      <c r="G687" s="373"/>
      <c r="H687" s="373"/>
      <c r="I687" s="373"/>
      <c r="J687" s="373"/>
      <c r="K687" s="373"/>
      <c r="L687" s="373"/>
      <c r="M687" s="373"/>
      <c r="N687" s="373"/>
      <c r="O687" s="287"/>
      <c r="P687" s="373"/>
      <c r="Q687" s="373"/>
      <c r="R687" s="373"/>
      <c r="S687" s="373"/>
      <c r="T687" s="373"/>
      <c r="U687" s="373"/>
      <c r="V687" s="373"/>
      <c r="W687" s="373"/>
      <c r="X687" s="373"/>
      <c r="Y687" s="373"/>
      <c r="Z687" s="373"/>
      <c r="AA687" s="373"/>
      <c r="AB687" s="373"/>
      <c r="AC687" s="373"/>
      <c r="AD687" s="373"/>
      <c r="AE687" s="373"/>
      <c r="AF687" s="373"/>
      <c r="AG687" s="373"/>
      <c r="AH687" s="373"/>
      <c r="AI687" s="373"/>
      <c r="AJ687" s="373"/>
      <c r="AK687" s="373"/>
      <c r="AL687" s="373"/>
      <c r="AM687" s="373"/>
      <c r="AN687" s="373"/>
      <c r="AO687" s="373"/>
      <c r="AP687" s="373"/>
      <c r="AQ687" s="373"/>
      <c r="AR687" s="373"/>
      <c r="AS687" s="373"/>
      <c r="AT687" s="373"/>
      <c r="AU687" s="373"/>
      <c r="AV687" s="373"/>
      <c r="AW687" s="373"/>
      <c r="AX687" s="373"/>
      <c r="AY687" s="373"/>
      <c r="AZ687" s="373"/>
      <c r="BA687" s="373"/>
      <c r="BB687" s="373"/>
      <c r="BC687" s="373"/>
      <c r="BD687" s="373"/>
      <c r="BE687" s="373"/>
      <c r="BF687" s="373"/>
      <c r="BG687" s="373"/>
      <c r="BH687" s="373"/>
      <c r="BI687" s="373"/>
      <c r="BJ687" s="373"/>
      <c r="BK687" s="373"/>
      <c r="BL687" s="373"/>
      <c r="BM687" s="373"/>
      <c r="BN687" s="373"/>
    </row>
    <row r="688" spans="1:66" s="285" customFormat="1" ht="15.75" customHeight="1">
      <c r="A688" s="288"/>
      <c r="B688" s="288"/>
      <c r="C688" s="1396"/>
      <c r="D688" s="373"/>
      <c r="E688" s="373"/>
      <c r="F688" s="373"/>
      <c r="G688" s="373"/>
      <c r="H688" s="373"/>
      <c r="I688" s="373"/>
      <c r="J688" s="373"/>
      <c r="K688" s="373"/>
      <c r="L688" s="373"/>
      <c r="M688" s="373"/>
      <c r="N688" s="373"/>
      <c r="O688" s="287"/>
      <c r="P688" s="373"/>
      <c r="Q688" s="373"/>
      <c r="R688" s="373"/>
      <c r="S688" s="373"/>
      <c r="T688" s="373"/>
      <c r="U688" s="373"/>
      <c r="V688" s="373"/>
      <c r="W688" s="373"/>
      <c r="X688" s="373"/>
      <c r="Y688" s="373"/>
      <c r="Z688" s="373"/>
      <c r="AA688" s="373"/>
      <c r="AB688" s="373"/>
      <c r="AC688" s="373"/>
      <c r="AD688" s="373"/>
      <c r="AE688" s="373"/>
      <c r="AF688" s="373"/>
      <c r="AG688" s="373"/>
      <c r="AH688" s="373"/>
      <c r="AI688" s="373"/>
      <c r="AJ688" s="373"/>
      <c r="AK688" s="373"/>
      <c r="AL688" s="373"/>
      <c r="AM688" s="373"/>
      <c r="AN688" s="373"/>
      <c r="AO688" s="373"/>
      <c r="AP688" s="373"/>
      <c r="AQ688" s="373"/>
      <c r="AR688" s="373"/>
      <c r="AS688" s="373"/>
      <c r="AT688" s="373"/>
      <c r="AU688" s="373"/>
      <c r="AV688" s="373"/>
      <c r="AW688" s="373"/>
      <c r="AX688" s="373"/>
      <c r="AY688" s="373"/>
      <c r="AZ688" s="373"/>
      <c r="BA688" s="373"/>
      <c r="BB688" s="373"/>
      <c r="BC688" s="373"/>
      <c r="BD688" s="373"/>
      <c r="BE688" s="373"/>
      <c r="BF688" s="373"/>
      <c r="BG688" s="373"/>
      <c r="BH688" s="373"/>
      <c r="BI688" s="373"/>
      <c r="BJ688" s="373"/>
      <c r="BK688" s="373"/>
      <c r="BL688" s="373"/>
      <c r="BM688" s="373"/>
      <c r="BN688" s="373"/>
    </row>
    <row r="689" spans="1:66" s="285" customFormat="1">
      <c r="A689" s="288"/>
      <c r="B689" s="288"/>
      <c r="C689" s="1396"/>
      <c r="D689" s="373"/>
      <c r="E689" s="373"/>
      <c r="F689" s="373"/>
      <c r="G689" s="373"/>
      <c r="H689" s="373"/>
      <c r="I689" s="373"/>
      <c r="J689" s="373"/>
      <c r="K689" s="373"/>
      <c r="L689" s="373"/>
      <c r="M689" s="373"/>
      <c r="N689" s="373"/>
      <c r="O689" s="287"/>
      <c r="P689" s="373"/>
      <c r="Q689" s="373"/>
      <c r="R689" s="373"/>
      <c r="S689" s="373"/>
      <c r="T689" s="373"/>
      <c r="U689" s="373"/>
      <c r="V689" s="373"/>
      <c r="W689" s="373"/>
      <c r="X689" s="373"/>
      <c r="Y689" s="373"/>
      <c r="Z689" s="373"/>
      <c r="AA689" s="373"/>
      <c r="AB689" s="373"/>
      <c r="AC689" s="373"/>
      <c r="AD689" s="373"/>
      <c r="AE689" s="373"/>
      <c r="AF689" s="373"/>
      <c r="AG689" s="373"/>
      <c r="AH689" s="373"/>
      <c r="AI689" s="373"/>
      <c r="AJ689" s="373"/>
      <c r="AK689" s="373"/>
      <c r="AL689" s="373"/>
      <c r="AM689" s="373"/>
      <c r="AN689" s="373"/>
      <c r="AO689" s="373"/>
      <c r="AP689" s="373"/>
      <c r="AQ689" s="373"/>
      <c r="AR689" s="373"/>
      <c r="AS689" s="373"/>
      <c r="AT689" s="373"/>
      <c r="AU689" s="373"/>
      <c r="AV689" s="373"/>
      <c r="AW689" s="373"/>
      <c r="AX689" s="373"/>
      <c r="AY689" s="373"/>
      <c r="AZ689" s="373"/>
      <c r="BA689" s="373"/>
      <c r="BB689" s="373"/>
      <c r="BC689" s="373"/>
      <c r="BD689" s="373"/>
      <c r="BE689" s="373"/>
      <c r="BF689" s="373"/>
      <c r="BG689" s="373"/>
      <c r="BH689" s="373"/>
      <c r="BI689" s="373"/>
      <c r="BJ689" s="373"/>
      <c r="BK689" s="373"/>
      <c r="BL689" s="373"/>
      <c r="BM689" s="373"/>
      <c r="BN689" s="373"/>
    </row>
    <row r="690" spans="1:66" s="285" customFormat="1" ht="15.75" customHeight="1">
      <c r="A690" s="288"/>
      <c r="B690" s="288"/>
      <c r="C690" s="1396"/>
      <c r="D690" s="373"/>
      <c r="E690" s="373"/>
      <c r="F690" s="373"/>
      <c r="G690" s="373"/>
      <c r="H690" s="373"/>
      <c r="I690" s="373"/>
      <c r="J690" s="373"/>
      <c r="K690" s="373"/>
      <c r="L690" s="373"/>
      <c r="M690" s="373"/>
      <c r="N690" s="373"/>
      <c r="O690" s="287"/>
      <c r="P690" s="373"/>
      <c r="Q690" s="373"/>
      <c r="R690" s="373"/>
      <c r="S690" s="373"/>
      <c r="T690" s="373"/>
      <c r="U690" s="373"/>
      <c r="V690" s="373"/>
      <c r="W690" s="373"/>
      <c r="X690" s="373"/>
      <c r="Y690" s="373"/>
      <c r="Z690" s="373"/>
      <c r="AA690" s="373"/>
      <c r="AB690" s="373"/>
      <c r="AC690" s="373"/>
      <c r="AD690" s="373"/>
      <c r="AE690" s="373"/>
      <c r="AF690" s="373"/>
      <c r="AG690" s="373"/>
      <c r="AH690" s="373"/>
      <c r="AI690" s="373"/>
      <c r="AJ690" s="373"/>
      <c r="AK690" s="373"/>
      <c r="AL690" s="373"/>
      <c r="AM690" s="373"/>
      <c r="AN690" s="373"/>
      <c r="AO690" s="373"/>
      <c r="AP690" s="373"/>
      <c r="AQ690" s="373"/>
      <c r="AR690" s="373"/>
      <c r="AS690" s="373"/>
      <c r="AT690" s="373"/>
      <c r="AU690" s="373"/>
      <c r="AV690" s="373"/>
      <c r="AW690" s="373"/>
      <c r="AX690" s="373"/>
      <c r="AY690" s="373"/>
      <c r="AZ690" s="373"/>
      <c r="BA690" s="373"/>
      <c r="BB690" s="373"/>
      <c r="BC690" s="373"/>
      <c r="BD690" s="373"/>
      <c r="BE690" s="373"/>
      <c r="BF690" s="373"/>
      <c r="BG690" s="373"/>
      <c r="BH690" s="373"/>
      <c r="BI690" s="373"/>
      <c r="BJ690" s="373"/>
      <c r="BK690" s="373"/>
      <c r="BL690" s="373"/>
      <c r="BM690" s="373"/>
      <c r="BN690" s="373"/>
    </row>
    <row r="691" spans="1:66" s="285" customFormat="1">
      <c r="A691" s="288"/>
      <c r="B691" s="288"/>
      <c r="C691" s="1396"/>
      <c r="D691" s="373"/>
      <c r="E691" s="373"/>
      <c r="F691" s="373"/>
      <c r="G691" s="373"/>
      <c r="H691" s="373"/>
      <c r="I691" s="373"/>
      <c r="J691" s="373"/>
      <c r="K691" s="373"/>
      <c r="L691" s="373"/>
      <c r="M691" s="373"/>
      <c r="N691" s="373"/>
      <c r="O691" s="287"/>
      <c r="P691" s="373"/>
      <c r="Q691" s="373"/>
      <c r="R691" s="373"/>
      <c r="S691" s="373"/>
      <c r="T691" s="373"/>
      <c r="U691" s="373"/>
      <c r="V691" s="373"/>
      <c r="W691" s="373"/>
      <c r="X691" s="373"/>
      <c r="Y691" s="373"/>
      <c r="Z691" s="373"/>
      <c r="AA691" s="373"/>
      <c r="AB691" s="373"/>
      <c r="AC691" s="373"/>
      <c r="AD691" s="373"/>
      <c r="AE691" s="373"/>
      <c r="AF691" s="373"/>
      <c r="AG691" s="373"/>
      <c r="AH691" s="373"/>
      <c r="AI691" s="373"/>
      <c r="AJ691" s="373"/>
      <c r="AK691" s="373"/>
      <c r="AL691" s="373"/>
      <c r="AM691" s="373"/>
      <c r="AN691" s="373"/>
      <c r="AO691" s="373"/>
      <c r="AP691" s="373"/>
      <c r="AQ691" s="373"/>
      <c r="AR691" s="373"/>
      <c r="AS691" s="373"/>
      <c r="AT691" s="373"/>
      <c r="AU691" s="373"/>
      <c r="AV691" s="373"/>
      <c r="AW691" s="373"/>
      <c r="AX691" s="373"/>
      <c r="AY691" s="373"/>
      <c r="AZ691" s="373"/>
      <c r="BA691" s="373"/>
      <c r="BB691" s="373"/>
      <c r="BC691" s="373"/>
      <c r="BD691" s="373"/>
      <c r="BE691" s="373"/>
      <c r="BF691" s="373"/>
      <c r="BG691" s="373"/>
      <c r="BH691" s="373"/>
      <c r="BI691" s="373"/>
      <c r="BJ691" s="373"/>
      <c r="BK691" s="373"/>
      <c r="BL691" s="373"/>
      <c r="BM691" s="373"/>
      <c r="BN691" s="373"/>
    </row>
    <row r="692" spans="1:66" s="285" customFormat="1" ht="15.75" customHeight="1">
      <c r="A692" s="288"/>
      <c r="B692" s="288"/>
      <c r="C692" s="1396"/>
      <c r="D692" s="373"/>
      <c r="E692" s="373"/>
      <c r="F692" s="373"/>
      <c r="G692" s="373"/>
      <c r="H692" s="373"/>
      <c r="I692" s="373"/>
      <c r="J692" s="373"/>
      <c r="K692" s="373"/>
      <c r="L692" s="373"/>
      <c r="M692" s="373"/>
      <c r="N692" s="373"/>
      <c r="O692" s="287"/>
      <c r="P692" s="373"/>
      <c r="Q692" s="373"/>
      <c r="R692" s="373"/>
      <c r="S692" s="373"/>
      <c r="T692" s="373"/>
      <c r="U692" s="373"/>
      <c r="V692" s="373"/>
      <c r="W692" s="373"/>
      <c r="X692" s="373"/>
      <c r="Y692" s="373"/>
      <c r="Z692" s="373"/>
      <c r="AA692" s="373"/>
      <c r="AB692" s="373"/>
      <c r="AC692" s="373"/>
      <c r="AD692" s="373"/>
      <c r="AE692" s="373"/>
      <c r="AF692" s="373"/>
      <c r="AG692" s="373"/>
      <c r="AH692" s="373"/>
      <c r="AI692" s="373"/>
      <c r="AJ692" s="373"/>
      <c r="AK692" s="373"/>
      <c r="AL692" s="373"/>
      <c r="AM692" s="373"/>
      <c r="AN692" s="373"/>
      <c r="AO692" s="373"/>
      <c r="AP692" s="373"/>
      <c r="AQ692" s="373"/>
      <c r="AR692" s="373"/>
      <c r="AS692" s="373"/>
      <c r="AT692" s="373"/>
      <c r="AU692" s="373"/>
      <c r="AV692" s="373"/>
      <c r="AW692" s="373"/>
      <c r="AX692" s="373"/>
      <c r="AY692" s="373"/>
      <c r="AZ692" s="373"/>
      <c r="BA692" s="373"/>
      <c r="BB692" s="373"/>
      <c r="BC692" s="373"/>
      <c r="BD692" s="373"/>
      <c r="BE692" s="373"/>
      <c r="BF692" s="373"/>
      <c r="BG692" s="373"/>
      <c r="BH692" s="373"/>
      <c r="BI692" s="373"/>
      <c r="BJ692" s="373"/>
      <c r="BK692" s="373"/>
      <c r="BL692" s="373"/>
      <c r="BM692" s="373"/>
      <c r="BN692" s="373"/>
    </row>
    <row r="693" spans="1:66" s="285" customFormat="1">
      <c r="A693" s="288"/>
      <c r="B693" s="288"/>
      <c r="C693" s="1396"/>
      <c r="D693" s="373"/>
      <c r="E693" s="373"/>
      <c r="F693" s="373"/>
      <c r="G693" s="373"/>
      <c r="H693" s="373"/>
      <c r="I693" s="373"/>
      <c r="J693" s="373"/>
      <c r="K693" s="373"/>
      <c r="L693" s="373"/>
      <c r="M693" s="373"/>
      <c r="N693" s="373"/>
      <c r="O693" s="287"/>
      <c r="P693" s="373"/>
      <c r="Q693" s="373"/>
      <c r="R693" s="373"/>
      <c r="S693" s="373"/>
      <c r="T693" s="373"/>
      <c r="U693" s="373"/>
      <c r="V693" s="373"/>
      <c r="W693" s="373"/>
      <c r="X693" s="373"/>
      <c r="Y693" s="373"/>
      <c r="Z693" s="373"/>
      <c r="AA693" s="373"/>
      <c r="AB693" s="373"/>
      <c r="AC693" s="373"/>
      <c r="AD693" s="373"/>
      <c r="AE693" s="373"/>
      <c r="AF693" s="373"/>
      <c r="AG693" s="373"/>
      <c r="AH693" s="373"/>
      <c r="AI693" s="373"/>
      <c r="AJ693" s="373"/>
      <c r="AK693" s="373"/>
      <c r="AL693" s="373"/>
      <c r="AM693" s="373"/>
      <c r="AN693" s="373"/>
      <c r="AO693" s="373"/>
      <c r="AP693" s="373"/>
      <c r="AQ693" s="373"/>
      <c r="AR693" s="373"/>
      <c r="AS693" s="373"/>
      <c r="AT693" s="373"/>
      <c r="AU693" s="373"/>
      <c r="AV693" s="373"/>
      <c r="AW693" s="373"/>
      <c r="AX693" s="373"/>
      <c r="AY693" s="373"/>
      <c r="AZ693" s="373"/>
      <c r="BA693" s="373"/>
      <c r="BB693" s="373"/>
      <c r="BC693" s="373"/>
      <c r="BD693" s="373"/>
      <c r="BE693" s="373"/>
      <c r="BF693" s="373"/>
      <c r="BG693" s="373"/>
      <c r="BH693" s="373"/>
      <c r="BI693" s="373"/>
      <c r="BJ693" s="373"/>
      <c r="BK693" s="373"/>
      <c r="BL693" s="373"/>
      <c r="BM693" s="373"/>
      <c r="BN693" s="373"/>
    </row>
    <row r="694" spans="1:66" s="285" customFormat="1" ht="15.75" customHeight="1">
      <c r="A694" s="288"/>
      <c r="B694" s="288"/>
      <c r="C694" s="1396"/>
      <c r="D694" s="373"/>
      <c r="E694" s="373"/>
      <c r="F694" s="373"/>
      <c r="G694" s="373"/>
      <c r="H694" s="373"/>
      <c r="I694" s="373"/>
      <c r="J694" s="373"/>
      <c r="K694" s="373"/>
      <c r="L694" s="373"/>
      <c r="M694" s="373"/>
      <c r="N694" s="373"/>
      <c r="O694" s="287"/>
      <c r="P694" s="373"/>
      <c r="Q694" s="373"/>
      <c r="R694" s="373"/>
      <c r="S694" s="373"/>
      <c r="T694" s="373"/>
      <c r="U694" s="373"/>
      <c r="V694" s="373"/>
      <c r="W694" s="373"/>
      <c r="X694" s="373"/>
      <c r="Y694" s="373"/>
      <c r="Z694" s="373"/>
      <c r="AA694" s="373"/>
      <c r="AB694" s="373"/>
      <c r="AC694" s="373"/>
      <c r="AD694" s="373"/>
      <c r="AE694" s="373"/>
      <c r="AF694" s="373"/>
      <c r="AG694" s="373"/>
      <c r="AH694" s="373"/>
      <c r="AI694" s="373"/>
      <c r="AJ694" s="373"/>
      <c r="AK694" s="373"/>
      <c r="AL694" s="373"/>
      <c r="AM694" s="373"/>
      <c r="AN694" s="373"/>
      <c r="AO694" s="373"/>
      <c r="AP694" s="373"/>
      <c r="AQ694" s="373"/>
      <c r="AR694" s="373"/>
      <c r="AS694" s="373"/>
      <c r="AT694" s="373"/>
      <c r="AU694" s="373"/>
      <c r="AV694" s="373"/>
      <c r="AW694" s="373"/>
      <c r="AX694" s="373"/>
      <c r="AY694" s="373"/>
      <c r="AZ694" s="373"/>
      <c r="BA694" s="373"/>
      <c r="BB694" s="373"/>
      <c r="BC694" s="373"/>
      <c r="BD694" s="373"/>
      <c r="BE694" s="373"/>
      <c r="BF694" s="373"/>
      <c r="BG694" s="373"/>
      <c r="BH694" s="373"/>
      <c r="BI694" s="373"/>
      <c r="BJ694" s="373"/>
      <c r="BK694" s="373"/>
      <c r="BL694" s="373"/>
      <c r="BM694" s="373"/>
      <c r="BN694" s="373"/>
    </row>
    <row r="695" spans="1:66" s="285" customFormat="1">
      <c r="A695" s="288"/>
      <c r="B695" s="288"/>
      <c r="C695" s="1396"/>
      <c r="D695" s="373"/>
      <c r="E695" s="373"/>
      <c r="F695" s="373"/>
      <c r="G695" s="373"/>
      <c r="H695" s="373"/>
      <c r="I695" s="373"/>
      <c r="J695" s="373"/>
      <c r="K695" s="373"/>
      <c r="L695" s="373"/>
      <c r="M695" s="373"/>
      <c r="N695" s="373"/>
      <c r="O695" s="287"/>
      <c r="P695" s="373"/>
      <c r="Q695" s="373"/>
      <c r="R695" s="373"/>
      <c r="S695" s="373"/>
      <c r="T695" s="373"/>
      <c r="U695" s="373"/>
      <c r="V695" s="373"/>
      <c r="W695" s="373"/>
      <c r="X695" s="373"/>
      <c r="Y695" s="373"/>
      <c r="Z695" s="373"/>
      <c r="AA695" s="373"/>
      <c r="AB695" s="373"/>
      <c r="AC695" s="373"/>
      <c r="AD695" s="373"/>
      <c r="AE695" s="373"/>
      <c r="AF695" s="373"/>
      <c r="AG695" s="373"/>
      <c r="AH695" s="373"/>
      <c r="AI695" s="373"/>
      <c r="AJ695" s="373"/>
      <c r="AK695" s="373"/>
      <c r="AL695" s="373"/>
      <c r="AM695" s="373"/>
      <c r="AN695" s="373"/>
      <c r="AO695" s="373"/>
      <c r="AP695" s="373"/>
      <c r="AQ695" s="373"/>
      <c r="AR695" s="373"/>
      <c r="AS695" s="373"/>
      <c r="AT695" s="373"/>
      <c r="AU695" s="373"/>
      <c r="AV695" s="373"/>
      <c r="AW695" s="373"/>
      <c r="AX695" s="373"/>
      <c r="AY695" s="373"/>
      <c r="AZ695" s="373"/>
      <c r="BA695" s="373"/>
      <c r="BB695" s="373"/>
      <c r="BC695" s="373"/>
      <c r="BD695" s="373"/>
      <c r="BE695" s="373"/>
      <c r="BF695" s="373"/>
      <c r="BG695" s="373"/>
      <c r="BH695" s="373"/>
      <c r="BI695" s="373"/>
      <c r="BJ695" s="373"/>
      <c r="BK695" s="373"/>
      <c r="BL695" s="373"/>
      <c r="BM695" s="373"/>
      <c r="BN695" s="373"/>
    </row>
    <row r="696" spans="1:66" s="285" customFormat="1" ht="15.75" customHeight="1">
      <c r="A696" s="288"/>
      <c r="B696" s="288"/>
      <c r="C696" s="1396"/>
      <c r="D696" s="373"/>
      <c r="E696" s="373"/>
      <c r="F696" s="373"/>
      <c r="G696" s="373"/>
      <c r="H696" s="373"/>
      <c r="I696" s="373"/>
      <c r="J696" s="373"/>
      <c r="K696" s="373"/>
      <c r="L696" s="373"/>
      <c r="M696" s="373"/>
      <c r="N696" s="373"/>
      <c r="O696" s="287"/>
      <c r="P696" s="373"/>
      <c r="Q696" s="373"/>
      <c r="R696" s="373"/>
      <c r="S696" s="373"/>
      <c r="T696" s="373"/>
      <c r="U696" s="373"/>
      <c r="V696" s="373"/>
      <c r="W696" s="373"/>
      <c r="X696" s="373"/>
      <c r="Y696" s="373"/>
      <c r="Z696" s="373"/>
      <c r="AA696" s="373"/>
      <c r="AB696" s="373"/>
      <c r="AC696" s="373"/>
      <c r="AD696" s="373"/>
      <c r="AE696" s="373"/>
      <c r="AF696" s="373"/>
      <c r="AG696" s="373"/>
      <c r="AH696" s="373"/>
      <c r="AI696" s="373"/>
      <c r="AJ696" s="373"/>
      <c r="AK696" s="373"/>
      <c r="AL696" s="373"/>
      <c r="AM696" s="373"/>
      <c r="AN696" s="373"/>
      <c r="AO696" s="373"/>
      <c r="AP696" s="373"/>
      <c r="AQ696" s="373"/>
      <c r="AR696" s="373"/>
      <c r="AS696" s="373"/>
      <c r="AT696" s="373"/>
      <c r="AU696" s="373"/>
      <c r="AV696" s="373"/>
      <c r="AW696" s="373"/>
      <c r="AX696" s="373"/>
      <c r="AY696" s="373"/>
      <c r="AZ696" s="373"/>
      <c r="BA696" s="373"/>
      <c r="BB696" s="373"/>
      <c r="BC696" s="373"/>
      <c r="BD696" s="373"/>
      <c r="BE696" s="373"/>
      <c r="BF696" s="373"/>
      <c r="BG696" s="373"/>
      <c r="BH696" s="373"/>
      <c r="BI696" s="373"/>
      <c r="BJ696" s="373"/>
      <c r="BK696" s="373"/>
      <c r="BL696" s="373"/>
      <c r="BM696" s="373"/>
      <c r="BN696" s="373"/>
    </row>
    <row r="697" spans="1:66" s="285" customFormat="1">
      <c r="A697" s="288"/>
      <c r="B697" s="288"/>
      <c r="C697" s="1396"/>
      <c r="D697" s="373"/>
      <c r="E697" s="373"/>
      <c r="F697" s="373"/>
      <c r="G697" s="373"/>
      <c r="H697" s="373"/>
      <c r="I697" s="373"/>
      <c r="J697" s="373"/>
      <c r="K697" s="373"/>
      <c r="L697" s="373"/>
      <c r="M697" s="373"/>
      <c r="N697" s="373"/>
      <c r="O697" s="287"/>
      <c r="P697" s="373"/>
      <c r="Q697" s="373"/>
      <c r="R697" s="373"/>
      <c r="S697" s="373"/>
      <c r="T697" s="373"/>
      <c r="U697" s="373"/>
      <c r="V697" s="373"/>
      <c r="W697" s="373"/>
      <c r="X697" s="373"/>
      <c r="Y697" s="373"/>
      <c r="Z697" s="373"/>
      <c r="AA697" s="373"/>
      <c r="AB697" s="373"/>
      <c r="AC697" s="373"/>
      <c r="AD697" s="373"/>
      <c r="AE697" s="373"/>
      <c r="AF697" s="373"/>
      <c r="AG697" s="373"/>
      <c r="AH697" s="373"/>
      <c r="AI697" s="373"/>
      <c r="AJ697" s="373"/>
      <c r="AK697" s="373"/>
      <c r="AL697" s="373"/>
      <c r="AM697" s="373"/>
      <c r="AN697" s="373"/>
      <c r="AO697" s="373"/>
      <c r="AP697" s="373"/>
      <c r="AQ697" s="373"/>
      <c r="AR697" s="373"/>
      <c r="AS697" s="373"/>
      <c r="AT697" s="373"/>
      <c r="AU697" s="373"/>
      <c r="AV697" s="373"/>
      <c r="AW697" s="373"/>
      <c r="AX697" s="373"/>
      <c r="AY697" s="373"/>
      <c r="AZ697" s="373"/>
      <c r="BA697" s="373"/>
      <c r="BB697" s="373"/>
      <c r="BC697" s="373"/>
      <c r="BD697" s="373"/>
      <c r="BE697" s="373"/>
      <c r="BF697" s="373"/>
      <c r="BG697" s="373"/>
      <c r="BH697" s="373"/>
      <c r="BI697" s="373"/>
      <c r="BJ697" s="373"/>
      <c r="BK697" s="373"/>
      <c r="BL697" s="373"/>
      <c r="BM697" s="373"/>
      <c r="BN697" s="373"/>
    </row>
    <row r="698" spans="1:66" s="285" customFormat="1" ht="15.75" customHeight="1">
      <c r="A698" s="288"/>
      <c r="B698" s="288"/>
      <c r="C698" s="1396"/>
      <c r="D698" s="373"/>
      <c r="E698" s="373"/>
      <c r="F698" s="373"/>
      <c r="G698" s="373"/>
      <c r="H698" s="373"/>
      <c r="I698" s="373"/>
      <c r="J698" s="373"/>
      <c r="K698" s="373"/>
      <c r="L698" s="373"/>
      <c r="M698" s="373"/>
      <c r="N698" s="373"/>
      <c r="O698" s="287"/>
      <c r="P698" s="373"/>
      <c r="Q698" s="373"/>
      <c r="R698" s="373"/>
      <c r="S698" s="373"/>
      <c r="T698" s="373"/>
      <c r="U698" s="373"/>
      <c r="V698" s="373"/>
      <c r="W698" s="373"/>
      <c r="X698" s="373"/>
      <c r="Y698" s="373"/>
      <c r="Z698" s="373"/>
      <c r="AA698" s="373"/>
      <c r="AB698" s="373"/>
      <c r="AC698" s="373"/>
      <c r="AD698" s="373"/>
      <c r="AE698" s="373"/>
      <c r="AF698" s="373"/>
      <c r="AG698" s="373"/>
      <c r="AH698" s="373"/>
      <c r="AI698" s="373"/>
      <c r="AJ698" s="373"/>
      <c r="AK698" s="373"/>
      <c r="AL698" s="373"/>
      <c r="AM698" s="373"/>
      <c r="AN698" s="373"/>
      <c r="AO698" s="373"/>
      <c r="AP698" s="373"/>
      <c r="AQ698" s="373"/>
      <c r="AR698" s="373"/>
      <c r="AS698" s="373"/>
      <c r="AT698" s="373"/>
      <c r="AU698" s="373"/>
      <c r="AV698" s="373"/>
      <c r="AW698" s="373"/>
      <c r="AX698" s="373"/>
      <c r="AY698" s="373"/>
      <c r="AZ698" s="373"/>
      <c r="BA698" s="373"/>
      <c r="BB698" s="373"/>
      <c r="BC698" s="373"/>
      <c r="BD698" s="373"/>
      <c r="BE698" s="373"/>
      <c r="BF698" s="373"/>
      <c r="BG698" s="373"/>
      <c r="BH698" s="373"/>
      <c r="BI698" s="373"/>
      <c r="BJ698" s="373"/>
      <c r="BK698" s="373"/>
      <c r="BL698" s="373"/>
      <c r="BM698" s="373"/>
      <c r="BN698" s="373"/>
    </row>
    <row r="699" spans="1:66" s="285" customFormat="1">
      <c r="A699" s="288"/>
      <c r="B699" s="288"/>
      <c r="C699" s="1396"/>
      <c r="D699" s="373"/>
      <c r="E699" s="373"/>
      <c r="F699" s="373"/>
      <c r="G699" s="373"/>
      <c r="H699" s="373"/>
      <c r="I699" s="373"/>
      <c r="J699" s="373"/>
      <c r="K699" s="373"/>
      <c r="L699" s="373"/>
      <c r="M699" s="373"/>
      <c r="N699" s="373"/>
      <c r="O699" s="287"/>
      <c r="P699" s="373"/>
      <c r="Q699" s="373"/>
      <c r="R699" s="373"/>
      <c r="S699" s="373"/>
      <c r="T699" s="373"/>
      <c r="U699" s="373"/>
      <c r="V699" s="373"/>
      <c r="W699" s="373"/>
      <c r="X699" s="373"/>
      <c r="Y699" s="373"/>
      <c r="Z699" s="373"/>
      <c r="AA699" s="373"/>
      <c r="AB699" s="373"/>
      <c r="AC699" s="373"/>
      <c r="AD699" s="373"/>
      <c r="AE699" s="373"/>
      <c r="AF699" s="373"/>
      <c r="AG699" s="373"/>
      <c r="AH699" s="373"/>
      <c r="AI699" s="373"/>
      <c r="AJ699" s="373"/>
      <c r="AK699" s="373"/>
      <c r="AL699" s="373"/>
      <c r="AM699" s="373"/>
      <c r="AN699" s="373"/>
      <c r="AO699" s="373"/>
      <c r="AP699" s="373"/>
      <c r="AQ699" s="373"/>
      <c r="AR699" s="373"/>
      <c r="AS699" s="373"/>
      <c r="AT699" s="373"/>
      <c r="AU699" s="373"/>
      <c r="AV699" s="373"/>
      <c r="AW699" s="373"/>
      <c r="AX699" s="373"/>
      <c r="AY699" s="373"/>
      <c r="AZ699" s="373"/>
      <c r="BA699" s="373"/>
      <c r="BB699" s="373"/>
      <c r="BC699" s="373"/>
      <c r="BD699" s="373"/>
      <c r="BE699" s="373"/>
      <c r="BF699" s="373"/>
      <c r="BG699" s="373"/>
      <c r="BH699" s="373"/>
      <c r="BI699" s="373"/>
      <c r="BJ699" s="373"/>
      <c r="BK699" s="373"/>
      <c r="BL699" s="373"/>
      <c r="BM699" s="373"/>
      <c r="BN699" s="373"/>
    </row>
    <row r="700" spans="1:66" s="285" customFormat="1" ht="15.75" customHeight="1">
      <c r="A700" s="288"/>
      <c r="B700" s="288"/>
      <c r="C700" s="1396"/>
      <c r="D700" s="373"/>
      <c r="E700" s="373"/>
      <c r="F700" s="373"/>
      <c r="G700" s="373"/>
      <c r="H700" s="373"/>
      <c r="I700" s="373"/>
      <c r="J700" s="373"/>
      <c r="K700" s="373"/>
      <c r="L700" s="373"/>
      <c r="M700" s="373"/>
      <c r="N700" s="373"/>
      <c r="O700" s="287"/>
      <c r="P700" s="373"/>
      <c r="Q700" s="373"/>
      <c r="R700" s="373"/>
      <c r="S700" s="373"/>
      <c r="T700" s="373"/>
      <c r="U700" s="373"/>
      <c r="V700" s="373"/>
      <c r="W700" s="373"/>
      <c r="X700" s="373"/>
      <c r="Y700" s="373"/>
      <c r="Z700" s="373"/>
      <c r="AA700" s="373"/>
      <c r="AB700" s="373"/>
      <c r="AC700" s="373"/>
      <c r="AD700" s="373"/>
      <c r="AE700" s="373"/>
      <c r="AF700" s="373"/>
      <c r="AG700" s="373"/>
      <c r="AH700" s="373"/>
      <c r="AI700" s="373"/>
      <c r="AJ700" s="373"/>
      <c r="AK700" s="373"/>
      <c r="AL700" s="373"/>
      <c r="AM700" s="373"/>
      <c r="AN700" s="373"/>
      <c r="AO700" s="373"/>
      <c r="AP700" s="373"/>
      <c r="AQ700" s="373"/>
      <c r="AR700" s="373"/>
      <c r="AS700" s="373"/>
      <c r="AT700" s="373"/>
      <c r="AU700" s="373"/>
      <c r="AV700" s="373"/>
      <c r="AW700" s="373"/>
      <c r="AX700" s="373"/>
      <c r="AY700" s="373"/>
      <c r="AZ700" s="373"/>
      <c r="BA700" s="373"/>
      <c r="BB700" s="373"/>
      <c r="BC700" s="373"/>
      <c r="BD700" s="373"/>
      <c r="BE700" s="373"/>
      <c r="BF700" s="373"/>
      <c r="BG700" s="373"/>
      <c r="BH700" s="373"/>
      <c r="BI700" s="373"/>
      <c r="BJ700" s="373"/>
      <c r="BK700" s="373"/>
      <c r="BL700" s="373"/>
      <c r="BM700" s="373"/>
      <c r="BN700" s="373"/>
    </row>
    <row r="701" spans="1:66" s="285" customFormat="1">
      <c r="A701" s="288"/>
      <c r="B701" s="288"/>
      <c r="C701" s="1396"/>
      <c r="D701" s="373"/>
      <c r="E701" s="373"/>
      <c r="F701" s="373"/>
      <c r="G701" s="373"/>
      <c r="H701" s="373"/>
      <c r="I701" s="373"/>
      <c r="J701" s="373"/>
      <c r="K701" s="373"/>
      <c r="L701" s="373"/>
      <c r="M701" s="373"/>
      <c r="N701" s="373"/>
      <c r="O701" s="287"/>
      <c r="P701" s="373"/>
      <c r="Q701" s="373"/>
      <c r="R701" s="373"/>
      <c r="S701" s="373"/>
      <c r="T701" s="373"/>
      <c r="U701" s="373"/>
      <c r="V701" s="373"/>
      <c r="W701" s="373"/>
      <c r="X701" s="373"/>
      <c r="Y701" s="373"/>
      <c r="Z701" s="373"/>
      <c r="AA701" s="373"/>
      <c r="AB701" s="373"/>
      <c r="AC701" s="373"/>
      <c r="AD701" s="373"/>
      <c r="AE701" s="373"/>
      <c r="AF701" s="373"/>
      <c r="AG701" s="373"/>
      <c r="AH701" s="373"/>
      <c r="AI701" s="373"/>
      <c r="AJ701" s="373"/>
      <c r="AK701" s="373"/>
      <c r="AL701" s="373"/>
      <c r="AM701" s="373"/>
      <c r="AN701" s="373"/>
      <c r="AO701" s="373"/>
      <c r="AP701" s="373"/>
      <c r="AQ701" s="373"/>
      <c r="AR701" s="373"/>
      <c r="AS701" s="373"/>
      <c r="AT701" s="373"/>
      <c r="AU701" s="373"/>
      <c r="AV701" s="373"/>
      <c r="AW701" s="373"/>
      <c r="AX701" s="373"/>
      <c r="AY701" s="373"/>
      <c r="AZ701" s="373"/>
      <c r="BA701" s="373"/>
      <c r="BB701" s="373"/>
      <c r="BC701" s="373"/>
      <c r="BD701" s="373"/>
      <c r="BE701" s="373"/>
      <c r="BF701" s="373"/>
      <c r="BG701" s="373"/>
      <c r="BH701" s="373"/>
      <c r="BI701" s="373"/>
      <c r="BJ701" s="373"/>
      <c r="BK701" s="373"/>
      <c r="BL701" s="373"/>
      <c r="BM701" s="373"/>
      <c r="BN701" s="373"/>
    </row>
    <row r="702" spans="1:66" s="285" customFormat="1" ht="15.75" customHeight="1">
      <c r="A702" s="288"/>
      <c r="B702" s="288"/>
      <c r="C702" s="1396"/>
      <c r="D702" s="373"/>
      <c r="E702" s="373"/>
      <c r="F702" s="373"/>
      <c r="G702" s="373"/>
      <c r="H702" s="373"/>
      <c r="I702" s="373"/>
      <c r="J702" s="373"/>
      <c r="K702" s="373"/>
      <c r="L702" s="373"/>
      <c r="M702" s="373"/>
      <c r="N702" s="373"/>
      <c r="O702" s="287"/>
      <c r="P702" s="373"/>
      <c r="Q702" s="373"/>
      <c r="R702" s="373"/>
      <c r="S702" s="373"/>
      <c r="T702" s="373"/>
      <c r="U702" s="373"/>
      <c r="V702" s="373"/>
      <c r="W702" s="373"/>
      <c r="X702" s="373"/>
      <c r="Y702" s="373"/>
      <c r="Z702" s="373"/>
      <c r="AA702" s="373"/>
      <c r="AB702" s="373"/>
      <c r="AC702" s="373"/>
      <c r="AD702" s="373"/>
      <c r="AE702" s="373"/>
      <c r="AF702" s="373"/>
      <c r="AG702" s="373"/>
      <c r="AH702" s="373"/>
      <c r="AI702" s="373"/>
      <c r="AJ702" s="373"/>
      <c r="AK702" s="373"/>
      <c r="AL702" s="373"/>
      <c r="AM702" s="373"/>
      <c r="AN702" s="373"/>
      <c r="AO702" s="373"/>
      <c r="AP702" s="373"/>
      <c r="AQ702" s="373"/>
      <c r="AR702" s="373"/>
      <c r="AS702" s="373"/>
      <c r="AT702" s="373"/>
      <c r="AU702" s="373"/>
      <c r="AV702" s="373"/>
      <c r="AW702" s="373"/>
      <c r="AX702" s="373"/>
      <c r="AY702" s="373"/>
      <c r="AZ702" s="373"/>
      <c r="BA702" s="373"/>
      <c r="BB702" s="373"/>
      <c r="BC702" s="373"/>
      <c r="BD702" s="373"/>
      <c r="BE702" s="373"/>
      <c r="BF702" s="373"/>
      <c r="BG702" s="373"/>
      <c r="BH702" s="373"/>
      <c r="BI702" s="373"/>
      <c r="BJ702" s="373"/>
      <c r="BK702" s="373"/>
      <c r="BL702" s="373"/>
      <c r="BM702" s="373"/>
      <c r="BN702" s="373"/>
    </row>
    <row r="703" spans="1:66" s="285" customFormat="1">
      <c r="A703" s="288"/>
      <c r="B703" s="288"/>
      <c r="C703" s="1396"/>
      <c r="D703" s="373"/>
      <c r="E703" s="373"/>
      <c r="F703" s="373"/>
      <c r="G703" s="373"/>
      <c r="H703" s="373"/>
      <c r="I703" s="373"/>
      <c r="J703" s="373"/>
      <c r="K703" s="373"/>
      <c r="L703" s="373"/>
      <c r="M703" s="373"/>
      <c r="N703" s="373"/>
      <c r="O703" s="287"/>
      <c r="P703" s="373"/>
      <c r="Q703" s="373"/>
      <c r="R703" s="373"/>
      <c r="S703" s="373"/>
      <c r="T703" s="373"/>
      <c r="U703" s="373"/>
      <c r="V703" s="373"/>
      <c r="W703" s="373"/>
      <c r="X703" s="373"/>
      <c r="Y703" s="373"/>
      <c r="Z703" s="373"/>
      <c r="AA703" s="373"/>
      <c r="AB703" s="373"/>
      <c r="AC703" s="373"/>
      <c r="AD703" s="373"/>
      <c r="AE703" s="373"/>
      <c r="AF703" s="373"/>
      <c r="AG703" s="373"/>
      <c r="AH703" s="373"/>
      <c r="AI703" s="373"/>
      <c r="AJ703" s="373"/>
      <c r="AK703" s="373"/>
      <c r="AL703" s="373"/>
      <c r="AM703" s="373"/>
      <c r="AN703" s="373"/>
      <c r="AO703" s="373"/>
      <c r="AP703" s="373"/>
      <c r="AQ703" s="373"/>
      <c r="AR703" s="373"/>
      <c r="AS703" s="373"/>
      <c r="AT703" s="373"/>
      <c r="AU703" s="373"/>
      <c r="AV703" s="373"/>
      <c r="AW703" s="373"/>
      <c r="AX703" s="373"/>
      <c r="AY703" s="373"/>
      <c r="AZ703" s="373"/>
      <c r="BA703" s="373"/>
      <c r="BB703" s="373"/>
      <c r="BC703" s="373"/>
      <c r="BD703" s="373"/>
      <c r="BE703" s="373"/>
      <c r="BF703" s="373"/>
      <c r="BG703" s="373"/>
      <c r="BH703" s="373"/>
      <c r="BI703" s="373"/>
      <c r="BJ703" s="373"/>
      <c r="BK703" s="373"/>
      <c r="BL703" s="373"/>
      <c r="BM703" s="373"/>
      <c r="BN703" s="373"/>
    </row>
    <row r="704" spans="1:66" s="285" customFormat="1" ht="15.75" customHeight="1">
      <c r="A704" s="288"/>
      <c r="B704" s="288"/>
      <c r="C704" s="1396"/>
      <c r="D704" s="373"/>
      <c r="E704" s="373"/>
      <c r="F704" s="373"/>
      <c r="G704" s="373"/>
      <c r="H704" s="373"/>
      <c r="I704" s="373"/>
      <c r="J704" s="373"/>
      <c r="K704" s="373"/>
      <c r="L704" s="373"/>
      <c r="M704" s="373"/>
      <c r="N704" s="373"/>
      <c r="O704" s="287"/>
      <c r="P704" s="373"/>
      <c r="Q704" s="373"/>
      <c r="R704" s="373"/>
      <c r="S704" s="373"/>
      <c r="T704" s="373"/>
      <c r="U704" s="373"/>
      <c r="V704" s="373"/>
      <c r="W704" s="373"/>
      <c r="X704" s="373"/>
      <c r="Y704" s="373"/>
      <c r="Z704" s="373"/>
      <c r="AA704" s="373"/>
      <c r="AB704" s="373"/>
      <c r="AC704" s="373"/>
      <c r="AD704" s="373"/>
      <c r="AE704" s="373"/>
      <c r="AF704" s="373"/>
      <c r="AG704" s="373"/>
      <c r="AH704" s="373"/>
      <c r="AI704" s="373"/>
      <c r="AJ704" s="373"/>
      <c r="AK704" s="373"/>
      <c r="AL704" s="373"/>
      <c r="AM704" s="373"/>
      <c r="AN704" s="373"/>
      <c r="AO704" s="373"/>
      <c r="AP704" s="373"/>
      <c r="AQ704" s="373"/>
      <c r="AR704" s="373"/>
      <c r="AS704" s="373"/>
      <c r="AT704" s="373"/>
      <c r="AU704" s="373"/>
      <c r="AV704" s="373"/>
      <c r="AW704" s="373"/>
      <c r="AX704" s="373"/>
      <c r="AY704" s="373"/>
      <c r="AZ704" s="373"/>
      <c r="BA704" s="373"/>
      <c r="BB704" s="373"/>
      <c r="BC704" s="373"/>
      <c r="BD704" s="373"/>
      <c r="BE704" s="373"/>
      <c r="BF704" s="373"/>
      <c r="BG704" s="373"/>
      <c r="BH704" s="373"/>
      <c r="BI704" s="373"/>
      <c r="BJ704" s="373"/>
      <c r="BK704" s="373"/>
      <c r="BL704" s="373"/>
      <c r="BM704" s="373"/>
      <c r="BN704" s="373"/>
    </row>
    <row r="705" spans="1:66" s="285" customFormat="1">
      <c r="A705" s="288"/>
      <c r="B705" s="288"/>
      <c r="C705" s="1396"/>
      <c r="D705" s="373"/>
      <c r="E705" s="373"/>
      <c r="F705" s="373"/>
      <c r="G705" s="373"/>
      <c r="H705" s="373"/>
      <c r="I705" s="373"/>
      <c r="J705" s="373"/>
      <c r="K705" s="373"/>
      <c r="L705" s="373"/>
      <c r="M705" s="373"/>
      <c r="N705" s="373"/>
      <c r="O705" s="287"/>
      <c r="P705" s="373"/>
      <c r="Q705" s="373"/>
      <c r="R705" s="373"/>
      <c r="S705" s="373"/>
      <c r="T705" s="373"/>
      <c r="U705" s="373"/>
      <c r="V705" s="373"/>
      <c r="W705" s="373"/>
      <c r="X705" s="373"/>
      <c r="Y705" s="373"/>
      <c r="Z705" s="373"/>
      <c r="AA705" s="373"/>
      <c r="AB705" s="373"/>
      <c r="AC705" s="373"/>
      <c r="AD705" s="373"/>
      <c r="AE705" s="373"/>
      <c r="AF705" s="373"/>
      <c r="AG705" s="373"/>
      <c r="AH705" s="373"/>
      <c r="AI705" s="373"/>
      <c r="AJ705" s="373"/>
      <c r="AK705" s="373"/>
      <c r="AL705" s="373"/>
      <c r="AM705" s="373"/>
      <c r="AN705" s="373"/>
      <c r="AO705" s="373"/>
      <c r="AP705" s="373"/>
      <c r="AQ705" s="373"/>
      <c r="AR705" s="373"/>
      <c r="AS705" s="373"/>
      <c r="AT705" s="373"/>
      <c r="AU705" s="373"/>
      <c r="AV705" s="373"/>
      <c r="AW705" s="373"/>
      <c r="AX705" s="373"/>
      <c r="AY705" s="373"/>
      <c r="AZ705" s="373"/>
      <c r="BA705" s="373"/>
      <c r="BB705" s="373"/>
      <c r="BC705" s="373"/>
      <c r="BD705" s="373"/>
      <c r="BE705" s="373"/>
      <c r="BF705" s="373"/>
      <c r="BG705" s="373"/>
      <c r="BH705" s="373"/>
      <c r="BI705" s="373"/>
      <c r="BJ705" s="373"/>
      <c r="BK705" s="373"/>
      <c r="BL705" s="373"/>
      <c r="BM705" s="373"/>
      <c r="BN705" s="373"/>
    </row>
    <row r="706" spans="1:66" s="285" customFormat="1" ht="15.75" customHeight="1">
      <c r="A706" s="288"/>
      <c r="B706" s="288"/>
      <c r="C706" s="1396"/>
      <c r="D706" s="373"/>
      <c r="E706" s="373"/>
      <c r="F706" s="373"/>
      <c r="G706" s="373"/>
      <c r="H706" s="373"/>
      <c r="I706" s="373"/>
      <c r="J706" s="373"/>
      <c r="K706" s="373"/>
      <c r="L706" s="373"/>
      <c r="M706" s="373"/>
      <c r="N706" s="373"/>
      <c r="O706" s="287"/>
      <c r="P706" s="373"/>
      <c r="Q706" s="373"/>
      <c r="R706" s="373"/>
      <c r="S706" s="373"/>
      <c r="T706" s="373"/>
      <c r="U706" s="373"/>
      <c r="V706" s="373"/>
      <c r="W706" s="373"/>
      <c r="X706" s="373"/>
      <c r="Y706" s="373"/>
      <c r="Z706" s="373"/>
      <c r="AA706" s="373"/>
      <c r="AB706" s="373"/>
      <c r="AC706" s="373"/>
      <c r="AD706" s="373"/>
      <c r="AE706" s="373"/>
      <c r="AF706" s="373"/>
      <c r="AG706" s="373"/>
      <c r="AH706" s="373"/>
      <c r="AI706" s="373"/>
      <c r="AJ706" s="373"/>
      <c r="AK706" s="373"/>
      <c r="AL706" s="373"/>
      <c r="AM706" s="373"/>
      <c r="AN706" s="373"/>
      <c r="AO706" s="373"/>
      <c r="AP706" s="373"/>
      <c r="AQ706" s="373"/>
      <c r="AR706" s="373"/>
      <c r="AS706" s="373"/>
      <c r="AT706" s="373"/>
      <c r="AU706" s="373"/>
      <c r="AV706" s="373"/>
      <c r="AW706" s="373"/>
      <c r="AX706" s="373"/>
      <c r="AY706" s="373"/>
      <c r="AZ706" s="373"/>
      <c r="BA706" s="373"/>
      <c r="BB706" s="373"/>
      <c r="BC706" s="373"/>
      <c r="BD706" s="373"/>
      <c r="BE706" s="373"/>
      <c r="BF706" s="373"/>
      <c r="BG706" s="373"/>
      <c r="BH706" s="373"/>
      <c r="BI706" s="373"/>
      <c r="BJ706" s="373"/>
      <c r="BK706" s="373"/>
      <c r="BL706" s="373"/>
      <c r="BM706" s="373"/>
      <c r="BN706" s="373"/>
    </row>
    <row r="707" spans="1:66" s="285" customFormat="1">
      <c r="A707" s="288"/>
      <c r="B707" s="288"/>
      <c r="C707" s="1396"/>
      <c r="D707" s="373"/>
      <c r="E707" s="373"/>
      <c r="F707" s="373"/>
      <c r="G707" s="373"/>
      <c r="H707" s="373"/>
      <c r="I707" s="373"/>
      <c r="J707" s="373"/>
      <c r="K707" s="373"/>
      <c r="L707" s="373"/>
      <c r="M707" s="373"/>
      <c r="N707" s="373"/>
      <c r="O707" s="287"/>
      <c r="P707" s="373"/>
      <c r="Q707" s="373"/>
      <c r="R707" s="373"/>
      <c r="S707" s="373"/>
      <c r="T707" s="373"/>
      <c r="U707" s="373"/>
      <c r="V707" s="373"/>
      <c r="W707" s="373"/>
      <c r="X707" s="373"/>
      <c r="Y707" s="373"/>
      <c r="Z707" s="373"/>
      <c r="AA707" s="373"/>
      <c r="AB707" s="373"/>
      <c r="AC707" s="373"/>
      <c r="AD707" s="373"/>
      <c r="AE707" s="373"/>
      <c r="AF707" s="373"/>
      <c r="AG707" s="373"/>
      <c r="AH707" s="373"/>
      <c r="AI707" s="373"/>
      <c r="AJ707" s="373"/>
      <c r="AK707" s="373"/>
      <c r="AL707" s="373"/>
      <c r="AM707" s="373"/>
      <c r="AN707" s="373"/>
      <c r="AO707" s="373"/>
      <c r="AP707" s="373"/>
      <c r="AQ707" s="373"/>
      <c r="AR707" s="373"/>
      <c r="AS707" s="373"/>
      <c r="AT707" s="373"/>
      <c r="AU707" s="373"/>
      <c r="AV707" s="373"/>
      <c r="AW707" s="373"/>
      <c r="AX707" s="373"/>
      <c r="AY707" s="373"/>
      <c r="AZ707" s="373"/>
      <c r="BA707" s="373"/>
      <c r="BB707" s="373"/>
      <c r="BC707" s="373"/>
      <c r="BD707" s="373"/>
      <c r="BE707" s="373"/>
      <c r="BF707" s="373"/>
      <c r="BG707" s="373"/>
      <c r="BH707" s="373"/>
      <c r="BI707" s="373"/>
      <c r="BJ707" s="373"/>
      <c r="BK707" s="373"/>
      <c r="BL707" s="373"/>
      <c r="BM707" s="373"/>
      <c r="BN707" s="373"/>
    </row>
    <row r="708" spans="1:66" s="285" customFormat="1" ht="15.75" customHeight="1">
      <c r="A708" s="288"/>
      <c r="B708" s="288"/>
      <c r="C708" s="1396"/>
      <c r="D708" s="373"/>
      <c r="E708" s="373"/>
      <c r="F708" s="373"/>
      <c r="G708" s="373"/>
      <c r="H708" s="373"/>
      <c r="I708" s="373"/>
      <c r="J708" s="373"/>
      <c r="K708" s="373"/>
      <c r="L708" s="373"/>
      <c r="M708" s="373"/>
      <c r="N708" s="373"/>
      <c r="O708" s="287"/>
      <c r="P708" s="373"/>
      <c r="Q708" s="373"/>
      <c r="R708" s="373"/>
      <c r="S708" s="373"/>
      <c r="T708" s="373"/>
      <c r="U708" s="373"/>
      <c r="V708" s="373"/>
      <c r="W708" s="373"/>
      <c r="X708" s="373"/>
      <c r="Y708" s="373"/>
      <c r="Z708" s="373"/>
      <c r="AA708" s="373"/>
      <c r="AB708" s="373"/>
      <c r="AC708" s="373"/>
      <c r="AD708" s="373"/>
      <c r="AE708" s="373"/>
      <c r="AF708" s="373"/>
      <c r="AG708" s="373"/>
      <c r="AH708" s="373"/>
      <c r="AI708" s="373"/>
      <c r="AJ708" s="373"/>
      <c r="AK708" s="373"/>
      <c r="AL708" s="373"/>
      <c r="AM708" s="373"/>
      <c r="AN708" s="373"/>
      <c r="AO708" s="373"/>
      <c r="AP708" s="373"/>
      <c r="AQ708" s="373"/>
      <c r="AR708" s="373"/>
      <c r="AS708" s="373"/>
      <c r="AT708" s="373"/>
      <c r="AU708" s="373"/>
      <c r="AV708" s="373"/>
      <c r="AW708" s="373"/>
      <c r="AX708" s="373"/>
      <c r="AY708" s="373"/>
      <c r="AZ708" s="373"/>
      <c r="BA708" s="373"/>
      <c r="BB708" s="373"/>
      <c r="BC708" s="373"/>
      <c r="BD708" s="373"/>
      <c r="BE708" s="373"/>
      <c r="BF708" s="373"/>
      <c r="BG708" s="373"/>
      <c r="BH708" s="373"/>
      <c r="BI708" s="373"/>
      <c r="BJ708" s="373"/>
      <c r="BK708" s="373"/>
      <c r="BL708" s="373"/>
      <c r="BM708" s="373"/>
      <c r="BN708" s="373"/>
    </row>
    <row r="709" spans="1:66" s="285" customFormat="1">
      <c r="A709" s="288"/>
      <c r="B709" s="288"/>
      <c r="C709" s="1396"/>
      <c r="D709" s="373"/>
      <c r="E709" s="373"/>
      <c r="F709" s="373"/>
      <c r="G709" s="373"/>
      <c r="H709" s="373"/>
      <c r="I709" s="373"/>
      <c r="J709" s="373"/>
      <c r="K709" s="373"/>
      <c r="L709" s="373"/>
      <c r="M709" s="373"/>
      <c r="N709" s="373"/>
      <c r="O709" s="287"/>
      <c r="P709" s="373"/>
      <c r="Q709" s="373"/>
      <c r="R709" s="373"/>
      <c r="S709" s="373"/>
      <c r="T709" s="373"/>
      <c r="U709" s="373"/>
      <c r="V709" s="373"/>
      <c r="W709" s="373"/>
      <c r="X709" s="373"/>
      <c r="Y709" s="373"/>
      <c r="Z709" s="373"/>
      <c r="AA709" s="373"/>
      <c r="AB709" s="373"/>
      <c r="AC709" s="373"/>
      <c r="AD709" s="373"/>
      <c r="AE709" s="373"/>
      <c r="AF709" s="373"/>
      <c r="AG709" s="373"/>
      <c r="AH709" s="373"/>
      <c r="AI709" s="373"/>
      <c r="AJ709" s="373"/>
      <c r="AK709" s="373"/>
      <c r="AL709" s="373"/>
      <c r="AM709" s="373"/>
      <c r="AN709" s="373"/>
      <c r="AO709" s="373"/>
      <c r="AP709" s="373"/>
      <c r="AQ709" s="373"/>
      <c r="AR709" s="373"/>
      <c r="AS709" s="373"/>
      <c r="AT709" s="373"/>
      <c r="AU709" s="373"/>
      <c r="AV709" s="373"/>
      <c r="AW709" s="373"/>
      <c r="AX709" s="373"/>
      <c r="AY709" s="373"/>
      <c r="AZ709" s="373"/>
      <c r="BA709" s="373"/>
      <c r="BB709" s="373"/>
      <c r="BC709" s="373"/>
      <c r="BD709" s="373"/>
      <c r="BE709" s="373"/>
      <c r="BF709" s="373"/>
      <c r="BG709" s="373"/>
      <c r="BH709" s="373"/>
      <c r="BI709" s="373"/>
      <c r="BJ709" s="373"/>
      <c r="BK709" s="373"/>
      <c r="BL709" s="373"/>
      <c r="BM709" s="373"/>
      <c r="BN709" s="373"/>
    </row>
    <row r="710" spans="1:66" s="285" customFormat="1" ht="15.75" customHeight="1">
      <c r="A710" s="288"/>
      <c r="B710" s="288"/>
      <c r="C710" s="1396"/>
      <c r="D710" s="373"/>
      <c r="E710" s="373"/>
      <c r="F710" s="373"/>
      <c r="G710" s="373"/>
      <c r="H710" s="373"/>
      <c r="I710" s="373"/>
      <c r="J710" s="373"/>
      <c r="K710" s="373"/>
      <c r="L710" s="373"/>
      <c r="M710" s="373"/>
      <c r="N710" s="373"/>
      <c r="O710" s="287"/>
      <c r="P710" s="373"/>
      <c r="Q710" s="373"/>
      <c r="R710" s="373"/>
      <c r="S710" s="373"/>
      <c r="T710" s="373"/>
      <c r="U710" s="373"/>
      <c r="V710" s="373"/>
      <c r="W710" s="373"/>
      <c r="X710" s="373"/>
      <c r="Y710" s="373"/>
      <c r="Z710" s="373"/>
      <c r="AA710" s="373"/>
      <c r="AB710" s="373"/>
      <c r="AC710" s="373"/>
      <c r="AD710" s="373"/>
      <c r="AE710" s="373"/>
      <c r="AF710" s="373"/>
      <c r="AG710" s="373"/>
      <c r="AH710" s="373"/>
      <c r="AI710" s="373"/>
      <c r="AJ710" s="373"/>
      <c r="AK710" s="373"/>
      <c r="AL710" s="373"/>
      <c r="AM710" s="373"/>
      <c r="AN710" s="373"/>
      <c r="AO710" s="373"/>
      <c r="AP710" s="373"/>
      <c r="AQ710" s="373"/>
      <c r="AR710" s="373"/>
      <c r="AS710" s="373"/>
      <c r="AT710" s="373"/>
      <c r="AU710" s="373"/>
      <c r="AV710" s="373"/>
      <c r="AW710" s="373"/>
      <c r="AX710" s="373"/>
      <c r="AY710" s="373"/>
      <c r="AZ710" s="373"/>
      <c r="BA710" s="373"/>
      <c r="BB710" s="373"/>
      <c r="BC710" s="373"/>
      <c r="BD710" s="373"/>
      <c r="BE710" s="373"/>
      <c r="BF710" s="373"/>
      <c r="BG710" s="373"/>
      <c r="BH710" s="373"/>
      <c r="BI710" s="373"/>
      <c r="BJ710" s="373"/>
      <c r="BK710" s="373"/>
      <c r="BL710" s="373"/>
      <c r="BM710" s="373"/>
      <c r="BN710" s="373"/>
    </row>
    <row r="711" spans="1:66" s="285" customFormat="1">
      <c r="A711" s="288"/>
      <c r="B711" s="288"/>
      <c r="C711" s="1396"/>
      <c r="D711" s="373"/>
      <c r="E711" s="373"/>
      <c r="F711" s="373"/>
      <c r="G711" s="373"/>
      <c r="H711" s="373"/>
      <c r="I711" s="373"/>
      <c r="J711" s="373"/>
      <c r="K711" s="373"/>
      <c r="L711" s="373"/>
      <c r="M711" s="373"/>
      <c r="N711" s="373"/>
      <c r="O711" s="287"/>
      <c r="P711" s="373"/>
      <c r="Q711" s="373"/>
      <c r="R711" s="373"/>
      <c r="S711" s="373"/>
      <c r="T711" s="373"/>
      <c r="U711" s="373"/>
      <c r="V711" s="373"/>
      <c r="W711" s="373"/>
      <c r="X711" s="373"/>
      <c r="Y711" s="373"/>
      <c r="Z711" s="373"/>
      <c r="AA711" s="373"/>
      <c r="AB711" s="373"/>
      <c r="AC711" s="373"/>
      <c r="AD711" s="373"/>
      <c r="AE711" s="373"/>
      <c r="AF711" s="373"/>
      <c r="AG711" s="373"/>
      <c r="AH711" s="373"/>
      <c r="AI711" s="373"/>
      <c r="AJ711" s="373"/>
      <c r="AK711" s="373"/>
      <c r="AL711" s="373"/>
      <c r="AM711" s="373"/>
      <c r="AN711" s="373"/>
      <c r="AO711" s="373"/>
      <c r="AP711" s="373"/>
      <c r="AQ711" s="373"/>
      <c r="AR711" s="373"/>
      <c r="AS711" s="373"/>
      <c r="AT711" s="373"/>
      <c r="AU711" s="373"/>
      <c r="AV711" s="373"/>
      <c r="AW711" s="373"/>
      <c r="AX711" s="373"/>
      <c r="AY711" s="373"/>
      <c r="AZ711" s="373"/>
      <c r="BA711" s="373"/>
      <c r="BB711" s="373"/>
      <c r="BC711" s="373"/>
      <c r="BD711" s="373"/>
      <c r="BE711" s="373"/>
      <c r="BF711" s="373"/>
      <c r="BG711" s="373"/>
      <c r="BH711" s="373"/>
      <c r="BI711" s="373"/>
      <c r="BJ711" s="373"/>
      <c r="BK711" s="373"/>
      <c r="BL711" s="373"/>
      <c r="BM711" s="373"/>
      <c r="BN711" s="373"/>
    </row>
    <row r="712" spans="1:66" s="285" customFormat="1" ht="15.75" customHeight="1">
      <c r="A712" s="288"/>
      <c r="B712" s="288"/>
      <c r="C712" s="1396"/>
      <c r="D712" s="373"/>
      <c r="E712" s="373"/>
      <c r="F712" s="373"/>
      <c r="G712" s="373"/>
      <c r="H712" s="373"/>
      <c r="I712" s="373"/>
      <c r="J712" s="373"/>
      <c r="K712" s="373"/>
      <c r="L712" s="373"/>
      <c r="M712" s="373"/>
      <c r="N712" s="373"/>
      <c r="O712" s="287"/>
      <c r="P712" s="373"/>
      <c r="Q712" s="373"/>
      <c r="R712" s="373"/>
      <c r="S712" s="373"/>
      <c r="T712" s="373"/>
      <c r="U712" s="373"/>
      <c r="V712" s="373"/>
      <c r="W712" s="373"/>
      <c r="X712" s="373"/>
      <c r="Y712" s="373"/>
      <c r="Z712" s="373"/>
      <c r="AA712" s="373"/>
      <c r="AB712" s="373"/>
      <c r="AC712" s="373"/>
      <c r="AD712" s="373"/>
      <c r="AE712" s="373"/>
      <c r="AF712" s="373"/>
      <c r="AG712" s="373"/>
      <c r="AH712" s="373"/>
      <c r="AI712" s="373"/>
      <c r="AJ712" s="373"/>
      <c r="AK712" s="373"/>
      <c r="AL712" s="373"/>
      <c r="AM712" s="373"/>
      <c r="AN712" s="373"/>
      <c r="AO712" s="373"/>
      <c r="AP712" s="373"/>
      <c r="AQ712" s="373"/>
      <c r="AR712" s="373"/>
      <c r="AS712" s="373"/>
      <c r="AT712" s="373"/>
      <c r="AU712" s="373"/>
      <c r="AV712" s="373"/>
      <c r="AW712" s="373"/>
      <c r="AX712" s="373"/>
      <c r="AY712" s="373"/>
      <c r="AZ712" s="373"/>
      <c r="BA712" s="373"/>
      <c r="BB712" s="373"/>
      <c r="BC712" s="373"/>
      <c r="BD712" s="373"/>
      <c r="BE712" s="373"/>
      <c r="BF712" s="373"/>
      <c r="BG712" s="373"/>
      <c r="BH712" s="373"/>
      <c r="BI712" s="373"/>
      <c r="BJ712" s="373"/>
      <c r="BK712" s="373"/>
      <c r="BL712" s="373"/>
      <c r="BM712" s="373"/>
      <c r="BN712" s="373"/>
    </row>
    <row r="713" spans="1:66" s="285" customFormat="1">
      <c r="A713" s="288"/>
      <c r="B713" s="288"/>
      <c r="C713" s="1396"/>
      <c r="D713" s="373"/>
      <c r="E713" s="373"/>
      <c r="F713" s="373"/>
      <c r="G713" s="373"/>
      <c r="H713" s="373"/>
      <c r="I713" s="373"/>
      <c r="J713" s="373"/>
      <c r="K713" s="373"/>
      <c r="L713" s="373"/>
      <c r="M713" s="373"/>
      <c r="N713" s="373"/>
      <c r="O713" s="287"/>
      <c r="P713" s="373"/>
      <c r="Q713" s="373"/>
      <c r="R713" s="373"/>
      <c r="S713" s="373"/>
      <c r="T713" s="373"/>
      <c r="U713" s="373"/>
      <c r="V713" s="373"/>
      <c r="W713" s="373"/>
      <c r="X713" s="373"/>
      <c r="Y713" s="373"/>
      <c r="Z713" s="373"/>
      <c r="AA713" s="373"/>
      <c r="AB713" s="373"/>
      <c r="AC713" s="373"/>
      <c r="AD713" s="373"/>
      <c r="AE713" s="373"/>
      <c r="AF713" s="373"/>
      <c r="AG713" s="373"/>
      <c r="AH713" s="373"/>
      <c r="AI713" s="373"/>
      <c r="AJ713" s="373"/>
      <c r="AK713" s="373"/>
      <c r="AL713" s="373"/>
      <c r="AM713" s="373"/>
      <c r="AN713" s="373"/>
      <c r="AO713" s="373"/>
      <c r="AP713" s="373"/>
      <c r="AQ713" s="373"/>
      <c r="AR713" s="373"/>
      <c r="AS713" s="373"/>
      <c r="AT713" s="373"/>
      <c r="AU713" s="373"/>
      <c r="AV713" s="373"/>
      <c r="AW713" s="373"/>
      <c r="AX713" s="373"/>
      <c r="AY713" s="373"/>
      <c r="AZ713" s="373"/>
      <c r="BA713" s="373"/>
      <c r="BB713" s="373"/>
      <c r="BC713" s="373"/>
      <c r="BD713" s="373"/>
      <c r="BE713" s="373"/>
      <c r="BF713" s="373"/>
      <c r="BG713" s="373"/>
      <c r="BH713" s="373"/>
      <c r="BI713" s="373"/>
      <c r="BJ713" s="373"/>
      <c r="BK713" s="373"/>
      <c r="BL713" s="373"/>
      <c r="BM713" s="373"/>
      <c r="BN713" s="373"/>
    </row>
    <row r="714" spans="1:66" s="285" customFormat="1" ht="15.75" customHeight="1">
      <c r="A714" s="288"/>
      <c r="B714" s="288"/>
      <c r="C714" s="1396"/>
      <c r="D714" s="373"/>
      <c r="E714" s="373"/>
      <c r="F714" s="373"/>
      <c r="G714" s="373"/>
      <c r="H714" s="373"/>
      <c r="I714" s="373"/>
      <c r="J714" s="373"/>
      <c r="K714" s="373"/>
      <c r="L714" s="373"/>
      <c r="M714" s="373"/>
      <c r="N714" s="373"/>
      <c r="O714" s="287"/>
      <c r="P714" s="373"/>
      <c r="Q714" s="373"/>
      <c r="R714" s="373"/>
      <c r="S714" s="373"/>
      <c r="T714" s="373"/>
      <c r="U714" s="373"/>
      <c r="V714" s="373"/>
      <c r="W714" s="373"/>
      <c r="X714" s="373"/>
      <c r="Y714" s="373"/>
      <c r="Z714" s="373"/>
      <c r="AA714" s="373"/>
      <c r="AB714" s="373"/>
      <c r="AC714" s="373"/>
      <c r="AD714" s="373"/>
      <c r="AE714" s="373"/>
      <c r="AF714" s="373"/>
      <c r="AG714" s="373"/>
      <c r="AH714" s="373"/>
      <c r="AI714" s="373"/>
      <c r="AJ714" s="373"/>
      <c r="AK714" s="373"/>
      <c r="AL714" s="373"/>
      <c r="AM714" s="373"/>
      <c r="AN714" s="373"/>
      <c r="AO714" s="373"/>
      <c r="AP714" s="373"/>
      <c r="AQ714" s="373"/>
      <c r="AR714" s="373"/>
      <c r="AS714" s="373"/>
      <c r="AT714" s="373"/>
      <c r="AU714" s="373"/>
      <c r="AV714" s="373"/>
      <c r="AW714" s="373"/>
      <c r="AX714" s="373"/>
      <c r="AY714" s="373"/>
      <c r="AZ714" s="373"/>
      <c r="BA714" s="373"/>
      <c r="BB714" s="373"/>
      <c r="BC714" s="373"/>
      <c r="BD714" s="373"/>
      <c r="BE714" s="373"/>
      <c r="BF714" s="373"/>
      <c r="BG714" s="373"/>
      <c r="BH714" s="373"/>
      <c r="BI714" s="373"/>
      <c r="BJ714" s="373"/>
      <c r="BK714" s="373"/>
      <c r="BL714" s="373"/>
      <c r="BM714" s="373"/>
      <c r="BN714" s="373"/>
    </row>
    <row r="715" spans="1:66" s="285" customFormat="1">
      <c r="A715" s="288"/>
      <c r="B715" s="288"/>
      <c r="C715" s="1396"/>
      <c r="D715" s="373"/>
      <c r="E715" s="373"/>
      <c r="F715" s="373"/>
      <c r="G715" s="373"/>
      <c r="H715" s="373"/>
      <c r="I715" s="373"/>
      <c r="J715" s="373"/>
      <c r="K715" s="373"/>
      <c r="L715" s="373"/>
      <c r="M715" s="373"/>
      <c r="N715" s="373"/>
      <c r="O715" s="287"/>
      <c r="P715" s="373"/>
      <c r="Q715" s="373"/>
      <c r="R715" s="373"/>
      <c r="S715" s="373"/>
      <c r="T715" s="373"/>
      <c r="U715" s="373"/>
      <c r="V715" s="373"/>
      <c r="W715" s="373"/>
      <c r="X715" s="373"/>
      <c r="Y715" s="373"/>
      <c r="Z715" s="373"/>
      <c r="AA715" s="373"/>
      <c r="AB715" s="373"/>
      <c r="AC715" s="373"/>
      <c r="AD715" s="373"/>
      <c r="AE715" s="373"/>
      <c r="AF715" s="373"/>
      <c r="AG715" s="373"/>
      <c r="AH715" s="373"/>
      <c r="AI715" s="373"/>
      <c r="AJ715" s="373"/>
      <c r="AK715" s="373"/>
      <c r="AL715" s="373"/>
      <c r="AM715" s="373"/>
      <c r="AN715" s="373"/>
      <c r="AO715" s="373"/>
      <c r="AP715" s="373"/>
      <c r="AQ715" s="373"/>
      <c r="AR715" s="373"/>
      <c r="AS715" s="373"/>
      <c r="AT715" s="373"/>
      <c r="AU715" s="373"/>
      <c r="AV715" s="373"/>
      <c r="AW715" s="373"/>
      <c r="AX715" s="373"/>
      <c r="AY715" s="373"/>
      <c r="AZ715" s="373"/>
      <c r="BA715" s="373"/>
      <c r="BB715" s="373"/>
      <c r="BC715" s="373"/>
      <c r="BD715" s="373"/>
      <c r="BE715" s="373"/>
      <c r="BF715" s="373"/>
      <c r="BG715" s="373"/>
      <c r="BH715" s="373"/>
      <c r="BI715" s="373"/>
      <c r="BJ715" s="373"/>
      <c r="BK715" s="373"/>
      <c r="BL715" s="373"/>
      <c r="BM715" s="373"/>
      <c r="BN715" s="373"/>
    </row>
    <row r="716" spans="1:66" s="285" customFormat="1" ht="15.75" customHeight="1">
      <c r="A716" s="288"/>
      <c r="B716" s="288"/>
      <c r="C716" s="1396"/>
      <c r="D716" s="373"/>
      <c r="E716" s="373"/>
      <c r="F716" s="373"/>
      <c r="G716" s="373"/>
      <c r="H716" s="373"/>
      <c r="I716" s="373"/>
      <c r="J716" s="373"/>
      <c r="K716" s="373"/>
      <c r="L716" s="373"/>
      <c r="M716" s="373"/>
      <c r="N716" s="373"/>
      <c r="O716" s="287"/>
      <c r="P716" s="373"/>
      <c r="Q716" s="373"/>
      <c r="R716" s="373"/>
      <c r="S716" s="373"/>
      <c r="T716" s="373"/>
      <c r="U716" s="373"/>
      <c r="V716" s="373"/>
      <c r="W716" s="373"/>
      <c r="X716" s="373"/>
      <c r="Y716" s="373"/>
      <c r="Z716" s="373"/>
      <c r="AA716" s="373"/>
      <c r="AB716" s="373"/>
      <c r="AC716" s="373"/>
      <c r="AD716" s="373"/>
      <c r="AE716" s="373"/>
      <c r="AF716" s="373"/>
      <c r="AG716" s="373"/>
      <c r="AH716" s="373"/>
      <c r="AI716" s="373"/>
      <c r="AJ716" s="373"/>
      <c r="AK716" s="373"/>
      <c r="AL716" s="373"/>
      <c r="AM716" s="373"/>
      <c r="AN716" s="373"/>
      <c r="AO716" s="373"/>
      <c r="AP716" s="373"/>
      <c r="AQ716" s="373"/>
      <c r="AR716" s="373"/>
      <c r="AS716" s="373"/>
      <c r="AT716" s="373"/>
      <c r="AU716" s="373"/>
      <c r="AV716" s="373"/>
      <c r="AW716" s="373"/>
      <c r="AX716" s="373"/>
      <c r="AY716" s="373"/>
      <c r="AZ716" s="373"/>
      <c r="BA716" s="373"/>
      <c r="BB716" s="373"/>
      <c r="BC716" s="373"/>
      <c r="BD716" s="373"/>
      <c r="BE716" s="373"/>
      <c r="BF716" s="373"/>
      <c r="BG716" s="373"/>
      <c r="BH716" s="373"/>
      <c r="BI716" s="373"/>
      <c r="BJ716" s="373"/>
      <c r="BK716" s="373"/>
      <c r="BL716" s="373"/>
      <c r="BM716" s="373"/>
      <c r="BN716" s="373"/>
    </row>
    <row r="717" spans="1:66" s="285" customFormat="1">
      <c r="A717" s="288"/>
      <c r="B717" s="288"/>
      <c r="C717" s="1396"/>
      <c r="D717" s="373"/>
      <c r="E717" s="373"/>
      <c r="F717" s="373"/>
      <c r="G717" s="373"/>
      <c r="H717" s="373"/>
      <c r="I717" s="373"/>
      <c r="J717" s="373"/>
      <c r="K717" s="373"/>
      <c r="L717" s="373"/>
      <c r="M717" s="373"/>
      <c r="N717" s="373"/>
      <c r="O717" s="287"/>
      <c r="P717" s="373"/>
      <c r="Q717" s="373"/>
      <c r="R717" s="373"/>
      <c r="S717" s="373"/>
      <c r="T717" s="373"/>
      <c r="U717" s="373"/>
      <c r="V717" s="373"/>
      <c r="W717" s="373"/>
      <c r="X717" s="373"/>
      <c r="Y717" s="373"/>
      <c r="Z717" s="373"/>
      <c r="AA717" s="373"/>
      <c r="AB717" s="373"/>
      <c r="AC717" s="373"/>
      <c r="AD717" s="373"/>
      <c r="AE717" s="373"/>
      <c r="AF717" s="373"/>
      <c r="AG717" s="373"/>
      <c r="AH717" s="373"/>
      <c r="AI717" s="373"/>
      <c r="AJ717" s="373"/>
      <c r="AK717" s="373"/>
      <c r="AL717" s="373"/>
      <c r="AM717" s="373"/>
      <c r="AN717" s="373"/>
      <c r="AO717" s="373"/>
      <c r="AP717" s="373"/>
      <c r="AQ717" s="373"/>
      <c r="AR717" s="373"/>
      <c r="AS717" s="373"/>
      <c r="AT717" s="373"/>
      <c r="AU717" s="373"/>
      <c r="AV717" s="373"/>
      <c r="AW717" s="373"/>
      <c r="AX717" s="373"/>
      <c r="AY717" s="373"/>
      <c r="AZ717" s="373"/>
      <c r="BA717" s="373"/>
      <c r="BB717" s="373"/>
      <c r="BC717" s="373"/>
      <c r="BD717" s="373"/>
      <c r="BE717" s="373"/>
      <c r="BF717" s="373"/>
      <c r="BG717" s="373"/>
      <c r="BH717" s="373"/>
      <c r="BI717" s="373"/>
      <c r="BJ717" s="373"/>
      <c r="BK717" s="373"/>
      <c r="BL717" s="373"/>
      <c r="BM717" s="373"/>
      <c r="BN717" s="373"/>
    </row>
    <row r="718" spans="1:66" s="285" customFormat="1" ht="15.75" customHeight="1">
      <c r="A718" s="288"/>
      <c r="B718" s="288"/>
      <c r="C718" s="1396"/>
      <c r="D718" s="373"/>
      <c r="E718" s="373"/>
      <c r="F718" s="373"/>
      <c r="G718" s="373"/>
      <c r="H718" s="373"/>
      <c r="I718" s="373"/>
      <c r="J718" s="373"/>
      <c r="K718" s="373"/>
      <c r="L718" s="373"/>
      <c r="M718" s="373"/>
      <c r="N718" s="373"/>
      <c r="O718" s="287"/>
      <c r="P718" s="373"/>
      <c r="Q718" s="373"/>
      <c r="R718" s="373"/>
      <c r="S718" s="373"/>
      <c r="T718" s="373"/>
      <c r="U718" s="373"/>
      <c r="V718" s="373"/>
      <c r="W718" s="373"/>
      <c r="X718" s="373"/>
      <c r="Y718" s="373"/>
      <c r="Z718" s="373"/>
      <c r="AA718" s="373"/>
      <c r="AB718" s="373"/>
      <c r="AC718" s="373"/>
      <c r="AD718" s="373"/>
      <c r="AE718" s="373"/>
      <c r="AF718" s="373"/>
      <c r="AG718" s="373"/>
      <c r="AH718" s="373"/>
      <c r="AI718" s="373"/>
      <c r="AJ718" s="373"/>
      <c r="AK718" s="373"/>
      <c r="AL718" s="373"/>
      <c r="AM718" s="373"/>
      <c r="AN718" s="373"/>
      <c r="AO718" s="373"/>
      <c r="AP718" s="373"/>
      <c r="AQ718" s="373"/>
      <c r="AR718" s="373"/>
      <c r="AS718" s="373"/>
      <c r="AT718" s="373"/>
      <c r="AU718" s="373"/>
      <c r="AV718" s="373"/>
      <c r="AW718" s="373"/>
      <c r="AX718" s="373"/>
      <c r="AY718" s="373"/>
      <c r="AZ718" s="373"/>
      <c r="BA718" s="373"/>
      <c r="BB718" s="373"/>
      <c r="BC718" s="373"/>
      <c r="BD718" s="373"/>
      <c r="BE718" s="373"/>
      <c r="BF718" s="373"/>
      <c r="BG718" s="373"/>
      <c r="BH718" s="373"/>
      <c r="BI718" s="373"/>
      <c r="BJ718" s="373"/>
      <c r="BK718" s="373"/>
      <c r="BL718" s="373"/>
      <c r="BM718" s="373"/>
      <c r="BN718" s="373"/>
    </row>
    <row r="719" spans="1:66" s="285" customFormat="1">
      <c r="A719" s="288"/>
      <c r="B719" s="288"/>
      <c r="C719" s="1396"/>
      <c r="D719" s="373"/>
      <c r="E719" s="373"/>
      <c r="F719" s="373"/>
      <c r="G719" s="373"/>
      <c r="H719" s="373"/>
      <c r="I719" s="373"/>
      <c r="J719" s="373"/>
      <c r="K719" s="373"/>
      <c r="L719" s="373"/>
      <c r="M719" s="373"/>
      <c r="N719" s="373"/>
      <c r="O719" s="287"/>
      <c r="P719" s="373"/>
      <c r="Q719" s="373"/>
      <c r="R719" s="373"/>
      <c r="S719" s="373"/>
      <c r="T719" s="373"/>
      <c r="U719" s="373"/>
      <c r="V719" s="373"/>
      <c r="W719" s="373"/>
      <c r="X719" s="373"/>
      <c r="Y719" s="373"/>
      <c r="Z719" s="373"/>
      <c r="AA719" s="373"/>
      <c r="AB719" s="373"/>
      <c r="AC719" s="373"/>
      <c r="AD719" s="373"/>
      <c r="AE719" s="373"/>
      <c r="AF719" s="373"/>
      <c r="AG719" s="373"/>
      <c r="AH719" s="373"/>
      <c r="AI719" s="373"/>
      <c r="AJ719" s="373"/>
      <c r="AK719" s="373"/>
      <c r="AL719" s="373"/>
      <c r="AM719" s="373"/>
      <c r="AN719" s="373"/>
      <c r="AO719" s="373"/>
      <c r="AP719" s="373"/>
      <c r="AQ719" s="373"/>
      <c r="AR719" s="373"/>
      <c r="AS719" s="373"/>
      <c r="AT719" s="373"/>
      <c r="AU719" s="373"/>
      <c r="AV719" s="373"/>
      <c r="AW719" s="373"/>
      <c r="AX719" s="373"/>
      <c r="AY719" s="373"/>
      <c r="AZ719" s="373"/>
      <c r="BA719" s="373"/>
      <c r="BB719" s="373"/>
      <c r="BC719" s="373"/>
      <c r="BD719" s="373"/>
      <c r="BE719" s="373"/>
      <c r="BF719" s="373"/>
      <c r="BG719" s="373"/>
      <c r="BH719" s="373"/>
      <c r="BI719" s="373"/>
      <c r="BJ719" s="373"/>
      <c r="BK719" s="373"/>
      <c r="BL719" s="373"/>
      <c r="BM719" s="373"/>
      <c r="BN719" s="373"/>
    </row>
    <row r="720" spans="1:66" s="285" customFormat="1" ht="15.75" customHeight="1">
      <c r="A720" s="288"/>
      <c r="B720" s="288"/>
      <c r="C720" s="1396"/>
      <c r="D720" s="373"/>
      <c r="E720" s="373"/>
      <c r="F720" s="373"/>
      <c r="G720" s="373"/>
      <c r="H720" s="373"/>
      <c r="I720" s="373"/>
      <c r="J720" s="373"/>
      <c r="K720" s="373"/>
      <c r="L720" s="373"/>
      <c r="M720" s="373"/>
      <c r="N720" s="373"/>
      <c r="O720" s="287"/>
      <c r="P720" s="373"/>
      <c r="Q720" s="373"/>
      <c r="R720" s="373"/>
      <c r="S720" s="373"/>
      <c r="T720" s="373"/>
      <c r="U720" s="373"/>
      <c r="V720" s="373"/>
      <c r="W720" s="373"/>
      <c r="X720" s="373"/>
      <c r="Y720" s="373"/>
      <c r="Z720" s="373"/>
      <c r="AA720" s="373"/>
      <c r="AB720" s="373"/>
      <c r="AC720" s="373"/>
      <c r="AD720" s="373"/>
      <c r="AE720" s="373"/>
      <c r="AF720" s="373"/>
      <c r="AG720" s="373"/>
      <c r="AH720" s="373"/>
      <c r="AI720" s="373"/>
      <c r="AJ720" s="373"/>
      <c r="AK720" s="373"/>
      <c r="AL720" s="373"/>
      <c r="AM720" s="373"/>
      <c r="AN720" s="373"/>
      <c r="AO720" s="373"/>
      <c r="AP720" s="373"/>
      <c r="AQ720" s="373"/>
      <c r="AR720" s="373"/>
      <c r="AS720" s="373"/>
      <c r="AT720" s="373"/>
      <c r="AU720" s="373"/>
      <c r="AV720" s="373"/>
      <c r="AW720" s="373"/>
      <c r="AX720" s="373"/>
      <c r="AY720" s="373"/>
      <c r="AZ720" s="373"/>
      <c r="BA720" s="373"/>
      <c r="BB720" s="373"/>
      <c r="BC720" s="373"/>
      <c r="BD720" s="373"/>
      <c r="BE720" s="373"/>
      <c r="BF720" s="373"/>
      <c r="BG720" s="373"/>
      <c r="BH720" s="373"/>
      <c r="BI720" s="373"/>
      <c r="BJ720" s="373"/>
      <c r="BK720" s="373"/>
      <c r="BL720" s="373"/>
      <c r="BM720" s="373"/>
      <c r="BN720" s="373"/>
    </row>
    <row r="721" spans="1:66" s="285" customFormat="1">
      <c r="A721" s="288"/>
      <c r="B721" s="288"/>
      <c r="C721" s="1396"/>
      <c r="D721" s="373"/>
      <c r="E721" s="373"/>
      <c r="F721" s="373"/>
      <c r="G721" s="373"/>
      <c r="H721" s="373"/>
      <c r="I721" s="373"/>
      <c r="J721" s="373"/>
      <c r="K721" s="373"/>
      <c r="L721" s="373"/>
      <c r="M721" s="373"/>
      <c r="N721" s="373"/>
      <c r="O721" s="287"/>
      <c r="P721" s="373"/>
      <c r="Q721" s="373"/>
      <c r="R721" s="373"/>
      <c r="S721" s="373"/>
      <c r="T721" s="373"/>
      <c r="U721" s="373"/>
      <c r="V721" s="373"/>
      <c r="W721" s="373"/>
      <c r="X721" s="373"/>
      <c r="Y721" s="373"/>
      <c r="Z721" s="373"/>
      <c r="AA721" s="373"/>
      <c r="AB721" s="373"/>
      <c r="AC721" s="373"/>
      <c r="AD721" s="373"/>
      <c r="AE721" s="373"/>
      <c r="AF721" s="373"/>
      <c r="AG721" s="373"/>
      <c r="AH721" s="373"/>
      <c r="AI721" s="373"/>
      <c r="AJ721" s="373"/>
      <c r="AK721" s="373"/>
      <c r="AL721" s="373"/>
      <c r="AM721" s="373"/>
      <c r="AN721" s="373"/>
      <c r="AO721" s="373"/>
      <c r="AP721" s="373"/>
      <c r="AQ721" s="373"/>
      <c r="AR721" s="373"/>
      <c r="AS721" s="373"/>
      <c r="AT721" s="373"/>
      <c r="AU721" s="373"/>
      <c r="AV721" s="373"/>
      <c r="AW721" s="373"/>
      <c r="AX721" s="373"/>
      <c r="AY721" s="373"/>
      <c r="AZ721" s="373"/>
      <c r="BA721" s="373"/>
      <c r="BB721" s="373"/>
      <c r="BC721" s="373"/>
      <c r="BD721" s="373"/>
      <c r="BE721" s="373"/>
      <c r="BF721" s="373"/>
      <c r="BG721" s="373"/>
      <c r="BH721" s="373"/>
      <c r="BI721" s="373"/>
      <c r="BJ721" s="373"/>
      <c r="BK721" s="373"/>
      <c r="BL721" s="373"/>
      <c r="BM721" s="373"/>
      <c r="BN721" s="373"/>
    </row>
    <row r="722" spans="1:66" s="285" customFormat="1" ht="15.75" customHeight="1">
      <c r="A722" s="288"/>
      <c r="B722" s="288"/>
      <c r="C722" s="1396"/>
      <c r="D722" s="373"/>
      <c r="E722" s="373"/>
      <c r="F722" s="373"/>
      <c r="G722" s="373"/>
      <c r="H722" s="373"/>
      <c r="I722" s="373"/>
      <c r="J722" s="373"/>
      <c r="K722" s="373"/>
      <c r="L722" s="373"/>
      <c r="M722" s="373"/>
      <c r="N722" s="373"/>
      <c r="O722" s="287"/>
      <c r="P722" s="373"/>
      <c r="Q722" s="373"/>
      <c r="R722" s="373"/>
      <c r="S722" s="373"/>
      <c r="T722" s="373"/>
      <c r="U722" s="373"/>
      <c r="V722" s="373"/>
      <c r="W722" s="373"/>
      <c r="X722" s="373"/>
      <c r="Y722" s="373"/>
      <c r="Z722" s="373"/>
      <c r="AA722" s="373"/>
      <c r="AB722" s="373"/>
      <c r="AC722" s="373"/>
      <c r="AD722" s="373"/>
      <c r="AE722" s="373"/>
      <c r="AF722" s="373"/>
      <c r="AG722" s="373"/>
      <c r="AH722" s="373"/>
      <c r="AI722" s="373"/>
      <c r="AJ722" s="373"/>
      <c r="AK722" s="373"/>
      <c r="AL722" s="373"/>
      <c r="AM722" s="373"/>
      <c r="AN722" s="373"/>
      <c r="AO722" s="373"/>
      <c r="AP722" s="373"/>
      <c r="AQ722" s="373"/>
      <c r="AR722" s="373"/>
      <c r="AS722" s="373"/>
      <c r="AT722" s="373"/>
      <c r="AU722" s="373"/>
      <c r="AV722" s="373"/>
      <c r="AW722" s="373"/>
      <c r="AX722" s="373"/>
      <c r="AY722" s="373"/>
      <c r="AZ722" s="373"/>
      <c r="BA722" s="373"/>
      <c r="BB722" s="373"/>
      <c r="BC722" s="373"/>
      <c r="BD722" s="373"/>
      <c r="BE722" s="373"/>
      <c r="BF722" s="373"/>
      <c r="BG722" s="373"/>
      <c r="BH722" s="373"/>
      <c r="BI722" s="373"/>
      <c r="BJ722" s="373"/>
      <c r="BK722" s="373"/>
      <c r="BL722" s="373"/>
      <c r="BM722" s="373"/>
      <c r="BN722" s="373"/>
    </row>
    <row r="723" spans="1:66" s="285" customFormat="1">
      <c r="A723" s="288"/>
      <c r="B723" s="288"/>
      <c r="C723" s="1396"/>
      <c r="D723" s="373"/>
      <c r="E723" s="373"/>
      <c r="F723" s="373"/>
      <c r="G723" s="373"/>
      <c r="H723" s="373"/>
      <c r="I723" s="373"/>
      <c r="J723" s="373"/>
      <c r="K723" s="373"/>
      <c r="L723" s="373"/>
      <c r="M723" s="373"/>
      <c r="N723" s="373"/>
      <c r="O723" s="287"/>
      <c r="P723" s="373"/>
      <c r="Q723" s="373"/>
      <c r="R723" s="373"/>
      <c r="S723" s="373"/>
      <c r="T723" s="373"/>
      <c r="U723" s="373"/>
      <c r="V723" s="373"/>
      <c r="W723" s="373"/>
      <c r="X723" s="373"/>
      <c r="Y723" s="373"/>
      <c r="Z723" s="373"/>
      <c r="AA723" s="373"/>
      <c r="AB723" s="373"/>
      <c r="AC723" s="373"/>
      <c r="AD723" s="373"/>
      <c r="AE723" s="373"/>
      <c r="AF723" s="373"/>
      <c r="AG723" s="373"/>
      <c r="AH723" s="373"/>
      <c r="AI723" s="373"/>
      <c r="AJ723" s="373"/>
      <c r="AK723" s="373"/>
      <c r="AL723" s="373"/>
      <c r="AM723" s="373"/>
      <c r="AN723" s="373"/>
      <c r="AO723" s="373"/>
      <c r="AP723" s="373"/>
      <c r="AQ723" s="373"/>
      <c r="AR723" s="373"/>
      <c r="AS723" s="373"/>
      <c r="AT723" s="373"/>
      <c r="AU723" s="373"/>
      <c r="AV723" s="373"/>
      <c r="AW723" s="373"/>
      <c r="AX723" s="373"/>
      <c r="AY723" s="373"/>
      <c r="AZ723" s="373"/>
      <c r="BA723" s="373"/>
      <c r="BB723" s="373"/>
      <c r="BC723" s="373"/>
      <c r="BD723" s="373"/>
      <c r="BE723" s="373"/>
      <c r="BF723" s="373"/>
      <c r="BG723" s="373"/>
      <c r="BH723" s="373"/>
      <c r="BI723" s="373"/>
      <c r="BJ723" s="373"/>
      <c r="BK723" s="373"/>
      <c r="BL723" s="373"/>
      <c r="BM723" s="373"/>
      <c r="BN723" s="373"/>
    </row>
    <row r="724" spans="1:66" s="285" customFormat="1" ht="15.75" customHeight="1">
      <c r="A724" s="288"/>
      <c r="B724" s="288"/>
      <c r="C724" s="1396"/>
      <c r="D724" s="373"/>
      <c r="E724" s="373"/>
      <c r="F724" s="373"/>
      <c r="G724" s="373"/>
      <c r="H724" s="373"/>
      <c r="I724" s="373"/>
      <c r="J724" s="373"/>
      <c r="K724" s="373"/>
      <c r="L724" s="373"/>
      <c r="M724" s="373"/>
      <c r="N724" s="373"/>
      <c r="O724" s="287"/>
      <c r="P724" s="373"/>
      <c r="Q724" s="373"/>
      <c r="R724" s="373"/>
      <c r="S724" s="373"/>
      <c r="T724" s="373"/>
      <c r="U724" s="373"/>
      <c r="V724" s="373"/>
      <c r="W724" s="373"/>
      <c r="X724" s="373"/>
      <c r="Y724" s="373"/>
      <c r="Z724" s="373"/>
      <c r="AA724" s="373"/>
      <c r="AB724" s="373"/>
      <c r="AC724" s="373"/>
      <c r="AD724" s="373"/>
      <c r="AE724" s="373"/>
      <c r="AF724" s="373"/>
      <c r="AG724" s="373"/>
      <c r="AH724" s="373"/>
      <c r="AI724" s="373"/>
      <c r="AJ724" s="373"/>
      <c r="AK724" s="373"/>
      <c r="AL724" s="373"/>
      <c r="AM724" s="373"/>
      <c r="AN724" s="373"/>
      <c r="AO724" s="373"/>
      <c r="AP724" s="373"/>
      <c r="AQ724" s="373"/>
      <c r="AR724" s="373"/>
      <c r="AS724" s="373"/>
      <c r="AT724" s="373"/>
      <c r="AU724" s="373"/>
      <c r="AV724" s="373"/>
      <c r="AW724" s="373"/>
      <c r="AX724" s="373"/>
      <c r="AY724" s="373"/>
      <c r="AZ724" s="373"/>
      <c r="BA724" s="373"/>
      <c r="BB724" s="373"/>
      <c r="BC724" s="373"/>
      <c r="BD724" s="373"/>
      <c r="BE724" s="373"/>
      <c r="BF724" s="373"/>
      <c r="BG724" s="373"/>
      <c r="BH724" s="373"/>
      <c r="BI724" s="373"/>
      <c r="BJ724" s="373"/>
      <c r="BK724" s="373"/>
      <c r="BL724" s="373"/>
      <c r="BM724" s="373"/>
      <c r="BN724" s="373"/>
    </row>
    <row r="725" spans="1:66" s="285" customFormat="1">
      <c r="A725" s="288"/>
      <c r="B725" s="288"/>
      <c r="C725" s="1396"/>
      <c r="D725" s="373"/>
      <c r="E725" s="373"/>
      <c r="F725" s="373"/>
      <c r="G725" s="373"/>
      <c r="H725" s="373"/>
      <c r="I725" s="373"/>
      <c r="J725" s="373"/>
      <c r="K725" s="373"/>
      <c r="L725" s="373"/>
      <c r="M725" s="373"/>
      <c r="N725" s="373"/>
      <c r="O725" s="287"/>
      <c r="P725" s="373"/>
      <c r="Q725" s="373"/>
      <c r="R725" s="373"/>
      <c r="S725" s="373"/>
      <c r="T725" s="373"/>
      <c r="U725" s="373"/>
      <c r="V725" s="373"/>
      <c r="W725" s="373"/>
      <c r="X725" s="373"/>
      <c r="Y725" s="373"/>
      <c r="Z725" s="373"/>
      <c r="AA725" s="373"/>
      <c r="AB725" s="373"/>
      <c r="AC725" s="373"/>
      <c r="AD725" s="373"/>
      <c r="AE725" s="373"/>
      <c r="AF725" s="373"/>
      <c r="AG725" s="373"/>
      <c r="AH725" s="373"/>
      <c r="AI725" s="373"/>
      <c r="AJ725" s="373"/>
      <c r="AK725" s="373"/>
      <c r="AL725" s="373"/>
      <c r="AM725" s="373"/>
      <c r="AN725" s="373"/>
      <c r="AO725" s="373"/>
      <c r="AP725" s="373"/>
      <c r="AQ725" s="373"/>
      <c r="AR725" s="373"/>
      <c r="AS725" s="373"/>
      <c r="AT725" s="373"/>
      <c r="AU725" s="373"/>
      <c r="AV725" s="373"/>
      <c r="AW725" s="373"/>
      <c r="AX725" s="373"/>
      <c r="AY725" s="373"/>
      <c r="AZ725" s="373"/>
      <c r="BA725" s="373"/>
      <c r="BB725" s="373"/>
      <c r="BC725" s="373"/>
      <c r="BD725" s="373"/>
      <c r="BE725" s="373"/>
      <c r="BF725" s="373"/>
      <c r="BG725" s="373"/>
      <c r="BH725" s="373"/>
      <c r="BI725" s="373"/>
      <c r="BJ725" s="373"/>
      <c r="BK725" s="373"/>
      <c r="BL725" s="373"/>
      <c r="BM725" s="373"/>
      <c r="BN725" s="373"/>
    </row>
    <row r="726" spans="1:66" s="285" customFormat="1" ht="15.75" customHeight="1">
      <c r="A726" s="288"/>
      <c r="B726" s="288"/>
      <c r="C726" s="1396"/>
      <c r="D726" s="373"/>
      <c r="E726" s="373"/>
      <c r="F726" s="373"/>
      <c r="G726" s="373"/>
      <c r="H726" s="373"/>
      <c r="I726" s="373"/>
      <c r="J726" s="373"/>
      <c r="K726" s="373"/>
      <c r="L726" s="373"/>
      <c r="M726" s="373"/>
      <c r="N726" s="373"/>
      <c r="O726" s="287"/>
      <c r="P726" s="373"/>
      <c r="Q726" s="373"/>
      <c r="R726" s="373"/>
      <c r="S726" s="373"/>
      <c r="T726" s="373"/>
      <c r="U726" s="373"/>
      <c r="V726" s="373"/>
      <c r="W726" s="373"/>
      <c r="X726" s="373"/>
      <c r="Y726" s="373"/>
      <c r="Z726" s="373"/>
      <c r="AA726" s="373"/>
      <c r="AB726" s="373"/>
      <c r="AC726" s="373"/>
      <c r="AD726" s="373"/>
      <c r="AE726" s="373"/>
      <c r="AF726" s="373"/>
      <c r="AG726" s="373"/>
      <c r="AH726" s="373"/>
      <c r="AI726" s="373"/>
      <c r="AJ726" s="373"/>
      <c r="AK726" s="373"/>
      <c r="AL726" s="373"/>
      <c r="AM726" s="373"/>
      <c r="AN726" s="373"/>
      <c r="AO726" s="373"/>
      <c r="AP726" s="373"/>
      <c r="AQ726" s="373"/>
      <c r="AR726" s="373"/>
      <c r="AS726" s="373"/>
      <c r="AT726" s="373"/>
      <c r="AU726" s="373"/>
      <c r="AV726" s="373"/>
      <c r="AW726" s="373"/>
      <c r="AX726" s="373"/>
      <c r="AY726" s="373"/>
      <c r="AZ726" s="373"/>
      <c r="BA726" s="373"/>
      <c r="BB726" s="373"/>
      <c r="BC726" s="373"/>
      <c r="BD726" s="373"/>
      <c r="BE726" s="373"/>
      <c r="BF726" s="373"/>
      <c r="BG726" s="373"/>
      <c r="BH726" s="373"/>
      <c r="BI726" s="373"/>
      <c r="BJ726" s="373"/>
      <c r="BK726" s="373"/>
      <c r="BL726" s="373"/>
      <c r="BM726" s="373"/>
      <c r="BN726" s="373"/>
    </row>
    <row r="727" spans="1:66" s="285" customFormat="1">
      <c r="A727" s="288"/>
      <c r="B727" s="288"/>
      <c r="C727" s="1396"/>
      <c r="D727" s="373"/>
      <c r="E727" s="373"/>
      <c r="F727" s="373"/>
      <c r="G727" s="373"/>
      <c r="H727" s="373"/>
      <c r="I727" s="373"/>
      <c r="J727" s="373"/>
      <c r="K727" s="373"/>
      <c r="L727" s="373"/>
      <c r="M727" s="373"/>
      <c r="N727" s="373"/>
      <c r="O727" s="287"/>
      <c r="P727" s="373"/>
      <c r="Q727" s="373"/>
      <c r="R727" s="373"/>
      <c r="S727" s="373"/>
      <c r="T727" s="373"/>
      <c r="U727" s="373"/>
      <c r="V727" s="373"/>
      <c r="W727" s="373"/>
      <c r="X727" s="373"/>
      <c r="Y727" s="373"/>
      <c r="Z727" s="373"/>
      <c r="AA727" s="373"/>
      <c r="AB727" s="373"/>
      <c r="AC727" s="373"/>
      <c r="AD727" s="373"/>
      <c r="AE727" s="373"/>
      <c r="AF727" s="373"/>
      <c r="AG727" s="373"/>
      <c r="AH727" s="373"/>
      <c r="AI727" s="373"/>
      <c r="AJ727" s="373"/>
      <c r="AK727" s="373"/>
      <c r="AL727" s="373"/>
      <c r="AM727" s="373"/>
      <c r="AN727" s="373"/>
      <c r="AO727" s="373"/>
      <c r="AP727" s="373"/>
      <c r="AQ727" s="373"/>
      <c r="AR727" s="373"/>
      <c r="AS727" s="373"/>
      <c r="AT727" s="373"/>
      <c r="AU727" s="373"/>
      <c r="AV727" s="373"/>
      <c r="AW727" s="373"/>
      <c r="AX727" s="373"/>
      <c r="AY727" s="373"/>
      <c r="AZ727" s="373"/>
      <c r="BA727" s="373"/>
      <c r="BB727" s="373"/>
      <c r="BC727" s="373"/>
      <c r="BD727" s="373"/>
      <c r="BE727" s="373"/>
      <c r="BF727" s="373"/>
      <c r="BG727" s="373"/>
      <c r="BH727" s="373"/>
      <c r="BI727" s="373"/>
      <c r="BJ727" s="373"/>
      <c r="BK727" s="373"/>
      <c r="BL727" s="373"/>
      <c r="BM727" s="373"/>
      <c r="BN727" s="373"/>
    </row>
    <row r="728" spans="1:66" s="285" customFormat="1" ht="15.75" customHeight="1">
      <c r="A728" s="288"/>
      <c r="B728" s="288"/>
      <c r="C728" s="1396"/>
      <c r="D728" s="373"/>
      <c r="E728" s="373"/>
      <c r="F728" s="373"/>
      <c r="G728" s="373"/>
      <c r="H728" s="373"/>
      <c r="I728" s="373"/>
      <c r="J728" s="373"/>
      <c r="K728" s="373"/>
      <c r="L728" s="373"/>
      <c r="M728" s="373"/>
      <c r="N728" s="373"/>
      <c r="O728" s="287"/>
      <c r="P728" s="373"/>
      <c r="Q728" s="373"/>
      <c r="R728" s="373"/>
      <c r="S728" s="373"/>
      <c r="T728" s="373"/>
      <c r="U728" s="373"/>
      <c r="V728" s="373"/>
      <c r="W728" s="373"/>
      <c r="X728" s="373"/>
      <c r="Y728" s="373"/>
      <c r="Z728" s="373"/>
      <c r="AA728" s="373"/>
      <c r="AB728" s="373"/>
      <c r="AC728" s="373"/>
      <c r="AD728" s="373"/>
      <c r="AE728" s="373"/>
      <c r="AF728" s="373"/>
      <c r="AG728" s="373"/>
      <c r="AH728" s="373"/>
      <c r="AI728" s="373"/>
      <c r="AJ728" s="373"/>
      <c r="AK728" s="373"/>
      <c r="AL728" s="373"/>
      <c r="AM728" s="373"/>
      <c r="AN728" s="373"/>
      <c r="AO728" s="373"/>
      <c r="AP728" s="373"/>
      <c r="AQ728" s="373"/>
      <c r="AR728" s="373"/>
      <c r="AS728" s="373"/>
      <c r="AT728" s="373"/>
      <c r="AU728" s="373"/>
      <c r="AV728" s="373"/>
      <c r="AW728" s="373"/>
      <c r="AX728" s="373"/>
      <c r="AY728" s="373"/>
      <c r="AZ728" s="373"/>
      <c r="BA728" s="373"/>
      <c r="BB728" s="373"/>
      <c r="BC728" s="373"/>
      <c r="BD728" s="373"/>
      <c r="BE728" s="373"/>
      <c r="BF728" s="373"/>
      <c r="BG728" s="373"/>
      <c r="BH728" s="373"/>
      <c r="BI728" s="373"/>
      <c r="BJ728" s="373"/>
      <c r="BK728" s="373"/>
      <c r="BL728" s="373"/>
      <c r="BM728" s="373"/>
      <c r="BN728" s="373"/>
    </row>
    <row r="729" spans="1:66" s="285" customFormat="1">
      <c r="A729" s="288"/>
      <c r="B729" s="288"/>
      <c r="C729" s="1396"/>
      <c r="D729" s="373"/>
      <c r="E729" s="373"/>
      <c r="F729" s="373"/>
      <c r="G729" s="373"/>
      <c r="H729" s="373"/>
      <c r="I729" s="373"/>
      <c r="J729" s="373"/>
      <c r="K729" s="373"/>
      <c r="L729" s="373"/>
      <c r="M729" s="373"/>
      <c r="N729" s="373"/>
      <c r="O729" s="287"/>
      <c r="P729" s="373"/>
      <c r="Q729" s="373"/>
      <c r="R729" s="373"/>
      <c r="S729" s="373"/>
      <c r="T729" s="373"/>
      <c r="U729" s="373"/>
      <c r="V729" s="373"/>
      <c r="W729" s="373"/>
      <c r="X729" s="373"/>
      <c r="Y729" s="373"/>
      <c r="Z729" s="373"/>
      <c r="AA729" s="373"/>
      <c r="AB729" s="373"/>
      <c r="AC729" s="373"/>
      <c r="AD729" s="373"/>
      <c r="AE729" s="373"/>
      <c r="AF729" s="373"/>
      <c r="AG729" s="373"/>
      <c r="AH729" s="373"/>
      <c r="AI729" s="373"/>
      <c r="AJ729" s="373"/>
      <c r="AK729" s="373"/>
      <c r="AL729" s="373"/>
      <c r="AM729" s="373"/>
      <c r="AN729" s="373"/>
      <c r="AO729" s="373"/>
      <c r="AP729" s="373"/>
      <c r="AQ729" s="373"/>
      <c r="AR729" s="373"/>
      <c r="AS729" s="373"/>
      <c r="AT729" s="373"/>
      <c r="AU729" s="373"/>
      <c r="AV729" s="373"/>
      <c r="AW729" s="373"/>
      <c r="AX729" s="373"/>
      <c r="AY729" s="373"/>
      <c r="AZ729" s="373"/>
      <c r="BA729" s="373"/>
      <c r="BB729" s="373"/>
      <c r="BC729" s="373"/>
      <c r="BD729" s="373"/>
      <c r="BE729" s="373"/>
      <c r="BF729" s="373"/>
      <c r="BG729" s="373"/>
      <c r="BH729" s="373"/>
      <c r="BI729" s="373"/>
      <c r="BJ729" s="373"/>
      <c r="BK729" s="373"/>
      <c r="BL729" s="373"/>
      <c r="BM729" s="373"/>
      <c r="BN729" s="373"/>
    </row>
    <row r="730" spans="1:66" s="285" customFormat="1" ht="15.75" customHeight="1">
      <c r="A730" s="288"/>
      <c r="B730" s="288"/>
      <c r="C730" s="1396"/>
      <c r="D730" s="373"/>
      <c r="E730" s="373"/>
      <c r="F730" s="373"/>
      <c r="G730" s="373"/>
      <c r="H730" s="373"/>
      <c r="I730" s="373"/>
      <c r="J730" s="373"/>
      <c r="K730" s="373"/>
      <c r="L730" s="373"/>
      <c r="M730" s="373"/>
      <c r="N730" s="373"/>
      <c r="O730" s="287"/>
      <c r="P730" s="373"/>
      <c r="Q730" s="373"/>
      <c r="R730" s="373"/>
      <c r="S730" s="373"/>
      <c r="T730" s="373"/>
      <c r="U730" s="373"/>
      <c r="V730" s="373"/>
      <c r="W730" s="373"/>
      <c r="X730" s="373"/>
      <c r="Y730" s="373"/>
      <c r="Z730" s="373"/>
      <c r="AA730" s="373"/>
      <c r="AB730" s="373"/>
      <c r="AC730" s="373"/>
      <c r="AD730" s="373"/>
      <c r="AE730" s="373"/>
      <c r="AF730" s="373"/>
      <c r="AG730" s="373"/>
      <c r="AH730" s="373"/>
      <c r="AI730" s="373"/>
      <c r="AJ730" s="373"/>
      <c r="AK730" s="373"/>
      <c r="AL730" s="373"/>
      <c r="AM730" s="373"/>
      <c r="AN730" s="373"/>
      <c r="AO730" s="373"/>
      <c r="AP730" s="373"/>
      <c r="AQ730" s="373"/>
      <c r="AR730" s="373"/>
      <c r="AS730" s="373"/>
      <c r="AT730" s="373"/>
      <c r="AU730" s="373"/>
      <c r="AV730" s="373"/>
      <c r="AW730" s="373"/>
      <c r="AX730" s="373"/>
      <c r="AY730" s="373"/>
      <c r="AZ730" s="373"/>
      <c r="BA730" s="373"/>
      <c r="BB730" s="373"/>
      <c r="BC730" s="373"/>
      <c r="BD730" s="373"/>
      <c r="BE730" s="373"/>
      <c r="BF730" s="373"/>
      <c r="BG730" s="373"/>
      <c r="BH730" s="373"/>
      <c r="BI730" s="373"/>
      <c r="BJ730" s="373"/>
      <c r="BK730" s="373"/>
      <c r="BL730" s="373"/>
      <c r="BM730" s="373"/>
      <c r="BN730" s="373"/>
    </row>
    <row r="731" spans="1:66" s="285" customFormat="1">
      <c r="A731" s="288"/>
      <c r="B731" s="288"/>
      <c r="C731" s="1396"/>
      <c r="D731" s="373"/>
      <c r="E731" s="373"/>
      <c r="F731" s="373"/>
      <c r="G731" s="373"/>
      <c r="H731" s="373"/>
      <c r="I731" s="373"/>
      <c r="J731" s="373"/>
      <c r="K731" s="373"/>
      <c r="L731" s="373"/>
      <c r="M731" s="373"/>
      <c r="N731" s="373"/>
      <c r="O731" s="287"/>
      <c r="P731" s="373"/>
      <c r="Q731" s="373"/>
      <c r="R731" s="373"/>
      <c r="S731" s="373"/>
      <c r="T731" s="373"/>
      <c r="U731" s="373"/>
      <c r="V731" s="373"/>
      <c r="W731" s="373"/>
      <c r="X731" s="373"/>
      <c r="Y731" s="373"/>
      <c r="Z731" s="373"/>
      <c r="AA731" s="373"/>
      <c r="AB731" s="373"/>
      <c r="AC731" s="373"/>
      <c r="AD731" s="373"/>
      <c r="AE731" s="373"/>
      <c r="AF731" s="373"/>
      <c r="AG731" s="373"/>
      <c r="AH731" s="373"/>
      <c r="AI731" s="373"/>
      <c r="AJ731" s="373"/>
      <c r="AK731" s="373"/>
      <c r="AL731" s="373"/>
      <c r="AM731" s="373"/>
      <c r="AN731" s="373"/>
      <c r="AO731" s="373"/>
      <c r="AP731" s="373"/>
      <c r="AQ731" s="373"/>
      <c r="AR731" s="373"/>
      <c r="AS731" s="373"/>
      <c r="AT731" s="373"/>
      <c r="AU731" s="373"/>
      <c r="AV731" s="373"/>
      <c r="AW731" s="373"/>
      <c r="AX731" s="373"/>
      <c r="AY731" s="373"/>
      <c r="AZ731" s="373"/>
      <c r="BA731" s="373"/>
      <c r="BB731" s="373"/>
      <c r="BC731" s="373"/>
      <c r="BD731" s="373"/>
      <c r="BE731" s="373"/>
      <c r="BF731" s="373"/>
      <c r="BG731" s="373"/>
      <c r="BH731" s="373"/>
      <c r="BI731" s="373"/>
      <c r="BJ731" s="373"/>
      <c r="BK731" s="373"/>
      <c r="BL731" s="373"/>
      <c r="BM731" s="373"/>
      <c r="BN731" s="373"/>
    </row>
    <row r="732" spans="1:66" s="285" customFormat="1" ht="15.75" customHeight="1">
      <c r="A732" s="288"/>
      <c r="B732" s="288"/>
      <c r="C732" s="1396"/>
      <c r="D732" s="373"/>
      <c r="E732" s="373"/>
      <c r="F732" s="373"/>
      <c r="G732" s="373"/>
      <c r="H732" s="373"/>
      <c r="I732" s="373"/>
      <c r="J732" s="373"/>
      <c r="K732" s="373"/>
      <c r="L732" s="373"/>
      <c r="M732" s="373"/>
      <c r="N732" s="373"/>
      <c r="O732" s="287"/>
      <c r="P732" s="373"/>
      <c r="Q732" s="373"/>
      <c r="R732" s="373"/>
      <c r="S732" s="373"/>
      <c r="T732" s="373"/>
      <c r="U732" s="373"/>
      <c r="V732" s="373"/>
      <c r="W732" s="373"/>
      <c r="X732" s="373"/>
      <c r="Y732" s="373"/>
      <c r="Z732" s="373"/>
      <c r="AA732" s="373"/>
      <c r="AB732" s="373"/>
      <c r="AC732" s="373"/>
      <c r="AD732" s="373"/>
      <c r="AE732" s="373"/>
      <c r="AF732" s="373"/>
      <c r="AG732" s="373"/>
      <c r="AH732" s="373"/>
      <c r="AI732" s="373"/>
      <c r="AJ732" s="373"/>
      <c r="AK732" s="373"/>
      <c r="AL732" s="373"/>
      <c r="AM732" s="373"/>
      <c r="AN732" s="373"/>
      <c r="AO732" s="373"/>
      <c r="AP732" s="373"/>
      <c r="AQ732" s="373"/>
      <c r="AR732" s="373"/>
      <c r="AS732" s="373"/>
      <c r="AT732" s="373"/>
      <c r="AU732" s="373"/>
      <c r="AV732" s="373"/>
      <c r="AW732" s="373"/>
      <c r="AX732" s="373"/>
      <c r="AY732" s="373"/>
      <c r="AZ732" s="373"/>
      <c r="BA732" s="373"/>
      <c r="BB732" s="373"/>
      <c r="BC732" s="373"/>
      <c r="BD732" s="373"/>
      <c r="BE732" s="373"/>
      <c r="BF732" s="373"/>
      <c r="BG732" s="373"/>
      <c r="BH732" s="373"/>
      <c r="BI732" s="373"/>
      <c r="BJ732" s="373"/>
      <c r="BK732" s="373"/>
      <c r="BL732" s="373"/>
      <c r="BM732" s="373"/>
      <c r="BN732" s="373"/>
    </row>
    <row r="733" spans="1:66" s="285" customFormat="1">
      <c r="A733" s="288"/>
      <c r="B733" s="288"/>
      <c r="C733" s="1396"/>
      <c r="D733" s="373"/>
      <c r="E733" s="373"/>
      <c r="F733" s="373"/>
      <c r="G733" s="373"/>
      <c r="H733" s="373"/>
      <c r="I733" s="373"/>
      <c r="J733" s="373"/>
      <c r="K733" s="373"/>
      <c r="L733" s="373"/>
      <c r="M733" s="373"/>
      <c r="N733" s="373"/>
      <c r="O733" s="287"/>
      <c r="P733" s="373"/>
      <c r="Q733" s="373"/>
      <c r="R733" s="373"/>
      <c r="S733" s="373"/>
      <c r="T733" s="373"/>
      <c r="U733" s="373"/>
      <c r="V733" s="373"/>
      <c r="W733" s="373"/>
      <c r="X733" s="373"/>
      <c r="Y733" s="373"/>
      <c r="Z733" s="373"/>
      <c r="AA733" s="373"/>
      <c r="AB733" s="373"/>
      <c r="AC733" s="373"/>
      <c r="AD733" s="373"/>
      <c r="AE733" s="373"/>
      <c r="AF733" s="373"/>
      <c r="AG733" s="373"/>
      <c r="AH733" s="373"/>
      <c r="AI733" s="373"/>
      <c r="AJ733" s="373"/>
      <c r="AK733" s="373"/>
      <c r="AL733" s="373"/>
      <c r="AM733" s="373"/>
      <c r="AN733" s="373"/>
      <c r="AO733" s="373"/>
      <c r="AP733" s="373"/>
      <c r="AQ733" s="373"/>
      <c r="AR733" s="373"/>
      <c r="AS733" s="373"/>
      <c r="AT733" s="373"/>
      <c r="AU733" s="373"/>
      <c r="AV733" s="373"/>
      <c r="AW733" s="373"/>
      <c r="AX733" s="373"/>
      <c r="AY733" s="373"/>
      <c r="AZ733" s="373"/>
      <c r="BA733" s="373"/>
      <c r="BB733" s="373"/>
      <c r="BC733" s="373"/>
      <c r="BD733" s="373"/>
      <c r="BE733" s="373"/>
      <c r="BF733" s="373"/>
      <c r="BG733" s="373"/>
      <c r="BH733" s="373"/>
      <c r="BI733" s="373"/>
      <c r="BJ733" s="373"/>
      <c r="BK733" s="373"/>
      <c r="BL733" s="373"/>
      <c r="BM733" s="373"/>
      <c r="BN733" s="373"/>
    </row>
    <row r="734" spans="1:66" s="285" customFormat="1" ht="15.75" customHeight="1">
      <c r="A734" s="288"/>
      <c r="B734" s="288"/>
      <c r="C734" s="1396"/>
      <c r="D734" s="373"/>
      <c r="E734" s="373"/>
      <c r="F734" s="373"/>
      <c r="G734" s="373"/>
      <c r="H734" s="373"/>
      <c r="I734" s="373"/>
      <c r="J734" s="373"/>
      <c r="K734" s="373"/>
      <c r="L734" s="373"/>
      <c r="M734" s="373"/>
      <c r="N734" s="373"/>
      <c r="O734" s="287"/>
      <c r="P734" s="373"/>
      <c r="Q734" s="373"/>
      <c r="R734" s="373"/>
      <c r="S734" s="373"/>
      <c r="T734" s="373"/>
      <c r="U734" s="373"/>
      <c r="V734" s="373"/>
      <c r="W734" s="373"/>
      <c r="X734" s="373"/>
      <c r="Y734" s="373"/>
      <c r="Z734" s="373"/>
      <c r="AA734" s="373"/>
      <c r="AB734" s="373"/>
      <c r="AC734" s="373"/>
      <c r="AD734" s="373"/>
      <c r="AE734" s="373"/>
      <c r="AF734" s="373"/>
      <c r="AG734" s="373"/>
      <c r="AH734" s="373"/>
      <c r="AI734" s="373"/>
      <c r="AJ734" s="373"/>
      <c r="AK734" s="373"/>
      <c r="AL734" s="373"/>
      <c r="AM734" s="373"/>
      <c r="AN734" s="373"/>
      <c r="AO734" s="373"/>
      <c r="AP734" s="373"/>
      <c r="AQ734" s="373"/>
      <c r="AR734" s="373"/>
      <c r="AS734" s="373"/>
      <c r="AT734" s="373"/>
      <c r="AU734" s="373"/>
      <c r="AV734" s="373"/>
      <c r="AW734" s="373"/>
      <c r="AX734" s="373"/>
      <c r="AY734" s="373"/>
      <c r="AZ734" s="373"/>
      <c r="BA734" s="373"/>
      <c r="BB734" s="373"/>
      <c r="BC734" s="373"/>
      <c r="BD734" s="373"/>
      <c r="BE734" s="373"/>
      <c r="BF734" s="373"/>
      <c r="BG734" s="373"/>
      <c r="BH734" s="373"/>
      <c r="BI734" s="373"/>
      <c r="BJ734" s="373"/>
      <c r="BK734" s="373"/>
      <c r="BL734" s="373"/>
      <c r="BM734" s="373"/>
      <c r="BN734" s="373"/>
    </row>
    <row r="735" spans="1:66" s="285" customFormat="1">
      <c r="A735" s="288"/>
      <c r="B735" s="288"/>
      <c r="C735" s="1396"/>
      <c r="D735" s="373"/>
      <c r="E735" s="373"/>
      <c r="F735" s="373"/>
      <c r="G735" s="373"/>
      <c r="H735" s="373"/>
      <c r="I735" s="373"/>
      <c r="J735" s="373"/>
      <c r="K735" s="373"/>
      <c r="L735" s="373"/>
      <c r="M735" s="373"/>
      <c r="N735" s="373"/>
      <c r="O735" s="287"/>
      <c r="P735" s="373"/>
      <c r="Q735" s="373"/>
      <c r="R735" s="373"/>
      <c r="S735" s="373"/>
      <c r="T735" s="373"/>
      <c r="U735" s="373"/>
      <c r="V735" s="373"/>
      <c r="W735" s="373"/>
      <c r="X735" s="373"/>
      <c r="Y735" s="373"/>
      <c r="Z735" s="373"/>
      <c r="AA735" s="373"/>
      <c r="AB735" s="373"/>
      <c r="AC735" s="373"/>
      <c r="AD735" s="373"/>
      <c r="AE735" s="373"/>
      <c r="AF735" s="373"/>
      <c r="AG735" s="373"/>
      <c r="AH735" s="373"/>
      <c r="AI735" s="373"/>
      <c r="AJ735" s="373"/>
      <c r="AK735" s="373"/>
      <c r="AL735" s="373"/>
      <c r="AM735" s="373"/>
      <c r="AN735" s="373"/>
      <c r="AO735" s="373"/>
      <c r="AP735" s="373"/>
      <c r="AQ735" s="373"/>
      <c r="AR735" s="373"/>
      <c r="AS735" s="373"/>
      <c r="AT735" s="373"/>
      <c r="AU735" s="373"/>
      <c r="AV735" s="373"/>
      <c r="AW735" s="373"/>
      <c r="AX735" s="373"/>
      <c r="AY735" s="373"/>
      <c r="AZ735" s="373"/>
      <c r="BA735" s="373"/>
      <c r="BB735" s="373"/>
      <c r="BC735" s="373"/>
      <c r="BD735" s="373"/>
      <c r="BE735" s="373"/>
      <c r="BF735" s="373"/>
      <c r="BG735" s="373"/>
      <c r="BH735" s="373"/>
      <c r="BI735" s="373"/>
      <c r="BJ735" s="373"/>
      <c r="BK735" s="373"/>
      <c r="BL735" s="373"/>
      <c r="BM735" s="373"/>
      <c r="BN735" s="373"/>
    </row>
    <row r="736" spans="1:66" s="285" customFormat="1" ht="15.75" customHeight="1">
      <c r="A736" s="288"/>
      <c r="B736" s="288"/>
      <c r="C736" s="1396"/>
      <c r="D736" s="373"/>
      <c r="E736" s="373"/>
      <c r="F736" s="373"/>
      <c r="G736" s="373"/>
      <c r="H736" s="373"/>
      <c r="I736" s="373"/>
      <c r="J736" s="373"/>
      <c r="K736" s="373"/>
      <c r="L736" s="373"/>
      <c r="M736" s="373"/>
      <c r="N736" s="373"/>
      <c r="O736" s="287"/>
      <c r="P736" s="373"/>
      <c r="Q736" s="373"/>
      <c r="R736" s="373"/>
      <c r="S736" s="373"/>
      <c r="T736" s="373"/>
      <c r="U736" s="373"/>
      <c r="V736" s="373"/>
      <c r="W736" s="373"/>
      <c r="X736" s="373"/>
      <c r="Y736" s="373"/>
      <c r="Z736" s="373"/>
      <c r="AA736" s="373"/>
      <c r="AB736" s="373"/>
      <c r="AC736" s="373"/>
      <c r="AD736" s="373"/>
      <c r="AE736" s="373"/>
      <c r="AF736" s="373"/>
      <c r="AG736" s="373"/>
      <c r="AH736" s="373"/>
      <c r="AI736" s="373"/>
      <c r="AJ736" s="373"/>
      <c r="AK736" s="373"/>
      <c r="AL736" s="373"/>
      <c r="AM736" s="373"/>
      <c r="AN736" s="373"/>
      <c r="AO736" s="373"/>
      <c r="AP736" s="373"/>
      <c r="AQ736" s="373"/>
      <c r="AR736" s="373"/>
      <c r="AS736" s="373"/>
      <c r="AT736" s="373"/>
      <c r="AU736" s="373"/>
      <c r="AV736" s="373"/>
      <c r="AW736" s="373"/>
      <c r="AX736" s="373"/>
      <c r="AY736" s="373"/>
      <c r="AZ736" s="373"/>
      <c r="BA736" s="373"/>
      <c r="BB736" s="373"/>
      <c r="BC736" s="373"/>
      <c r="BD736" s="373"/>
      <c r="BE736" s="373"/>
      <c r="BF736" s="373"/>
      <c r="BG736" s="373"/>
      <c r="BH736" s="373"/>
      <c r="BI736" s="373"/>
      <c r="BJ736" s="373"/>
      <c r="BK736" s="373"/>
      <c r="BL736" s="373"/>
      <c r="BM736" s="373"/>
      <c r="BN736" s="373"/>
    </row>
    <row r="737" spans="1:66" s="285" customFormat="1">
      <c r="A737" s="288"/>
      <c r="B737" s="288"/>
      <c r="C737" s="1396"/>
      <c r="D737" s="373"/>
      <c r="E737" s="373"/>
      <c r="F737" s="373"/>
      <c r="G737" s="373"/>
      <c r="H737" s="373"/>
      <c r="I737" s="373"/>
      <c r="J737" s="373"/>
      <c r="K737" s="373"/>
      <c r="L737" s="373"/>
      <c r="M737" s="373"/>
      <c r="N737" s="373"/>
      <c r="O737" s="287"/>
      <c r="P737" s="373"/>
      <c r="Q737" s="373"/>
      <c r="R737" s="373"/>
      <c r="S737" s="373"/>
      <c r="T737" s="373"/>
      <c r="U737" s="373"/>
      <c r="V737" s="373"/>
      <c r="W737" s="373"/>
      <c r="X737" s="373"/>
      <c r="Y737" s="373"/>
      <c r="Z737" s="373"/>
      <c r="AA737" s="373"/>
      <c r="AB737" s="373"/>
      <c r="AC737" s="373"/>
      <c r="AD737" s="373"/>
      <c r="AE737" s="373"/>
      <c r="AF737" s="373"/>
      <c r="AG737" s="373"/>
      <c r="AH737" s="373"/>
      <c r="AI737" s="373"/>
      <c r="AJ737" s="373"/>
      <c r="AK737" s="373"/>
      <c r="AL737" s="373"/>
      <c r="AM737" s="373"/>
      <c r="AN737" s="373"/>
      <c r="AO737" s="373"/>
      <c r="AP737" s="373"/>
      <c r="AQ737" s="373"/>
      <c r="AR737" s="373"/>
      <c r="AS737" s="373"/>
      <c r="AT737" s="373"/>
      <c r="AU737" s="373"/>
      <c r="AV737" s="373"/>
      <c r="AW737" s="373"/>
      <c r="AX737" s="373"/>
      <c r="AY737" s="373"/>
      <c r="AZ737" s="373"/>
      <c r="BA737" s="373"/>
      <c r="BB737" s="373"/>
      <c r="BC737" s="373"/>
      <c r="BD737" s="373"/>
      <c r="BE737" s="373"/>
      <c r="BF737" s="373"/>
      <c r="BG737" s="373"/>
      <c r="BH737" s="373"/>
      <c r="BI737" s="373"/>
      <c r="BJ737" s="373"/>
      <c r="BK737" s="373"/>
      <c r="BL737" s="373"/>
      <c r="BM737" s="373"/>
      <c r="BN737" s="373"/>
    </row>
    <row r="738" spans="1:66" s="285" customFormat="1" ht="15.75" customHeight="1">
      <c r="A738" s="288"/>
      <c r="B738" s="288"/>
      <c r="C738" s="1396"/>
      <c r="D738" s="373"/>
      <c r="E738" s="373"/>
      <c r="F738" s="373"/>
      <c r="G738" s="373"/>
      <c r="H738" s="373"/>
      <c r="I738" s="373"/>
      <c r="J738" s="373"/>
      <c r="K738" s="373"/>
      <c r="L738" s="373"/>
      <c r="M738" s="373"/>
      <c r="N738" s="373"/>
      <c r="O738" s="287"/>
      <c r="P738" s="373"/>
      <c r="Q738" s="373"/>
      <c r="R738" s="373"/>
      <c r="S738" s="373"/>
      <c r="T738" s="373"/>
      <c r="U738" s="373"/>
      <c r="V738" s="373"/>
      <c r="W738" s="373"/>
      <c r="X738" s="373"/>
      <c r="Y738" s="373"/>
      <c r="Z738" s="373"/>
      <c r="AA738" s="373"/>
      <c r="AB738" s="373"/>
      <c r="AC738" s="373"/>
      <c r="AD738" s="373"/>
      <c r="AE738" s="373"/>
      <c r="AF738" s="373"/>
      <c r="AG738" s="373"/>
      <c r="AH738" s="373"/>
      <c r="AI738" s="373"/>
      <c r="AJ738" s="373"/>
      <c r="AK738" s="373"/>
      <c r="AL738" s="373"/>
      <c r="AM738" s="373"/>
      <c r="AN738" s="373"/>
      <c r="AO738" s="373"/>
      <c r="AP738" s="373"/>
      <c r="AQ738" s="373"/>
      <c r="AR738" s="373"/>
      <c r="AS738" s="373"/>
      <c r="AT738" s="373"/>
      <c r="AU738" s="373"/>
      <c r="AV738" s="373"/>
      <c r="AW738" s="373"/>
      <c r="AX738" s="373"/>
      <c r="AY738" s="373"/>
      <c r="AZ738" s="373"/>
      <c r="BA738" s="373"/>
      <c r="BB738" s="373"/>
      <c r="BC738" s="373"/>
      <c r="BD738" s="373"/>
      <c r="BE738" s="373"/>
      <c r="BF738" s="373"/>
      <c r="BG738" s="373"/>
      <c r="BH738" s="373"/>
      <c r="BI738" s="373"/>
      <c r="BJ738" s="373"/>
      <c r="BK738" s="373"/>
      <c r="BL738" s="373"/>
      <c r="BM738" s="373"/>
      <c r="BN738" s="373"/>
    </row>
    <row r="739" spans="1:66" s="285" customFormat="1">
      <c r="A739" s="288"/>
      <c r="B739" s="288"/>
      <c r="C739" s="1396"/>
      <c r="D739" s="373"/>
      <c r="E739" s="373"/>
      <c r="F739" s="373"/>
      <c r="G739" s="373"/>
      <c r="H739" s="373"/>
      <c r="I739" s="373"/>
      <c r="J739" s="373"/>
      <c r="K739" s="373"/>
      <c r="L739" s="373"/>
      <c r="M739" s="373"/>
      <c r="N739" s="373"/>
      <c r="O739" s="287"/>
      <c r="P739" s="373"/>
      <c r="Q739" s="373"/>
      <c r="R739" s="373"/>
      <c r="S739" s="373"/>
      <c r="T739" s="373"/>
      <c r="U739" s="373"/>
      <c r="V739" s="373"/>
      <c r="W739" s="373"/>
      <c r="X739" s="373"/>
      <c r="Y739" s="373"/>
      <c r="Z739" s="373"/>
      <c r="AA739" s="373"/>
      <c r="AB739" s="373"/>
      <c r="AC739" s="373"/>
      <c r="AD739" s="373"/>
      <c r="AE739" s="373"/>
      <c r="AF739" s="373"/>
      <c r="AG739" s="373"/>
      <c r="AH739" s="373"/>
      <c r="AI739" s="373"/>
      <c r="AJ739" s="373"/>
      <c r="AK739" s="373"/>
      <c r="AL739" s="373"/>
      <c r="AM739" s="373"/>
      <c r="AN739" s="373"/>
      <c r="AO739" s="373"/>
      <c r="AP739" s="373"/>
      <c r="AQ739" s="373"/>
      <c r="AR739" s="373"/>
      <c r="AS739" s="373"/>
      <c r="AT739" s="373"/>
      <c r="AU739" s="373"/>
      <c r="AV739" s="373"/>
      <c r="AW739" s="373"/>
      <c r="AX739" s="373"/>
      <c r="AY739" s="373"/>
      <c r="AZ739" s="373"/>
      <c r="BA739" s="373"/>
      <c r="BB739" s="373"/>
      <c r="BC739" s="373"/>
      <c r="BD739" s="373"/>
      <c r="BE739" s="373"/>
      <c r="BF739" s="373"/>
      <c r="BG739" s="373"/>
      <c r="BH739" s="373"/>
      <c r="BI739" s="373"/>
      <c r="BJ739" s="373"/>
      <c r="BK739" s="373"/>
      <c r="BL739" s="373"/>
      <c r="BM739" s="373"/>
      <c r="BN739" s="373"/>
    </row>
    <row r="740" spans="1:66" s="285" customFormat="1" ht="15.75" customHeight="1">
      <c r="A740" s="288"/>
      <c r="B740" s="288"/>
      <c r="C740" s="1396"/>
      <c r="D740" s="373"/>
      <c r="E740" s="373"/>
      <c r="F740" s="373"/>
      <c r="G740" s="373"/>
      <c r="H740" s="373"/>
      <c r="I740" s="373"/>
      <c r="J740" s="373"/>
      <c r="K740" s="373"/>
      <c r="L740" s="373"/>
      <c r="M740" s="373"/>
      <c r="N740" s="373"/>
      <c r="O740" s="287"/>
      <c r="P740" s="373"/>
      <c r="Q740" s="373"/>
      <c r="R740" s="373"/>
      <c r="S740" s="373"/>
      <c r="T740" s="373"/>
      <c r="U740" s="373"/>
      <c r="V740" s="373"/>
      <c r="W740" s="373"/>
      <c r="X740" s="373"/>
      <c r="Y740" s="373"/>
      <c r="Z740" s="373"/>
      <c r="AA740" s="373"/>
      <c r="AB740" s="373"/>
      <c r="AC740" s="373"/>
      <c r="AD740" s="373"/>
      <c r="AE740" s="373"/>
      <c r="AF740" s="373"/>
      <c r="AG740" s="373"/>
      <c r="AH740" s="373"/>
      <c r="AI740" s="373"/>
      <c r="AJ740" s="373"/>
      <c r="AK740" s="373"/>
      <c r="AL740" s="373"/>
      <c r="AM740" s="373"/>
      <c r="AN740" s="373"/>
      <c r="AO740" s="373"/>
      <c r="AP740" s="373"/>
      <c r="AQ740" s="373"/>
      <c r="AR740" s="373"/>
      <c r="AS740" s="373"/>
      <c r="AT740" s="373"/>
      <c r="AU740" s="373"/>
      <c r="AV740" s="373"/>
      <c r="AW740" s="373"/>
      <c r="AX740" s="373"/>
      <c r="AY740" s="373"/>
      <c r="AZ740" s="373"/>
      <c r="BA740" s="373"/>
      <c r="BB740" s="373"/>
      <c r="BC740" s="373"/>
      <c r="BD740" s="373"/>
      <c r="BE740" s="373"/>
      <c r="BF740" s="373"/>
      <c r="BG740" s="373"/>
      <c r="BH740" s="373"/>
      <c r="BI740" s="373"/>
      <c r="BJ740" s="373"/>
      <c r="BK740" s="373"/>
      <c r="BL740" s="373"/>
      <c r="BM740" s="373"/>
      <c r="BN740" s="373"/>
    </row>
    <row r="741" spans="1:66" s="285" customFormat="1">
      <c r="A741" s="288"/>
      <c r="B741" s="288"/>
      <c r="C741" s="1396"/>
      <c r="D741" s="373"/>
      <c r="E741" s="373"/>
      <c r="F741" s="373"/>
      <c r="G741" s="373"/>
      <c r="H741" s="373"/>
      <c r="I741" s="373"/>
      <c r="J741" s="373"/>
      <c r="K741" s="373"/>
      <c r="L741" s="373"/>
      <c r="M741" s="373"/>
      <c r="N741" s="373"/>
      <c r="O741" s="287"/>
      <c r="P741" s="373"/>
      <c r="Q741" s="373"/>
      <c r="R741" s="373"/>
      <c r="S741" s="373"/>
      <c r="T741" s="373"/>
      <c r="U741" s="373"/>
      <c r="V741" s="373"/>
      <c r="W741" s="373"/>
      <c r="X741" s="373"/>
      <c r="Y741" s="373"/>
      <c r="Z741" s="373"/>
      <c r="AA741" s="373"/>
      <c r="AB741" s="373"/>
      <c r="AC741" s="373"/>
      <c r="AD741" s="373"/>
      <c r="AE741" s="373"/>
      <c r="AF741" s="373"/>
      <c r="AG741" s="373"/>
      <c r="AH741" s="373"/>
      <c r="AI741" s="373"/>
      <c r="AJ741" s="373"/>
      <c r="AK741" s="373"/>
      <c r="AL741" s="373"/>
      <c r="AM741" s="373"/>
      <c r="AN741" s="373"/>
      <c r="AO741" s="373"/>
      <c r="AP741" s="373"/>
      <c r="AQ741" s="373"/>
      <c r="AR741" s="373"/>
      <c r="AS741" s="373"/>
      <c r="AT741" s="373"/>
      <c r="AU741" s="373"/>
      <c r="AV741" s="373"/>
      <c r="AW741" s="373"/>
      <c r="AX741" s="373"/>
      <c r="AY741" s="373"/>
      <c r="AZ741" s="373"/>
      <c r="BA741" s="373"/>
      <c r="BB741" s="373"/>
      <c r="BC741" s="373"/>
      <c r="BD741" s="373"/>
      <c r="BE741" s="373"/>
      <c r="BF741" s="373"/>
      <c r="BG741" s="373"/>
      <c r="BH741" s="373"/>
      <c r="BI741" s="373"/>
      <c r="BJ741" s="373"/>
      <c r="BK741" s="373"/>
      <c r="BL741" s="373"/>
      <c r="BM741" s="373"/>
      <c r="BN741" s="373"/>
    </row>
    <row r="742" spans="1:66" s="285" customFormat="1" ht="15.75" customHeight="1">
      <c r="A742" s="288"/>
      <c r="B742" s="288"/>
      <c r="C742" s="1396"/>
      <c r="D742" s="373"/>
      <c r="E742" s="373"/>
      <c r="F742" s="373"/>
      <c r="G742" s="373"/>
      <c r="H742" s="373"/>
      <c r="I742" s="373"/>
      <c r="J742" s="373"/>
      <c r="K742" s="373"/>
      <c r="L742" s="373"/>
      <c r="M742" s="373"/>
      <c r="N742" s="373"/>
      <c r="O742" s="287"/>
      <c r="P742" s="373"/>
      <c r="Q742" s="373"/>
      <c r="R742" s="373"/>
      <c r="S742" s="373"/>
      <c r="T742" s="373"/>
      <c r="U742" s="373"/>
      <c r="V742" s="373"/>
      <c r="W742" s="373"/>
      <c r="X742" s="373"/>
      <c r="Y742" s="373"/>
      <c r="Z742" s="373"/>
      <c r="AA742" s="373"/>
      <c r="AB742" s="373"/>
      <c r="AC742" s="373"/>
      <c r="AD742" s="373"/>
      <c r="AE742" s="373"/>
      <c r="AF742" s="373"/>
      <c r="AG742" s="373"/>
      <c r="AH742" s="373"/>
      <c r="AI742" s="373"/>
      <c r="AJ742" s="373"/>
      <c r="AK742" s="373"/>
      <c r="AL742" s="373"/>
      <c r="AM742" s="373"/>
      <c r="AN742" s="373"/>
      <c r="AO742" s="373"/>
      <c r="AP742" s="373"/>
      <c r="AQ742" s="373"/>
      <c r="AR742" s="373"/>
      <c r="AS742" s="373"/>
      <c r="AT742" s="373"/>
      <c r="AU742" s="373"/>
      <c r="AV742" s="373"/>
      <c r="AW742" s="373"/>
      <c r="AX742" s="373"/>
      <c r="AY742" s="373"/>
      <c r="AZ742" s="373"/>
      <c r="BA742" s="373"/>
      <c r="BB742" s="373"/>
      <c r="BC742" s="373"/>
      <c r="BD742" s="373"/>
      <c r="BE742" s="373"/>
      <c r="BF742" s="373"/>
      <c r="BG742" s="373"/>
      <c r="BH742" s="373"/>
      <c r="BI742" s="373"/>
      <c r="BJ742" s="373"/>
      <c r="BK742" s="373"/>
      <c r="BL742" s="373"/>
      <c r="BM742" s="373"/>
      <c r="BN742" s="373"/>
    </row>
    <row r="743" spans="1:66" s="285" customFormat="1">
      <c r="A743" s="288"/>
      <c r="B743" s="288"/>
      <c r="C743" s="1396"/>
      <c r="D743" s="373"/>
      <c r="E743" s="373"/>
      <c r="F743" s="373"/>
      <c r="G743" s="373"/>
      <c r="H743" s="373"/>
      <c r="I743" s="373"/>
      <c r="J743" s="373"/>
      <c r="K743" s="373"/>
      <c r="L743" s="373"/>
      <c r="M743" s="373"/>
      <c r="N743" s="373"/>
      <c r="O743" s="287"/>
      <c r="P743" s="373"/>
      <c r="Q743" s="373"/>
      <c r="R743" s="373"/>
      <c r="S743" s="373"/>
      <c r="T743" s="373"/>
      <c r="U743" s="373"/>
      <c r="V743" s="373"/>
      <c r="W743" s="373"/>
      <c r="X743" s="373"/>
      <c r="Y743" s="373"/>
      <c r="Z743" s="373"/>
      <c r="AA743" s="373"/>
      <c r="AB743" s="373"/>
      <c r="AC743" s="373"/>
      <c r="AD743" s="373"/>
      <c r="AE743" s="373"/>
      <c r="AF743" s="373"/>
      <c r="AG743" s="373"/>
      <c r="AH743" s="373"/>
      <c r="AI743" s="373"/>
      <c r="AJ743" s="373"/>
      <c r="AK743" s="373"/>
      <c r="AL743" s="373"/>
      <c r="AM743" s="373"/>
      <c r="AN743" s="373"/>
      <c r="AO743" s="373"/>
      <c r="AP743" s="373"/>
      <c r="AQ743" s="373"/>
      <c r="AR743" s="373"/>
      <c r="AS743" s="373"/>
      <c r="AT743" s="373"/>
      <c r="AU743" s="373"/>
      <c r="AV743" s="373"/>
      <c r="AW743" s="373"/>
      <c r="AX743" s="373"/>
      <c r="AY743" s="373"/>
      <c r="AZ743" s="373"/>
      <c r="BA743" s="373"/>
      <c r="BB743" s="373"/>
      <c r="BC743" s="373"/>
      <c r="BD743" s="373"/>
      <c r="BE743" s="373"/>
      <c r="BF743" s="373"/>
      <c r="BG743" s="373"/>
      <c r="BH743" s="373"/>
      <c r="BI743" s="373"/>
      <c r="BJ743" s="373"/>
      <c r="BK743" s="373"/>
      <c r="BL743" s="373"/>
      <c r="BM743" s="373"/>
      <c r="BN743" s="373"/>
    </row>
    <row r="744" spans="1:66" s="285" customFormat="1" ht="15.75" customHeight="1">
      <c r="A744" s="288"/>
      <c r="B744" s="288"/>
      <c r="C744" s="1396"/>
      <c r="D744" s="373"/>
      <c r="E744" s="373"/>
      <c r="F744" s="373"/>
      <c r="G744" s="373"/>
      <c r="H744" s="373"/>
      <c r="I744" s="373"/>
      <c r="J744" s="373"/>
      <c r="K744" s="373"/>
      <c r="L744" s="373"/>
      <c r="M744" s="373"/>
      <c r="N744" s="373"/>
      <c r="O744" s="287"/>
      <c r="P744" s="373"/>
      <c r="Q744" s="373"/>
      <c r="R744" s="373"/>
      <c r="S744" s="373"/>
      <c r="T744" s="373"/>
      <c r="U744" s="373"/>
      <c r="V744" s="373"/>
      <c r="W744" s="373"/>
      <c r="X744" s="373"/>
      <c r="Y744" s="373"/>
      <c r="Z744" s="373"/>
      <c r="AA744" s="373"/>
      <c r="AB744" s="373"/>
      <c r="AC744" s="373"/>
      <c r="AD744" s="373"/>
      <c r="AE744" s="373"/>
      <c r="AF744" s="373"/>
      <c r="AG744" s="373"/>
      <c r="AH744" s="373"/>
      <c r="AI744" s="373"/>
      <c r="AJ744" s="373"/>
      <c r="AK744" s="373"/>
      <c r="AL744" s="373"/>
      <c r="AM744" s="373"/>
      <c r="AN744" s="373"/>
      <c r="AO744" s="373"/>
      <c r="AP744" s="373"/>
      <c r="AQ744" s="373"/>
      <c r="AR744" s="373"/>
      <c r="AS744" s="373"/>
      <c r="AT744" s="373"/>
      <c r="AU744" s="373"/>
      <c r="AV744" s="373"/>
      <c r="AW744" s="373"/>
      <c r="AX744" s="373"/>
      <c r="AY744" s="373"/>
      <c r="AZ744" s="373"/>
      <c r="BA744" s="373"/>
      <c r="BB744" s="373"/>
      <c r="BC744" s="373"/>
      <c r="BD744" s="373"/>
      <c r="BE744" s="373"/>
      <c r="BF744" s="373"/>
      <c r="BG744" s="373"/>
      <c r="BH744" s="373"/>
      <c r="BI744" s="373"/>
      <c r="BJ744" s="373"/>
      <c r="BK744" s="373"/>
      <c r="BL744" s="373"/>
      <c r="BM744" s="373"/>
      <c r="BN744" s="373"/>
    </row>
    <row r="745" spans="1:66" s="285" customFormat="1">
      <c r="A745" s="288"/>
      <c r="B745" s="288"/>
      <c r="C745" s="1396"/>
      <c r="D745" s="373"/>
      <c r="E745" s="373"/>
      <c r="F745" s="373"/>
      <c r="G745" s="373"/>
      <c r="H745" s="373"/>
      <c r="I745" s="373"/>
      <c r="J745" s="373"/>
      <c r="K745" s="373"/>
      <c r="L745" s="373"/>
      <c r="M745" s="373"/>
      <c r="N745" s="373"/>
      <c r="O745" s="287"/>
      <c r="P745" s="373"/>
      <c r="Q745" s="373"/>
      <c r="R745" s="373"/>
      <c r="S745" s="373"/>
      <c r="T745" s="373"/>
      <c r="U745" s="373"/>
      <c r="V745" s="373"/>
      <c r="W745" s="373"/>
      <c r="X745" s="373"/>
      <c r="Y745" s="373"/>
      <c r="Z745" s="373"/>
      <c r="AA745" s="373"/>
      <c r="AB745" s="373"/>
      <c r="AC745" s="373"/>
      <c r="AD745" s="373"/>
      <c r="AE745" s="373"/>
      <c r="AF745" s="373"/>
      <c r="AG745" s="373"/>
      <c r="AH745" s="373"/>
      <c r="AI745" s="373"/>
      <c r="AJ745" s="373"/>
      <c r="AK745" s="373"/>
      <c r="AL745" s="373"/>
      <c r="AM745" s="373"/>
      <c r="AN745" s="373"/>
      <c r="AO745" s="373"/>
      <c r="AP745" s="373"/>
      <c r="AQ745" s="373"/>
      <c r="AR745" s="373"/>
      <c r="AS745" s="373"/>
      <c r="AT745" s="373"/>
      <c r="AU745" s="373"/>
      <c r="AV745" s="373"/>
      <c r="AW745" s="373"/>
      <c r="AX745" s="373"/>
      <c r="AY745" s="373"/>
      <c r="AZ745" s="373"/>
      <c r="BA745" s="373"/>
      <c r="BB745" s="373"/>
      <c r="BC745" s="373"/>
      <c r="BD745" s="373"/>
      <c r="BE745" s="373"/>
      <c r="BF745" s="373"/>
      <c r="BG745" s="373"/>
      <c r="BH745" s="373"/>
      <c r="BI745" s="373"/>
      <c r="BJ745" s="373"/>
      <c r="BK745" s="373"/>
      <c r="BL745" s="373"/>
      <c r="BM745" s="373"/>
      <c r="BN745" s="373"/>
    </row>
    <row r="746" spans="1:66" s="285" customFormat="1" ht="15.75" customHeight="1">
      <c r="A746" s="288"/>
      <c r="B746" s="288"/>
      <c r="C746" s="1396"/>
      <c r="D746" s="373"/>
      <c r="E746" s="373"/>
      <c r="F746" s="373"/>
      <c r="G746" s="373"/>
      <c r="H746" s="373"/>
      <c r="I746" s="373"/>
      <c r="J746" s="373"/>
      <c r="K746" s="373"/>
      <c r="L746" s="373"/>
      <c r="M746" s="373"/>
      <c r="N746" s="373"/>
      <c r="O746" s="287"/>
      <c r="P746" s="373"/>
      <c r="Q746" s="373"/>
      <c r="R746" s="373"/>
      <c r="S746" s="373"/>
      <c r="T746" s="373"/>
      <c r="U746" s="373"/>
      <c r="V746" s="373"/>
      <c r="W746" s="373"/>
      <c r="X746" s="373"/>
      <c r="Y746" s="373"/>
      <c r="Z746" s="373"/>
      <c r="AA746" s="373"/>
      <c r="AB746" s="373"/>
      <c r="AC746" s="373"/>
      <c r="AD746" s="373"/>
      <c r="AE746" s="373"/>
      <c r="AF746" s="373"/>
      <c r="AG746" s="373"/>
      <c r="AH746" s="373"/>
      <c r="AI746" s="373"/>
      <c r="AJ746" s="373"/>
      <c r="AK746" s="373"/>
      <c r="AL746" s="373"/>
      <c r="AM746" s="373"/>
      <c r="AN746" s="373"/>
      <c r="AO746" s="373"/>
      <c r="AP746" s="373"/>
      <c r="AQ746" s="373"/>
      <c r="AR746" s="373"/>
      <c r="AS746" s="373"/>
      <c r="AT746" s="373"/>
      <c r="AU746" s="373"/>
      <c r="AV746" s="373"/>
      <c r="AW746" s="373"/>
      <c r="AX746" s="373"/>
      <c r="AY746" s="373"/>
      <c r="AZ746" s="373"/>
      <c r="BA746" s="373"/>
      <c r="BB746" s="373"/>
      <c r="BC746" s="373"/>
      <c r="BD746" s="373"/>
      <c r="BE746" s="373"/>
      <c r="BF746" s="373"/>
      <c r="BG746" s="373"/>
      <c r="BH746" s="373"/>
      <c r="BI746" s="373"/>
      <c r="BJ746" s="373"/>
      <c r="BK746" s="373"/>
      <c r="BL746" s="373"/>
      <c r="BM746" s="373"/>
      <c r="BN746" s="373"/>
    </row>
    <row r="747" spans="1:66" s="285" customFormat="1">
      <c r="A747" s="288"/>
      <c r="B747" s="288"/>
      <c r="C747" s="1396"/>
      <c r="D747" s="373"/>
      <c r="E747" s="373"/>
      <c r="F747" s="373"/>
      <c r="G747" s="373"/>
      <c r="H747" s="373"/>
      <c r="I747" s="373"/>
      <c r="J747" s="373"/>
      <c r="K747" s="373"/>
      <c r="L747" s="373"/>
      <c r="M747" s="373"/>
      <c r="N747" s="373"/>
      <c r="O747" s="287"/>
      <c r="P747" s="373"/>
      <c r="Q747" s="373"/>
      <c r="R747" s="373"/>
      <c r="S747" s="373"/>
      <c r="T747" s="373"/>
      <c r="U747" s="373"/>
      <c r="V747" s="373"/>
      <c r="W747" s="373"/>
      <c r="X747" s="373"/>
      <c r="Y747" s="373"/>
      <c r="Z747" s="373"/>
      <c r="AA747" s="373"/>
      <c r="AB747" s="373"/>
      <c r="AC747" s="373"/>
      <c r="AD747" s="373"/>
      <c r="AE747" s="373"/>
      <c r="AF747" s="373"/>
      <c r="AG747" s="373"/>
      <c r="AH747" s="373"/>
      <c r="AI747" s="373"/>
      <c r="AJ747" s="373"/>
      <c r="AK747" s="373"/>
      <c r="AL747" s="373"/>
      <c r="AM747" s="373"/>
      <c r="AN747" s="373"/>
      <c r="AO747" s="373"/>
      <c r="AP747" s="373"/>
      <c r="AQ747" s="373"/>
      <c r="AR747" s="373"/>
      <c r="AS747" s="373"/>
      <c r="AT747" s="373"/>
      <c r="AU747" s="373"/>
      <c r="AV747" s="373"/>
      <c r="AW747" s="373"/>
      <c r="AX747" s="373"/>
      <c r="AY747" s="373"/>
      <c r="AZ747" s="373"/>
      <c r="BA747" s="373"/>
      <c r="BB747" s="373"/>
      <c r="BC747" s="373"/>
      <c r="BD747" s="373"/>
      <c r="BE747" s="373"/>
      <c r="BF747" s="373"/>
      <c r="BG747" s="373"/>
      <c r="BH747" s="373"/>
      <c r="BI747" s="373"/>
      <c r="BJ747" s="373"/>
      <c r="BK747" s="373"/>
      <c r="BL747" s="373"/>
      <c r="BM747" s="373"/>
      <c r="BN747" s="373"/>
    </row>
    <row r="748" spans="1:66" s="285" customFormat="1" ht="15.75" customHeight="1">
      <c r="A748" s="288"/>
      <c r="B748" s="288"/>
      <c r="C748" s="1396"/>
      <c r="D748" s="373"/>
      <c r="E748" s="373"/>
      <c r="F748" s="373"/>
      <c r="G748" s="373"/>
      <c r="H748" s="373"/>
      <c r="I748" s="373"/>
      <c r="J748" s="373"/>
      <c r="K748" s="373"/>
      <c r="L748" s="373"/>
      <c r="M748" s="373"/>
      <c r="N748" s="373"/>
      <c r="O748" s="287"/>
      <c r="P748" s="373"/>
      <c r="Q748" s="373"/>
      <c r="R748" s="373"/>
      <c r="S748" s="373"/>
      <c r="T748" s="373"/>
      <c r="U748" s="373"/>
      <c r="V748" s="373"/>
      <c r="W748" s="373"/>
      <c r="X748" s="373"/>
      <c r="Y748" s="373"/>
      <c r="Z748" s="373"/>
      <c r="AA748" s="373"/>
      <c r="AB748" s="373"/>
      <c r="AC748" s="373"/>
      <c r="AD748" s="373"/>
      <c r="AE748" s="373"/>
      <c r="AF748" s="373"/>
      <c r="AG748" s="373"/>
      <c r="AH748" s="373"/>
      <c r="AI748" s="373"/>
      <c r="AJ748" s="373"/>
      <c r="AK748" s="373"/>
      <c r="AL748" s="373"/>
      <c r="AM748" s="373"/>
      <c r="AN748" s="373"/>
      <c r="AO748" s="373"/>
      <c r="AP748" s="373"/>
      <c r="AQ748" s="373"/>
      <c r="AR748" s="373"/>
      <c r="AS748" s="373"/>
      <c r="AT748" s="373"/>
      <c r="AU748" s="373"/>
      <c r="AV748" s="373"/>
      <c r="AW748" s="373"/>
      <c r="AX748" s="373"/>
      <c r="AY748" s="373"/>
      <c r="AZ748" s="373"/>
      <c r="BA748" s="373"/>
      <c r="BB748" s="373"/>
      <c r="BC748" s="373"/>
      <c r="BD748" s="373"/>
      <c r="BE748" s="373"/>
      <c r="BF748" s="373"/>
      <c r="BG748" s="373"/>
      <c r="BH748" s="373"/>
      <c r="BI748" s="373"/>
      <c r="BJ748" s="373"/>
      <c r="BK748" s="373"/>
      <c r="BL748" s="373"/>
      <c r="BM748" s="373"/>
      <c r="BN748" s="373"/>
    </row>
    <row r="749" spans="1:66" s="285" customFormat="1">
      <c r="A749" s="288"/>
      <c r="B749" s="288"/>
      <c r="C749" s="1396"/>
      <c r="D749" s="373"/>
      <c r="E749" s="373"/>
      <c r="F749" s="373"/>
      <c r="G749" s="373"/>
      <c r="H749" s="373"/>
      <c r="I749" s="373"/>
      <c r="J749" s="373"/>
      <c r="K749" s="373"/>
      <c r="L749" s="373"/>
      <c r="M749" s="373"/>
      <c r="N749" s="373"/>
      <c r="O749" s="287"/>
      <c r="P749" s="373"/>
      <c r="Q749" s="373"/>
      <c r="R749" s="373"/>
      <c r="S749" s="373"/>
      <c r="T749" s="373"/>
      <c r="U749" s="373"/>
      <c r="V749" s="373"/>
      <c r="W749" s="373"/>
      <c r="X749" s="373"/>
      <c r="Y749" s="373"/>
      <c r="Z749" s="373"/>
      <c r="AA749" s="373"/>
      <c r="AB749" s="373"/>
      <c r="AC749" s="373"/>
      <c r="AD749" s="373"/>
      <c r="AE749" s="373"/>
      <c r="AF749" s="373"/>
      <c r="AG749" s="373"/>
      <c r="AH749" s="373"/>
      <c r="AI749" s="373"/>
      <c r="AJ749" s="373"/>
      <c r="AK749" s="373"/>
      <c r="AL749" s="373"/>
      <c r="AM749" s="373"/>
      <c r="AN749" s="373"/>
      <c r="AO749" s="373"/>
      <c r="AP749" s="373"/>
      <c r="AQ749" s="373"/>
      <c r="AR749" s="373"/>
      <c r="AS749" s="373"/>
      <c r="AT749" s="373"/>
      <c r="AU749" s="373"/>
      <c r="AV749" s="373"/>
      <c r="AW749" s="373"/>
      <c r="AX749" s="373"/>
      <c r="AY749" s="373"/>
      <c r="AZ749" s="373"/>
      <c r="BA749" s="373"/>
      <c r="BB749" s="373"/>
      <c r="BC749" s="373"/>
      <c r="BD749" s="373"/>
      <c r="BE749" s="373"/>
      <c r="BF749" s="373"/>
      <c r="BG749" s="373"/>
      <c r="BH749" s="373"/>
      <c r="BI749" s="373"/>
      <c r="BJ749" s="373"/>
      <c r="BK749" s="373"/>
      <c r="BL749" s="373"/>
      <c r="BM749" s="373"/>
      <c r="BN749" s="373"/>
    </row>
    <row r="750" spans="1:66" s="285" customFormat="1" ht="15.75" customHeight="1">
      <c r="A750" s="288"/>
      <c r="B750" s="288"/>
      <c r="C750" s="1396"/>
      <c r="D750" s="373"/>
      <c r="E750" s="373"/>
      <c r="F750" s="373"/>
      <c r="G750" s="373"/>
      <c r="H750" s="373"/>
      <c r="I750" s="373"/>
      <c r="J750" s="373"/>
      <c r="K750" s="373"/>
      <c r="L750" s="373"/>
      <c r="M750" s="373"/>
      <c r="N750" s="373"/>
      <c r="O750" s="287"/>
      <c r="P750" s="373"/>
      <c r="Q750" s="373"/>
      <c r="R750" s="373"/>
      <c r="S750" s="373"/>
      <c r="T750" s="373"/>
      <c r="U750" s="373"/>
      <c r="V750" s="373"/>
      <c r="W750" s="373"/>
      <c r="X750" s="373"/>
      <c r="Y750" s="373"/>
      <c r="Z750" s="373"/>
      <c r="AA750" s="373"/>
      <c r="AB750" s="373"/>
      <c r="AC750" s="373"/>
      <c r="AD750" s="373"/>
      <c r="AE750" s="373"/>
      <c r="AF750" s="373"/>
      <c r="AG750" s="373"/>
      <c r="AH750" s="373"/>
      <c r="AI750" s="373"/>
      <c r="AJ750" s="373"/>
      <c r="AK750" s="373"/>
      <c r="AL750" s="373"/>
      <c r="AM750" s="373"/>
      <c r="AN750" s="373"/>
      <c r="AO750" s="373"/>
      <c r="AP750" s="373"/>
      <c r="AQ750" s="373"/>
      <c r="AR750" s="373"/>
      <c r="AS750" s="373"/>
      <c r="AT750" s="373"/>
      <c r="AU750" s="373"/>
      <c r="AV750" s="373"/>
      <c r="AW750" s="373"/>
      <c r="AX750" s="373"/>
      <c r="AY750" s="373"/>
      <c r="AZ750" s="373"/>
      <c r="BA750" s="373"/>
      <c r="BB750" s="373"/>
      <c r="BC750" s="373"/>
      <c r="BD750" s="373"/>
      <c r="BE750" s="373"/>
      <c r="BF750" s="373"/>
      <c r="BG750" s="373"/>
      <c r="BH750" s="373"/>
      <c r="BI750" s="373"/>
      <c r="BJ750" s="373"/>
      <c r="BK750" s="373"/>
      <c r="BL750" s="373"/>
      <c r="BM750" s="373"/>
      <c r="BN750" s="373"/>
    </row>
    <row r="751" spans="1:66" s="285" customFormat="1">
      <c r="A751" s="288"/>
      <c r="B751" s="288"/>
      <c r="C751" s="1396"/>
      <c r="D751" s="373"/>
      <c r="E751" s="373"/>
      <c r="F751" s="373"/>
      <c r="G751" s="373"/>
      <c r="H751" s="373"/>
      <c r="I751" s="373"/>
      <c r="J751" s="373"/>
      <c r="K751" s="373"/>
      <c r="L751" s="373"/>
      <c r="M751" s="373"/>
      <c r="N751" s="373"/>
      <c r="O751" s="287"/>
      <c r="P751" s="373"/>
      <c r="Q751" s="373"/>
      <c r="R751" s="373"/>
      <c r="S751" s="373"/>
      <c r="T751" s="373"/>
      <c r="U751" s="373"/>
      <c r="V751" s="373"/>
      <c r="W751" s="373"/>
      <c r="X751" s="373"/>
      <c r="Y751" s="373"/>
      <c r="Z751" s="373"/>
      <c r="AA751" s="373"/>
      <c r="AB751" s="373"/>
      <c r="AC751" s="373"/>
      <c r="AD751" s="373"/>
      <c r="AE751" s="373"/>
      <c r="AF751" s="373"/>
      <c r="AG751" s="373"/>
      <c r="AH751" s="373"/>
      <c r="AI751" s="373"/>
      <c r="AJ751" s="373"/>
      <c r="AK751" s="373"/>
      <c r="AL751" s="373"/>
      <c r="AM751" s="373"/>
      <c r="AN751" s="373"/>
      <c r="AO751" s="373"/>
      <c r="AP751" s="373"/>
      <c r="AQ751" s="373"/>
      <c r="AR751" s="373"/>
      <c r="AS751" s="373"/>
      <c r="AT751" s="373"/>
      <c r="AU751" s="373"/>
      <c r="AV751" s="373"/>
      <c r="AW751" s="373"/>
      <c r="AX751" s="373"/>
      <c r="AY751" s="373"/>
      <c r="AZ751" s="373"/>
      <c r="BA751" s="373"/>
      <c r="BB751" s="373"/>
      <c r="BC751" s="373"/>
      <c r="BD751" s="373"/>
      <c r="BE751" s="373"/>
      <c r="BF751" s="373"/>
      <c r="BG751" s="373"/>
      <c r="BH751" s="373"/>
      <c r="BI751" s="373"/>
      <c r="BJ751" s="373"/>
      <c r="BK751" s="373"/>
      <c r="BL751" s="373"/>
      <c r="BM751" s="373"/>
      <c r="BN751" s="373"/>
    </row>
    <row r="752" spans="1:66" s="285" customFormat="1" ht="15.75" customHeight="1">
      <c r="A752" s="288"/>
      <c r="B752" s="288"/>
      <c r="C752" s="1396"/>
      <c r="D752" s="373"/>
      <c r="E752" s="373"/>
      <c r="F752" s="373"/>
      <c r="G752" s="373"/>
      <c r="H752" s="373"/>
      <c r="I752" s="373"/>
      <c r="J752" s="373"/>
      <c r="K752" s="373"/>
      <c r="L752" s="373"/>
      <c r="M752" s="373"/>
      <c r="N752" s="373"/>
      <c r="O752" s="287"/>
      <c r="P752" s="373"/>
      <c r="Q752" s="373"/>
      <c r="R752" s="373"/>
      <c r="S752" s="373"/>
      <c r="T752" s="373"/>
      <c r="U752" s="373"/>
      <c r="V752" s="373"/>
      <c r="W752" s="373"/>
      <c r="X752" s="373"/>
      <c r="Y752" s="373"/>
      <c r="Z752" s="373"/>
      <c r="AA752" s="373"/>
      <c r="AB752" s="373"/>
      <c r="AC752" s="373"/>
      <c r="AD752" s="373"/>
      <c r="AE752" s="373"/>
      <c r="AF752" s="373"/>
      <c r="AG752" s="373"/>
      <c r="AH752" s="373"/>
      <c r="AI752" s="373"/>
      <c r="AJ752" s="373"/>
      <c r="AK752" s="373"/>
      <c r="AL752" s="373"/>
      <c r="AM752" s="373"/>
      <c r="AN752" s="373"/>
      <c r="AO752" s="373"/>
      <c r="AP752" s="373"/>
      <c r="AQ752" s="373"/>
      <c r="AR752" s="373"/>
      <c r="AS752" s="373"/>
      <c r="AT752" s="373"/>
      <c r="AU752" s="373"/>
      <c r="AV752" s="373"/>
      <c r="AW752" s="373"/>
      <c r="AX752" s="373"/>
      <c r="AY752" s="373"/>
      <c r="AZ752" s="373"/>
      <c r="BA752" s="373"/>
      <c r="BB752" s="373"/>
      <c r="BC752" s="373"/>
      <c r="BD752" s="373"/>
      <c r="BE752" s="373"/>
      <c r="BF752" s="373"/>
      <c r="BG752" s="373"/>
      <c r="BH752" s="373"/>
      <c r="BI752" s="373"/>
      <c r="BJ752" s="373"/>
      <c r="BK752" s="373"/>
      <c r="BL752" s="373"/>
      <c r="BM752" s="373"/>
      <c r="BN752" s="373"/>
    </row>
    <row r="753" spans="1:66" s="285" customFormat="1">
      <c r="A753" s="288"/>
      <c r="B753" s="288"/>
      <c r="C753" s="1396"/>
      <c r="D753" s="373"/>
      <c r="E753" s="373"/>
      <c r="F753" s="373"/>
      <c r="G753" s="373"/>
      <c r="H753" s="373"/>
      <c r="I753" s="373"/>
      <c r="J753" s="373"/>
      <c r="K753" s="373"/>
      <c r="L753" s="373"/>
      <c r="M753" s="373"/>
      <c r="N753" s="373"/>
      <c r="O753" s="287"/>
      <c r="P753" s="373"/>
      <c r="Q753" s="373"/>
      <c r="R753" s="373"/>
      <c r="S753" s="373"/>
      <c r="T753" s="373"/>
      <c r="U753" s="373"/>
      <c r="V753" s="373"/>
      <c r="W753" s="373"/>
      <c r="X753" s="373"/>
      <c r="Y753" s="373"/>
      <c r="Z753" s="373"/>
      <c r="AA753" s="373"/>
      <c r="AB753" s="373"/>
      <c r="AC753" s="373"/>
      <c r="AD753" s="373"/>
      <c r="AE753" s="373"/>
      <c r="AF753" s="373"/>
      <c r="AG753" s="373"/>
      <c r="AH753" s="373"/>
      <c r="AI753" s="373"/>
      <c r="AJ753" s="373"/>
      <c r="AK753" s="373"/>
      <c r="AL753" s="373"/>
      <c r="AM753" s="373"/>
      <c r="AN753" s="373"/>
      <c r="AO753" s="373"/>
      <c r="AP753" s="373"/>
      <c r="AQ753" s="373"/>
      <c r="AR753" s="373"/>
      <c r="AS753" s="373"/>
      <c r="AT753" s="373"/>
      <c r="AU753" s="373"/>
      <c r="AV753" s="373"/>
      <c r="AW753" s="373"/>
      <c r="AX753" s="373"/>
      <c r="AY753" s="373"/>
      <c r="AZ753" s="373"/>
      <c r="BA753" s="373"/>
      <c r="BB753" s="373"/>
      <c r="BC753" s="373"/>
      <c r="BD753" s="373"/>
      <c r="BE753" s="373"/>
      <c r="BF753" s="373"/>
      <c r="BG753" s="373"/>
      <c r="BH753" s="373"/>
      <c r="BI753" s="373"/>
      <c r="BJ753" s="373"/>
      <c r="BK753" s="373"/>
      <c r="BL753" s="373"/>
      <c r="BM753" s="373"/>
      <c r="BN753" s="373"/>
    </row>
    <row r="754" spans="1:66" s="285" customFormat="1" ht="15.75" customHeight="1">
      <c r="A754" s="288"/>
      <c r="B754" s="288"/>
      <c r="C754" s="1396"/>
      <c r="D754" s="373"/>
      <c r="E754" s="373"/>
      <c r="F754" s="373"/>
      <c r="G754" s="373"/>
      <c r="H754" s="373"/>
      <c r="I754" s="373"/>
      <c r="J754" s="373"/>
      <c r="K754" s="373"/>
      <c r="L754" s="373"/>
      <c r="M754" s="373"/>
      <c r="N754" s="373"/>
      <c r="O754" s="287"/>
      <c r="P754" s="373"/>
      <c r="Q754" s="373"/>
      <c r="R754" s="373"/>
      <c r="S754" s="373"/>
      <c r="T754" s="373"/>
      <c r="U754" s="373"/>
      <c r="V754" s="373"/>
      <c r="W754" s="373"/>
      <c r="X754" s="373"/>
      <c r="Y754" s="373"/>
      <c r="Z754" s="373"/>
      <c r="AA754" s="373"/>
      <c r="AB754" s="373"/>
      <c r="AC754" s="373"/>
      <c r="AD754" s="373"/>
      <c r="AE754" s="373"/>
      <c r="AF754" s="373"/>
      <c r="AG754" s="373"/>
      <c r="AH754" s="373"/>
      <c r="AI754" s="373"/>
      <c r="AJ754" s="373"/>
      <c r="AK754" s="373"/>
      <c r="AL754" s="373"/>
      <c r="AM754" s="373"/>
      <c r="AN754" s="373"/>
      <c r="AO754" s="373"/>
      <c r="AP754" s="373"/>
      <c r="AQ754" s="373"/>
      <c r="AR754" s="373"/>
      <c r="AS754" s="373"/>
      <c r="AT754" s="373"/>
      <c r="AU754" s="373"/>
      <c r="AV754" s="373"/>
      <c r="AW754" s="373"/>
      <c r="AX754" s="373"/>
      <c r="AY754" s="373"/>
      <c r="AZ754" s="373"/>
      <c r="BA754" s="373"/>
      <c r="BB754" s="373"/>
      <c r="BC754" s="373"/>
      <c r="BD754" s="373"/>
      <c r="BE754" s="373"/>
      <c r="BF754" s="373"/>
      <c r="BG754" s="373"/>
      <c r="BH754" s="373"/>
      <c r="BI754" s="373"/>
      <c r="BJ754" s="373"/>
      <c r="BK754" s="373"/>
      <c r="BL754" s="373"/>
      <c r="BM754" s="373"/>
      <c r="BN754" s="373"/>
    </row>
    <row r="755" spans="1:66" s="285" customFormat="1">
      <c r="A755" s="288"/>
      <c r="B755" s="288"/>
      <c r="C755" s="1396"/>
      <c r="D755" s="373"/>
      <c r="E755" s="373"/>
      <c r="F755" s="373"/>
      <c r="G755" s="373"/>
      <c r="H755" s="373"/>
      <c r="I755" s="373"/>
      <c r="J755" s="373"/>
      <c r="K755" s="373"/>
      <c r="L755" s="373"/>
      <c r="M755" s="373"/>
      <c r="N755" s="373"/>
      <c r="O755" s="287"/>
      <c r="P755" s="373"/>
      <c r="Q755" s="373"/>
      <c r="R755" s="373"/>
      <c r="S755" s="373"/>
      <c r="T755" s="373"/>
      <c r="U755" s="373"/>
      <c r="V755" s="373"/>
      <c r="W755" s="373"/>
      <c r="X755" s="373"/>
      <c r="Y755" s="373"/>
      <c r="Z755" s="373"/>
      <c r="AA755" s="373"/>
      <c r="AB755" s="373"/>
      <c r="AC755" s="373"/>
      <c r="AD755" s="373"/>
      <c r="AE755" s="373"/>
      <c r="AF755" s="373"/>
      <c r="AG755" s="373"/>
      <c r="AH755" s="373"/>
      <c r="AI755" s="373"/>
      <c r="AJ755" s="373"/>
      <c r="AK755" s="373"/>
      <c r="AL755" s="373"/>
      <c r="AM755" s="373"/>
      <c r="AN755" s="373"/>
      <c r="AO755" s="373"/>
      <c r="AP755" s="373"/>
      <c r="AQ755" s="373"/>
      <c r="AR755" s="373"/>
      <c r="AS755" s="373"/>
      <c r="AT755" s="373"/>
      <c r="AU755" s="373"/>
      <c r="AV755" s="373"/>
      <c r="AW755" s="373"/>
      <c r="AX755" s="373"/>
      <c r="AY755" s="373"/>
      <c r="AZ755" s="373"/>
      <c r="BA755" s="373"/>
      <c r="BB755" s="373"/>
      <c r="BC755" s="373"/>
      <c r="BD755" s="373"/>
      <c r="BE755" s="373"/>
      <c r="BF755" s="373"/>
      <c r="BG755" s="373"/>
      <c r="BH755" s="373"/>
      <c r="BI755" s="373"/>
      <c r="BJ755" s="373"/>
      <c r="BK755" s="373"/>
      <c r="BL755" s="373"/>
      <c r="BM755" s="373"/>
      <c r="BN755" s="373"/>
    </row>
    <row r="756" spans="1:66" s="285" customFormat="1" ht="15.75" customHeight="1">
      <c r="A756" s="288"/>
      <c r="B756" s="288"/>
      <c r="C756" s="1396"/>
      <c r="D756" s="373"/>
      <c r="E756" s="373"/>
      <c r="F756" s="373"/>
      <c r="G756" s="373"/>
      <c r="H756" s="373"/>
      <c r="I756" s="373"/>
      <c r="J756" s="373"/>
      <c r="K756" s="373"/>
      <c r="L756" s="373"/>
      <c r="M756" s="373"/>
      <c r="N756" s="373"/>
      <c r="O756" s="287"/>
      <c r="P756" s="373"/>
      <c r="Q756" s="373"/>
      <c r="R756" s="373"/>
      <c r="S756" s="373"/>
      <c r="T756" s="373"/>
      <c r="U756" s="373"/>
      <c r="V756" s="373"/>
      <c r="W756" s="373"/>
      <c r="X756" s="373"/>
      <c r="Y756" s="373"/>
      <c r="Z756" s="373"/>
      <c r="AA756" s="373"/>
      <c r="AB756" s="373"/>
      <c r="AC756" s="373"/>
      <c r="AD756" s="373"/>
      <c r="AE756" s="373"/>
      <c r="AF756" s="373"/>
      <c r="AG756" s="373"/>
      <c r="AH756" s="373"/>
      <c r="AI756" s="373"/>
      <c r="AJ756" s="373"/>
      <c r="AK756" s="373"/>
      <c r="AL756" s="373"/>
      <c r="AM756" s="373"/>
      <c r="AN756" s="373"/>
      <c r="AO756" s="373"/>
      <c r="AP756" s="373"/>
      <c r="AQ756" s="373"/>
      <c r="AR756" s="373"/>
      <c r="AS756" s="373"/>
      <c r="AT756" s="373"/>
      <c r="AU756" s="373"/>
      <c r="AV756" s="373"/>
      <c r="AW756" s="373"/>
      <c r="AX756" s="373"/>
      <c r="AY756" s="373"/>
      <c r="AZ756" s="373"/>
      <c r="BA756" s="373"/>
      <c r="BB756" s="373"/>
      <c r="BC756" s="373"/>
      <c r="BD756" s="373"/>
      <c r="BE756" s="373"/>
      <c r="BF756" s="373"/>
      <c r="BG756" s="373"/>
      <c r="BH756" s="373"/>
      <c r="BI756" s="373"/>
      <c r="BJ756" s="373"/>
      <c r="BK756" s="373"/>
      <c r="BL756" s="373"/>
      <c r="BM756" s="373"/>
      <c r="BN756" s="373"/>
    </row>
    <row r="757" spans="1:66" s="285" customFormat="1">
      <c r="A757" s="288"/>
      <c r="B757" s="288"/>
      <c r="C757" s="1396"/>
      <c r="D757" s="373"/>
      <c r="E757" s="373"/>
      <c r="F757" s="373"/>
      <c r="G757" s="373"/>
      <c r="H757" s="373"/>
      <c r="I757" s="373"/>
      <c r="J757" s="373"/>
      <c r="K757" s="373"/>
      <c r="L757" s="373"/>
      <c r="M757" s="373"/>
      <c r="N757" s="373"/>
      <c r="O757" s="287"/>
      <c r="P757" s="373"/>
      <c r="Q757" s="373"/>
      <c r="R757" s="373"/>
      <c r="S757" s="373"/>
      <c r="T757" s="373"/>
      <c r="U757" s="373"/>
      <c r="V757" s="373"/>
      <c r="W757" s="373"/>
      <c r="X757" s="373"/>
      <c r="Y757" s="373"/>
      <c r="Z757" s="373"/>
      <c r="AA757" s="373"/>
      <c r="AB757" s="373"/>
      <c r="AC757" s="373"/>
      <c r="AD757" s="373"/>
      <c r="AE757" s="373"/>
      <c r="AF757" s="373"/>
      <c r="AG757" s="373"/>
      <c r="AH757" s="373"/>
      <c r="AI757" s="373"/>
      <c r="AJ757" s="373"/>
      <c r="AK757" s="373"/>
      <c r="AL757" s="373"/>
      <c r="AM757" s="373"/>
      <c r="AN757" s="373"/>
      <c r="AO757" s="373"/>
      <c r="AP757" s="373"/>
      <c r="AQ757" s="373"/>
      <c r="AR757" s="373"/>
      <c r="AS757" s="373"/>
      <c r="AT757" s="373"/>
      <c r="AU757" s="373"/>
      <c r="AV757" s="373"/>
      <c r="AW757" s="373"/>
      <c r="AX757" s="373"/>
      <c r="AY757" s="373"/>
      <c r="AZ757" s="373"/>
      <c r="BA757" s="373"/>
      <c r="BB757" s="373"/>
      <c r="BC757" s="373"/>
      <c r="BD757" s="373"/>
      <c r="BE757" s="373"/>
      <c r="BF757" s="373"/>
      <c r="BG757" s="373"/>
      <c r="BH757" s="373"/>
      <c r="BI757" s="373"/>
      <c r="BJ757" s="373"/>
      <c r="BK757" s="373"/>
      <c r="BL757" s="373"/>
      <c r="BM757" s="373"/>
      <c r="BN757" s="373"/>
    </row>
    <row r="758" spans="1:66" s="285" customFormat="1" ht="15.75" customHeight="1">
      <c r="A758" s="288"/>
      <c r="B758" s="288"/>
      <c r="C758" s="1396"/>
      <c r="D758" s="373"/>
      <c r="E758" s="373"/>
      <c r="F758" s="373"/>
      <c r="G758" s="373"/>
      <c r="H758" s="373"/>
      <c r="I758" s="373"/>
      <c r="J758" s="373"/>
      <c r="K758" s="373"/>
      <c r="L758" s="373"/>
      <c r="M758" s="373"/>
      <c r="N758" s="373"/>
      <c r="O758" s="287"/>
      <c r="P758" s="373"/>
      <c r="Q758" s="373"/>
      <c r="R758" s="373"/>
      <c r="S758" s="373"/>
      <c r="T758" s="373"/>
      <c r="U758" s="373"/>
      <c r="V758" s="373"/>
      <c r="W758" s="373"/>
      <c r="X758" s="373"/>
      <c r="Y758" s="373"/>
      <c r="Z758" s="373"/>
      <c r="AA758" s="373"/>
      <c r="AB758" s="373"/>
      <c r="AC758" s="373"/>
      <c r="AD758" s="373"/>
      <c r="AE758" s="373"/>
      <c r="AF758" s="373"/>
      <c r="AG758" s="373"/>
      <c r="AH758" s="373"/>
      <c r="AI758" s="373"/>
      <c r="AJ758" s="373"/>
      <c r="AK758" s="373"/>
      <c r="AL758" s="373"/>
      <c r="AM758" s="373"/>
      <c r="AN758" s="373"/>
      <c r="AO758" s="373"/>
      <c r="AP758" s="373"/>
      <c r="AQ758" s="373"/>
      <c r="AR758" s="373"/>
      <c r="AS758" s="373"/>
      <c r="AT758" s="373"/>
      <c r="AU758" s="373"/>
      <c r="AV758" s="373"/>
      <c r="AW758" s="373"/>
      <c r="AX758" s="373"/>
      <c r="AY758" s="373"/>
      <c r="AZ758" s="373"/>
      <c r="BA758" s="373"/>
      <c r="BB758" s="373"/>
      <c r="BC758" s="373"/>
      <c r="BD758" s="373"/>
      <c r="BE758" s="373"/>
      <c r="BF758" s="373"/>
      <c r="BG758" s="373"/>
      <c r="BH758" s="373"/>
      <c r="BI758" s="373"/>
      <c r="BJ758" s="373"/>
      <c r="BK758" s="373"/>
      <c r="BL758" s="373"/>
      <c r="BM758" s="373"/>
      <c r="BN758" s="373"/>
    </row>
    <row r="759" spans="1:66" s="285" customFormat="1">
      <c r="A759" s="288"/>
      <c r="B759" s="288"/>
      <c r="C759" s="1396"/>
      <c r="D759" s="373"/>
      <c r="E759" s="373"/>
      <c r="F759" s="373"/>
      <c r="G759" s="373"/>
      <c r="H759" s="373"/>
      <c r="I759" s="373"/>
      <c r="J759" s="373"/>
      <c r="K759" s="373"/>
      <c r="L759" s="373"/>
      <c r="M759" s="373"/>
      <c r="N759" s="373"/>
      <c r="O759" s="287"/>
      <c r="P759" s="373"/>
      <c r="Q759" s="373"/>
      <c r="R759" s="373"/>
      <c r="S759" s="373"/>
      <c r="T759" s="373"/>
      <c r="U759" s="373"/>
      <c r="V759" s="373"/>
      <c r="W759" s="373"/>
      <c r="X759" s="373"/>
      <c r="Y759" s="373"/>
      <c r="Z759" s="373"/>
      <c r="AA759" s="373"/>
      <c r="AB759" s="373"/>
      <c r="AC759" s="373"/>
      <c r="AD759" s="373"/>
      <c r="AE759" s="373"/>
      <c r="AF759" s="373"/>
      <c r="AG759" s="373"/>
      <c r="AH759" s="373"/>
      <c r="AI759" s="373"/>
      <c r="AJ759" s="373"/>
      <c r="AK759" s="373"/>
      <c r="AL759" s="373"/>
      <c r="AM759" s="373"/>
      <c r="AN759" s="373"/>
      <c r="AO759" s="373"/>
      <c r="AP759" s="373"/>
      <c r="AQ759" s="373"/>
      <c r="AR759" s="373"/>
      <c r="AS759" s="373"/>
      <c r="AT759" s="373"/>
      <c r="AU759" s="373"/>
      <c r="AV759" s="373"/>
      <c r="AW759" s="373"/>
      <c r="AX759" s="373"/>
      <c r="AY759" s="373"/>
      <c r="AZ759" s="373"/>
      <c r="BA759" s="373"/>
      <c r="BB759" s="373"/>
      <c r="BC759" s="373"/>
      <c r="BD759" s="373"/>
      <c r="BE759" s="373"/>
      <c r="BF759" s="373"/>
      <c r="BG759" s="373"/>
      <c r="BH759" s="373"/>
      <c r="BI759" s="373"/>
      <c r="BJ759" s="373"/>
      <c r="BK759" s="373"/>
      <c r="BL759" s="373"/>
      <c r="BM759" s="373"/>
      <c r="BN759" s="373"/>
    </row>
    <row r="760" spans="1:66" s="285" customFormat="1" ht="15.75" customHeight="1">
      <c r="A760" s="288"/>
      <c r="B760" s="288"/>
      <c r="C760" s="1396"/>
      <c r="D760" s="373"/>
      <c r="E760" s="373"/>
      <c r="F760" s="373"/>
      <c r="G760" s="373"/>
      <c r="H760" s="373"/>
      <c r="I760" s="373"/>
      <c r="J760" s="373"/>
      <c r="K760" s="373"/>
      <c r="L760" s="373"/>
      <c r="M760" s="373"/>
      <c r="N760" s="373"/>
      <c r="O760" s="287"/>
      <c r="P760" s="373"/>
      <c r="Q760" s="373"/>
      <c r="R760" s="373"/>
      <c r="S760" s="373"/>
      <c r="T760" s="373"/>
      <c r="U760" s="373"/>
      <c r="V760" s="373"/>
      <c r="W760" s="373"/>
      <c r="X760" s="373"/>
      <c r="Y760" s="373"/>
      <c r="Z760" s="373"/>
      <c r="AA760" s="373"/>
      <c r="AB760" s="373"/>
      <c r="AC760" s="373"/>
      <c r="AD760" s="373"/>
      <c r="AE760" s="373"/>
      <c r="AF760" s="373"/>
      <c r="AG760" s="373"/>
      <c r="AH760" s="373"/>
      <c r="AI760" s="373"/>
      <c r="AJ760" s="373"/>
      <c r="AK760" s="373"/>
      <c r="AL760" s="373"/>
      <c r="AM760" s="373"/>
      <c r="AN760" s="373"/>
      <c r="AO760" s="373"/>
      <c r="AP760" s="373"/>
      <c r="AQ760" s="373"/>
      <c r="AR760" s="373"/>
      <c r="AS760" s="373"/>
      <c r="AT760" s="373"/>
      <c r="AU760" s="373"/>
      <c r="AV760" s="373"/>
      <c r="AW760" s="373"/>
      <c r="AX760" s="373"/>
      <c r="AY760" s="373"/>
      <c r="AZ760" s="373"/>
      <c r="BA760" s="373"/>
      <c r="BB760" s="373"/>
      <c r="BC760" s="373"/>
      <c r="BD760" s="373"/>
      <c r="BE760" s="373"/>
      <c r="BF760" s="373"/>
      <c r="BG760" s="373"/>
      <c r="BH760" s="373"/>
      <c r="BI760" s="373"/>
      <c r="BJ760" s="373"/>
      <c r="BK760" s="373"/>
      <c r="BL760" s="373"/>
      <c r="BM760" s="373"/>
      <c r="BN760" s="373"/>
    </row>
    <row r="761" spans="1:66" s="285" customFormat="1">
      <c r="A761" s="288"/>
      <c r="B761" s="288"/>
      <c r="C761" s="1396"/>
      <c r="D761" s="373"/>
      <c r="E761" s="373"/>
      <c r="F761" s="373"/>
      <c r="G761" s="373"/>
      <c r="H761" s="373"/>
      <c r="I761" s="373"/>
      <c r="J761" s="373"/>
      <c r="K761" s="373"/>
      <c r="L761" s="373"/>
      <c r="M761" s="373"/>
      <c r="N761" s="373"/>
      <c r="O761" s="287"/>
      <c r="P761" s="373"/>
      <c r="Q761" s="373"/>
      <c r="R761" s="373"/>
      <c r="S761" s="373"/>
      <c r="T761" s="373"/>
      <c r="U761" s="373"/>
      <c r="V761" s="373"/>
      <c r="W761" s="373"/>
      <c r="X761" s="373"/>
      <c r="Y761" s="373"/>
      <c r="Z761" s="373"/>
      <c r="AA761" s="373"/>
      <c r="AB761" s="373"/>
      <c r="AC761" s="373"/>
      <c r="AD761" s="373"/>
      <c r="AE761" s="373"/>
      <c r="AF761" s="373"/>
      <c r="AG761" s="373"/>
      <c r="AH761" s="373"/>
      <c r="AI761" s="373"/>
      <c r="AJ761" s="373"/>
      <c r="AK761" s="373"/>
      <c r="AL761" s="373"/>
      <c r="AM761" s="373"/>
      <c r="AN761" s="373"/>
      <c r="AO761" s="373"/>
      <c r="AP761" s="373"/>
      <c r="AQ761" s="373"/>
      <c r="AR761" s="373"/>
      <c r="AS761" s="373"/>
      <c r="AT761" s="373"/>
      <c r="AU761" s="373"/>
      <c r="AV761" s="373"/>
      <c r="AW761" s="373"/>
      <c r="AX761" s="373"/>
      <c r="AY761" s="373"/>
      <c r="AZ761" s="373"/>
      <c r="BA761" s="373"/>
      <c r="BB761" s="373"/>
      <c r="BC761" s="373"/>
      <c r="BD761" s="373"/>
      <c r="BE761" s="373"/>
      <c r="BF761" s="373"/>
      <c r="BG761" s="373"/>
      <c r="BH761" s="373"/>
      <c r="BI761" s="373"/>
      <c r="BJ761" s="373"/>
      <c r="BK761" s="373"/>
      <c r="BL761" s="373"/>
      <c r="BM761" s="373"/>
      <c r="BN761" s="373"/>
    </row>
    <row r="762" spans="1:66" s="285" customFormat="1" ht="15.75" customHeight="1">
      <c r="A762" s="288"/>
      <c r="B762" s="288"/>
      <c r="C762" s="1396"/>
      <c r="D762" s="373"/>
      <c r="E762" s="373"/>
      <c r="F762" s="373"/>
      <c r="G762" s="373"/>
      <c r="H762" s="373"/>
      <c r="I762" s="373"/>
      <c r="J762" s="373"/>
      <c r="K762" s="373"/>
      <c r="L762" s="373"/>
      <c r="M762" s="373"/>
      <c r="N762" s="373"/>
      <c r="O762" s="287"/>
      <c r="P762" s="373"/>
      <c r="Q762" s="373"/>
      <c r="R762" s="373"/>
      <c r="S762" s="373"/>
      <c r="T762" s="373"/>
      <c r="U762" s="373"/>
      <c r="V762" s="373"/>
      <c r="W762" s="373"/>
      <c r="X762" s="373"/>
      <c r="Y762" s="373"/>
      <c r="Z762" s="373"/>
      <c r="AA762" s="373"/>
      <c r="AB762" s="373"/>
      <c r="AC762" s="373"/>
      <c r="AD762" s="373"/>
      <c r="AE762" s="373"/>
      <c r="AF762" s="373"/>
      <c r="AG762" s="373"/>
      <c r="AH762" s="373"/>
      <c r="AI762" s="373"/>
      <c r="AJ762" s="373"/>
      <c r="AK762" s="373"/>
      <c r="AL762" s="373"/>
      <c r="AM762" s="373"/>
      <c r="AN762" s="373"/>
      <c r="AO762" s="373"/>
      <c r="AP762" s="373"/>
      <c r="AQ762" s="373"/>
      <c r="AR762" s="373"/>
      <c r="AS762" s="373"/>
      <c r="AT762" s="373"/>
      <c r="AU762" s="373"/>
      <c r="AV762" s="373"/>
      <c r="AW762" s="373"/>
      <c r="AX762" s="373"/>
      <c r="AY762" s="373"/>
      <c r="AZ762" s="373"/>
      <c r="BA762" s="373"/>
      <c r="BB762" s="373"/>
      <c r="BC762" s="373"/>
      <c r="BD762" s="373"/>
      <c r="BE762" s="373"/>
      <c r="BF762" s="373"/>
      <c r="BG762" s="373"/>
      <c r="BH762" s="373"/>
      <c r="BI762" s="373"/>
      <c r="BJ762" s="373"/>
      <c r="BK762" s="373"/>
      <c r="BL762" s="373"/>
      <c r="BM762" s="373"/>
      <c r="BN762" s="373"/>
    </row>
    <row r="763" spans="1:66" s="285" customFormat="1">
      <c r="A763" s="288"/>
      <c r="B763" s="288"/>
      <c r="C763" s="1396"/>
      <c r="D763" s="373"/>
      <c r="E763" s="373"/>
      <c r="F763" s="373"/>
      <c r="G763" s="373"/>
      <c r="H763" s="373"/>
      <c r="I763" s="373"/>
      <c r="J763" s="373"/>
      <c r="K763" s="373"/>
      <c r="L763" s="373"/>
      <c r="M763" s="373"/>
      <c r="N763" s="373"/>
      <c r="O763" s="287"/>
      <c r="P763" s="373"/>
      <c r="Q763" s="373"/>
      <c r="R763" s="373"/>
      <c r="S763" s="373"/>
      <c r="T763" s="373"/>
      <c r="U763" s="373"/>
      <c r="V763" s="373"/>
      <c r="W763" s="373"/>
      <c r="X763" s="373"/>
      <c r="Y763" s="373"/>
      <c r="Z763" s="373"/>
      <c r="AA763" s="373"/>
      <c r="AB763" s="373"/>
      <c r="AC763" s="373"/>
      <c r="AD763" s="373"/>
      <c r="AE763" s="373"/>
      <c r="AF763" s="373"/>
      <c r="AG763" s="373"/>
      <c r="AH763" s="373"/>
      <c r="AI763" s="373"/>
      <c r="AJ763" s="373"/>
      <c r="AK763" s="373"/>
      <c r="AL763" s="373"/>
      <c r="AM763" s="373"/>
      <c r="AN763" s="373"/>
      <c r="AO763" s="373"/>
      <c r="AP763" s="373"/>
      <c r="AQ763" s="373"/>
      <c r="AR763" s="373"/>
      <c r="AS763" s="373"/>
      <c r="AT763" s="373"/>
      <c r="AU763" s="373"/>
      <c r="AV763" s="373"/>
      <c r="AW763" s="373"/>
      <c r="AX763" s="373"/>
      <c r="AY763" s="373"/>
      <c r="AZ763" s="373"/>
      <c r="BA763" s="373"/>
      <c r="BB763" s="373"/>
      <c r="BC763" s="373"/>
      <c r="BD763" s="373"/>
      <c r="BE763" s="373"/>
      <c r="BF763" s="373"/>
      <c r="BG763" s="373"/>
      <c r="BH763" s="373"/>
      <c r="BI763" s="373"/>
      <c r="BJ763" s="373"/>
      <c r="BK763" s="373"/>
      <c r="BL763" s="373"/>
      <c r="BM763" s="373"/>
      <c r="BN763" s="373"/>
    </row>
    <row r="764" spans="1:66" s="285" customFormat="1" ht="15.75" customHeight="1">
      <c r="A764" s="288"/>
      <c r="B764" s="288"/>
      <c r="C764" s="1396"/>
      <c r="D764" s="373"/>
      <c r="E764" s="373"/>
      <c r="F764" s="373"/>
      <c r="G764" s="373"/>
      <c r="H764" s="373"/>
      <c r="I764" s="373"/>
      <c r="J764" s="373"/>
      <c r="K764" s="373"/>
      <c r="L764" s="373"/>
      <c r="M764" s="373"/>
      <c r="N764" s="373"/>
      <c r="O764" s="287"/>
      <c r="P764" s="373"/>
      <c r="Q764" s="373"/>
      <c r="R764" s="373"/>
      <c r="S764" s="373"/>
      <c r="T764" s="373"/>
      <c r="U764" s="373"/>
      <c r="V764" s="373"/>
      <c r="W764" s="373"/>
      <c r="X764" s="373"/>
      <c r="Y764" s="373"/>
      <c r="Z764" s="373"/>
      <c r="AA764" s="373"/>
      <c r="AB764" s="373"/>
      <c r="AC764" s="373"/>
      <c r="AD764" s="373"/>
      <c r="AE764" s="373"/>
      <c r="AF764" s="373"/>
      <c r="AG764" s="373"/>
      <c r="AH764" s="373"/>
      <c r="AI764" s="373"/>
      <c r="AJ764" s="373"/>
      <c r="AK764" s="373"/>
      <c r="AL764" s="373"/>
      <c r="AM764" s="373"/>
      <c r="AN764" s="373"/>
      <c r="AO764" s="373"/>
      <c r="AP764" s="373"/>
      <c r="AQ764" s="373"/>
      <c r="AR764" s="373"/>
      <c r="AS764" s="373"/>
      <c r="AT764" s="373"/>
      <c r="AU764" s="373"/>
      <c r="AV764" s="373"/>
      <c r="AW764" s="373"/>
      <c r="AX764" s="373"/>
      <c r="AY764" s="373"/>
      <c r="AZ764" s="373"/>
      <c r="BA764" s="373"/>
      <c r="BB764" s="373"/>
      <c r="BC764" s="373"/>
      <c r="BD764" s="373"/>
      <c r="BE764" s="373"/>
      <c r="BF764" s="373"/>
      <c r="BG764" s="373"/>
      <c r="BH764" s="373"/>
      <c r="BI764" s="373"/>
      <c r="BJ764" s="373"/>
      <c r="BK764" s="373"/>
      <c r="BL764" s="373"/>
      <c r="BM764" s="373"/>
      <c r="BN764" s="373"/>
    </row>
    <row r="765" spans="1:66" s="285" customFormat="1">
      <c r="A765" s="288"/>
      <c r="B765" s="288"/>
      <c r="C765" s="1396"/>
      <c r="D765" s="373"/>
      <c r="E765" s="373"/>
      <c r="F765" s="373"/>
      <c r="G765" s="373"/>
      <c r="H765" s="373"/>
      <c r="I765" s="373"/>
      <c r="J765" s="373"/>
      <c r="K765" s="373"/>
      <c r="L765" s="373"/>
      <c r="M765" s="373"/>
      <c r="N765" s="373"/>
      <c r="O765" s="287"/>
      <c r="P765" s="373"/>
      <c r="Q765" s="373"/>
      <c r="R765" s="373"/>
      <c r="S765" s="373"/>
      <c r="T765" s="373"/>
      <c r="U765" s="373"/>
      <c r="V765" s="373"/>
      <c r="W765" s="373"/>
      <c r="X765" s="373"/>
      <c r="Y765" s="373"/>
      <c r="Z765" s="373"/>
      <c r="AA765" s="373"/>
      <c r="AB765" s="373"/>
      <c r="AC765" s="373"/>
      <c r="AD765" s="373"/>
      <c r="AE765" s="373"/>
      <c r="AF765" s="373"/>
      <c r="AG765" s="373"/>
      <c r="AH765" s="373"/>
      <c r="AI765" s="373"/>
      <c r="AJ765" s="373"/>
      <c r="AK765" s="373"/>
      <c r="AL765" s="373"/>
      <c r="AM765" s="373"/>
      <c r="AN765" s="373"/>
      <c r="AO765" s="373"/>
      <c r="AP765" s="373"/>
      <c r="AQ765" s="373"/>
      <c r="AR765" s="373"/>
      <c r="AS765" s="373"/>
      <c r="AT765" s="373"/>
      <c r="AU765" s="373"/>
      <c r="AV765" s="373"/>
      <c r="AW765" s="373"/>
      <c r="AX765" s="373"/>
      <c r="AY765" s="373"/>
      <c r="AZ765" s="373"/>
      <c r="BA765" s="373"/>
      <c r="BB765" s="373"/>
      <c r="BC765" s="373"/>
      <c r="BD765" s="373"/>
      <c r="BE765" s="373"/>
      <c r="BF765" s="373"/>
      <c r="BG765" s="373"/>
      <c r="BH765" s="373"/>
      <c r="BI765" s="373"/>
      <c r="BJ765" s="373"/>
      <c r="BK765" s="373"/>
      <c r="BL765" s="373"/>
      <c r="BM765" s="373"/>
      <c r="BN765" s="373"/>
    </row>
    <row r="766" spans="1:66" s="285" customFormat="1" ht="15.75" customHeight="1">
      <c r="A766" s="288"/>
      <c r="B766" s="288"/>
      <c r="C766" s="1396"/>
      <c r="D766" s="373"/>
      <c r="E766" s="373"/>
      <c r="F766" s="373"/>
      <c r="G766" s="373"/>
      <c r="H766" s="373"/>
      <c r="I766" s="373"/>
      <c r="J766" s="373"/>
      <c r="K766" s="373"/>
      <c r="L766" s="373"/>
      <c r="M766" s="373"/>
      <c r="N766" s="373"/>
      <c r="O766" s="287"/>
      <c r="P766" s="373"/>
      <c r="Q766" s="373"/>
      <c r="R766" s="373"/>
      <c r="S766" s="373"/>
      <c r="T766" s="373"/>
      <c r="U766" s="373"/>
      <c r="V766" s="373"/>
      <c r="W766" s="373"/>
      <c r="X766" s="373"/>
      <c r="Y766" s="373"/>
      <c r="Z766" s="373"/>
      <c r="AA766" s="373"/>
      <c r="AB766" s="373"/>
      <c r="AC766" s="373"/>
      <c r="AD766" s="373"/>
      <c r="AE766" s="373"/>
      <c r="AF766" s="373"/>
      <c r="AG766" s="373"/>
      <c r="AH766" s="373"/>
      <c r="AI766" s="373"/>
      <c r="AJ766" s="373"/>
      <c r="AK766" s="373"/>
      <c r="AL766" s="373"/>
      <c r="AM766" s="373"/>
      <c r="AN766" s="373"/>
      <c r="AO766" s="373"/>
      <c r="AP766" s="373"/>
      <c r="AQ766" s="373"/>
      <c r="AR766" s="373"/>
      <c r="AS766" s="373"/>
      <c r="AT766" s="373"/>
      <c r="AU766" s="373"/>
      <c r="AV766" s="373"/>
      <c r="AW766" s="373"/>
      <c r="AX766" s="373"/>
      <c r="AY766" s="373"/>
      <c r="AZ766" s="373"/>
      <c r="BA766" s="373"/>
      <c r="BB766" s="373"/>
      <c r="BC766" s="373"/>
      <c r="BD766" s="373"/>
      <c r="BE766" s="373"/>
      <c r="BF766" s="373"/>
      <c r="BG766" s="373"/>
      <c r="BH766" s="373"/>
      <c r="BI766" s="373"/>
      <c r="BJ766" s="373"/>
      <c r="BK766" s="373"/>
      <c r="BL766" s="373"/>
      <c r="BM766" s="373"/>
      <c r="BN766" s="373"/>
    </row>
    <row r="767" spans="1:66" s="285" customFormat="1">
      <c r="A767" s="288"/>
      <c r="B767" s="288"/>
      <c r="C767" s="1396"/>
      <c r="D767" s="373"/>
      <c r="E767" s="373"/>
      <c r="F767" s="373"/>
      <c r="G767" s="373"/>
      <c r="H767" s="373"/>
      <c r="I767" s="373"/>
      <c r="J767" s="373"/>
      <c r="K767" s="373"/>
      <c r="L767" s="373"/>
      <c r="M767" s="373"/>
      <c r="N767" s="373"/>
      <c r="O767" s="287"/>
      <c r="P767" s="373"/>
      <c r="Q767" s="373"/>
      <c r="R767" s="373"/>
      <c r="S767" s="373"/>
      <c r="T767" s="373"/>
      <c r="U767" s="373"/>
      <c r="V767" s="373"/>
      <c r="W767" s="373"/>
      <c r="X767" s="373"/>
      <c r="Y767" s="373"/>
      <c r="Z767" s="373"/>
      <c r="AA767" s="373"/>
      <c r="AB767" s="373"/>
      <c r="AC767" s="373"/>
      <c r="AD767" s="373"/>
      <c r="AE767" s="373"/>
      <c r="AF767" s="373"/>
      <c r="AG767" s="373"/>
      <c r="AH767" s="373"/>
      <c r="AI767" s="373"/>
      <c r="AJ767" s="373"/>
      <c r="AK767" s="373"/>
      <c r="AL767" s="373"/>
      <c r="AM767" s="373"/>
      <c r="AN767" s="373"/>
      <c r="AO767" s="373"/>
      <c r="AP767" s="373"/>
      <c r="AQ767" s="373"/>
      <c r="AR767" s="373"/>
      <c r="AS767" s="373"/>
      <c r="AT767" s="373"/>
      <c r="AU767" s="373"/>
      <c r="AV767" s="373"/>
      <c r="AW767" s="373"/>
      <c r="AX767" s="373"/>
      <c r="AY767" s="373"/>
      <c r="AZ767" s="373"/>
      <c r="BA767" s="373"/>
      <c r="BB767" s="373"/>
      <c r="BC767" s="373"/>
      <c r="BD767" s="373"/>
      <c r="BE767" s="373"/>
      <c r="BF767" s="373"/>
      <c r="BG767" s="373"/>
      <c r="BH767" s="373"/>
      <c r="BI767" s="373"/>
      <c r="BJ767" s="373"/>
      <c r="BK767" s="373"/>
      <c r="BL767" s="373"/>
      <c r="BM767" s="373"/>
      <c r="BN767" s="373"/>
    </row>
    <row r="768" spans="1:66" s="285" customFormat="1" ht="15.75" customHeight="1">
      <c r="A768" s="288"/>
      <c r="B768" s="288"/>
      <c r="C768" s="1396"/>
      <c r="D768" s="373"/>
      <c r="E768" s="373"/>
      <c r="F768" s="373"/>
      <c r="G768" s="373"/>
      <c r="H768" s="373"/>
      <c r="I768" s="373"/>
      <c r="J768" s="373"/>
      <c r="K768" s="373"/>
      <c r="L768" s="373"/>
      <c r="M768" s="373"/>
      <c r="N768" s="373"/>
      <c r="O768" s="287"/>
      <c r="P768" s="373"/>
      <c r="Q768" s="373"/>
      <c r="R768" s="373"/>
      <c r="S768" s="373"/>
      <c r="T768" s="373"/>
      <c r="U768" s="373"/>
      <c r="V768" s="373"/>
      <c r="W768" s="373"/>
      <c r="X768" s="373"/>
      <c r="Y768" s="373"/>
      <c r="Z768" s="373"/>
      <c r="AA768" s="373"/>
      <c r="AB768" s="373"/>
      <c r="AC768" s="373"/>
      <c r="AD768" s="373"/>
      <c r="AE768" s="373"/>
      <c r="AF768" s="373"/>
      <c r="AG768" s="373"/>
      <c r="AH768" s="373"/>
      <c r="AI768" s="373"/>
      <c r="AJ768" s="373"/>
      <c r="AK768" s="373"/>
      <c r="AL768" s="373"/>
      <c r="AM768" s="373"/>
      <c r="AN768" s="373"/>
      <c r="AO768" s="373"/>
      <c r="AP768" s="373"/>
      <c r="AQ768" s="373"/>
      <c r="AR768" s="373"/>
      <c r="AS768" s="373"/>
      <c r="AT768" s="373"/>
      <c r="AU768" s="373"/>
      <c r="AV768" s="373"/>
      <c r="AW768" s="373"/>
      <c r="AX768" s="373"/>
      <c r="AY768" s="373"/>
      <c r="AZ768" s="373"/>
      <c r="BA768" s="373"/>
      <c r="BB768" s="373"/>
      <c r="BC768" s="373"/>
      <c r="BD768" s="373"/>
      <c r="BE768" s="373"/>
      <c r="BF768" s="373"/>
      <c r="BG768" s="373"/>
      <c r="BH768" s="373"/>
      <c r="BI768" s="373"/>
      <c r="BJ768" s="373"/>
      <c r="BK768" s="373"/>
      <c r="BL768" s="373"/>
      <c r="BM768" s="373"/>
      <c r="BN768" s="373"/>
    </row>
    <row r="769" spans="1:66" s="285" customFormat="1">
      <c r="A769" s="288"/>
      <c r="B769" s="288"/>
      <c r="C769" s="1396"/>
      <c r="D769" s="373"/>
      <c r="E769" s="373"/>
      <c r="F769" s="373"/>
      <c r="G769" s="373"/>
      <c r="H769" s="373"/>
      <c r="I769" s="373"/>
      <c r="J769" s="373"/>
      <c r="K769" s="373"/>
      <c r="L769" s="373"/>
      <c r="M769" s="373"/>
      <c r="N769" s="373"/>
      <c r="O769" s="287"/>
      <c r="P769" s="373"/>
      <c r="Q769" s="373"/>
      <c r="R769" s="373"/>
      <c r="S769" s="373"/>
      <c r="T769" s="373"/>
      <c r="U769" s="373"/>
      <c r="V769" s="373"/>
      <c r="W769" s="373"/>
      <c r="X769" s="373"/>
      <c r="Y769" s="373"/>
      <c r="Z769" s="373"/>
      <c r="AA769" s="373"/>
      <c r="AB769" s="373"/>
      <c r="AC769" s="373"/>
      <c r="AD769" s="373"/>
      <c r="AE769" s="373"/>
      <c r="AF769" s="373"/>
      <c r="AG769" s="373"/>
      <c r="AH769" s="373"/>
      <c r="AI769" s="373"/>
      <c r="AJ769" s="373"/>
      <c r="AK769" s="373"/>
      <c r="AL769" s="373"/>
      <c r="AM769" s="373"/>
      <c r="AN769" s="373"/>
      <c r="AO769" s="373"/>
      <c r="AP769" s="373"/>
      <c r="AQ769" s="373"/>
      <c r="AR769" s="373"/>
      <c r="AS769" s="373"/>
      <c r="AT769" s="373"/>
      <c r="AU769" s="373"/>
      <c r="AV769" s="373"/>
      <c r="AW769" s="373"/>
      <c r="AX769" s="373"/>
      <c r="AY769" s="373"/>
      <c r="AZ769" s="373"/>
      <c r="BA769" s="373"/>
      <c r="BB769" s="373"/>
      <c r="BC769" s="373"/>
      <c r="BD769" s="373"/>
      <c r="BE769" s="373"/>
      <c r="BF769" s="373"/>
      <c r="BG769" s="373"/>
      <c r="BH769" s="373"/>
      <c r="BI769" s="373"/>
      <c r="BJ769" s="373"/>
      <c r="BK769" s="373"/>
      <c r="BL769" s="373"/>
      <c r="BM769" s="373"/>
      <c r="BN769" s="373"/>
    </row>
    <row r="770" spans="1:66" s="285" customFormat="1" ht="15.75" customHeight="1">
      <c r="A770" s="288"/>
      <c r="B770" s="288"/>
      <c r="C770" s="1396"/>
      <c r="D770" s="373"/>
      <c r="E770" s="373"/>
      <c r="F770" s="373"/>
      <c r="G770" s="373"/>
      <c r="H770" s="373"/>
      <c r="I770" s="373"/>
      <c r="J770" s="373"/>
      <c r="K770" s="373"/>
      <c r="L770" s="373"/>
      <c r="M770" s="373"/>
      <c r="N770" s="373"/>
      <c r="O770" s="287"/>
      <c r="P770" s="373"/>
      <c r="Q770" s="373"/>
      <c r="R770" s="373"/>
      <c r="S770" s="373"/>
      <c r="T770" s="373"/>
      <c r="U770" s="373"/>
      <c r="V770" s="373"/>
      <c r="W770" s="373"/>
      <c r="X770" s="373"/>
      <c r="Y770" s="373"/>
      <c r="Z770" s="373"/>
      <c r="AA770" s="373"/>
      <c r="AB770" s="373"/>
      <c r="AC770" s="373"/>
      <c r="AD770" s="373"/>
      <c r="AE770" s="373"/>
      <c r="AF770" s="373"/>
      <c r="AG770" s="373"/>
      <c r="AH770" s="373"/>
      <c r="AI770" s="373"/>
      <c r="AJ770" s="373"/>
      <c r="AK770" s="373"/>
      <c r="AL770" s="373"/>
      <c r="AM770" s="373"/>
      <c r="AN770" s="373"/>
      <c r="AO770" s="373"/>
      <c r="AP770" s="373"/>
      <c r="AQ770" s="373"/>
      <c r="AR770" s="373"/>
      <c r="AS770" s="373"/>
      <c r="AT770" s="373"/>
      <c r="AU770" s="373"/>
      <c r="AV770" s="373"/>
      <c r="AW770" s="373"/>
      <c r="AX770" s="373"/>
      <c r="AY770" s="373"/>
      <c r="AZ770" s="373"/>
      <c r="BA770" s="373"/>
      <c r="BB770" s="373"/>
      <c r="BC770" s="373"/>
      <c r="BD770" s="373"/>
      <c r="BE770" s="373"/>
      <c r="BF770" s="373"/>
      <c r="BG770" s="373"/>
      <c r="BH770" s="373"/>
      <c r="BI770" s="373"/>
      <c r="BJ770" s="373"/>
      <c r="BK770" s="373"/>
      <c r="BL770" s="373"/>
      <c r="BM770" s="373"/>
      <c r="BN770" s="373"/>
    </row>
    <row r="771" spans="1:66" s="285" customFormat="1">
      <c r="A771" s="288"/>
      <c r="B771" s="288"/>
      <c r="C771" s="1396"/>
      <c r="D771" s="373"/>
      <c r="E771" s="373"/>
      <c r="F771" s="373"/>
      <c r="G771" s="373"/>
      <c r="H771" s="373"/>
      <c r="I771" s="373"/>
      <c r="J771" s="373"/>
      <c r="K771" s="373"/>
      <c r="L771" s="373"/>
      <c r="M771" s="373"/>
      <c r="N771" s="373"/>
      <c r="O771" s="287"/>
      <c r="P771" s="373"/>
      <c r="Q771" s="373"/>
      <c r="R771" s="373"/>
      <c r="S771" s="373"/>
      <c r="T771" s="373"/>
      <c r="U771" s="373"/>
      <c r="V771" s="373"/>
      <c r="W771" s="373"/>
      <c r="X771" s="373"/>
      <c r="Y771" s="373"/>
      <c r="Z771" s="373"/>
      <c r="AA771" s="373"/>
      <c r="AB771" s="373"/>
      <c r="AC771" s="373"/>
      <c r="AD771" s="373"/>
      <c r="AE771" s="373"/>
      <c r="AF771" s="373"/>
      <c r="AG771" s="373"/>
      <c r="AH771" s="373"/>
      <c r="AI771" s="373"/>
      <c r="AJ771" s="373"/>
      <c r="AK771" s="373"/>
      <c r="AL771" s="373"/>
      <c r="AM771" s="373"/>
      <c r="AN771" s="373"/>
      <c r="AO771" s="373"/>
      <c r="AP771" s="373"/>
      <c r="AQ771" s="373"/>
      <c r="AR771" s="373"/>
      <c r="AS771" s="373"/>
      <c r="AT771" s="373"/>
      <c r="AU771" s="373"/>
      <c r="AV771" s="373"/>
      <c r="AW771" s="373"/>
      <c r="AX771" s="373"/>
      <c r="AY771" s="373"/>
      <c r="AZ771" s="373"/>
      <c r="BA771" s="373"/>
      <c r="BB771" s="373"/>
      <c r="BC771" s="373"/>
      <c r="BD771" s="373"/>
      <c r="BE771" s="373"/>
      <c r="BF771" s="373"/>
      <c r="BG771" s="373"/>
      <c r="BH771" s="373"/>
      <c r="BI771" s="373"/>
      <c r="BJ771" s="373"/>
      <c r="BK771" s="373"/>
      <c r="BL771" s="373"/>
      <c r="BM771" s="373"/>
      <c r="BN771" s="373"/>
    </row>
    <row r="772" spans="1:66" s="285" customFormat="1" ht="15.75" customHeight="1">
      <c r="A772" s="288"/>
      <c r="B772" s="288"/>
      <c r="C772" s="1396"/>
      <c r="D772" s="373"/>
      <c r="E772" s="373"/>
      <c r="F772" s="373"/>
      <c r="G772" s="373"/>
      <c r="H772" s="373"/>
      <c r="I772" s="373"/>
      <c r="J772" s="373"/>
      <c r="K772" s="373"/>
      <c r="L772" s="373"/>
      <c r="M772" s="373"/>
      <c r="N772" s="373"/>
      <c r="O772" s="287"/>
      <c r="P772" s="373"/>
      <c r="Q772" s="373"/>
      <c r="R772" s="373"/>
      <c r="S772" s="373"/>
      <c r="T772" s="373"/>
      <c r="U772" s="373"/>
      <c r="V772" s="373"/>
      <c r="W772" s="373"/>
      <c r="X772" s="373"/>
      <c r="Y772" s="373"/>
      <c r="Z772" s="373"/>
      <c r="AA772" s="373"/>
      <c r="AB772" s="373"/>
      <c r="AC772" s="373"/>
      <c r="AD772" s="373"/>
      <c r="AE772" s="373"/>
      <c r="AF772" s="373"/>
      <c r="AG772" s="373"/>
      <c r="AH772" s="373"/>
      <c r="AI772" s="373"/>
      <c r="AJ772" s="373"/>
      <c r="AK772" s="373"/>
      <c r="AL772" s="373"/>
      <c r="AM772" s="373"/>
      <c r="AN772" s="373"/>
      <c r="AO772" s="373"/>
      <c r="AP772" s="373"/>
      <c r="AQ772" s="373"/>
      <c r="AR772" s="373"/>
      <c r="AS772" s="373"/>
      <c r="AT772" s="373"/>
      <c r="AU772" s="373"/>
      <c r="AV772" s="373"/>
      <c r="AW772" s="373"/>
      <c r="AX772" s="373"/>
      <c r="AY772" s="373"/>
      <c r="AZ772" s="373"/>
      <c r="BA772" s="373"/>
      <c r="BB772" s="373"/>
      <c r="BC772" s="373"/>
      <c r="BD772" s="373"/>
      <c r="BE772" s="373"/>
      <c r="BF772" s="373"/>
      <c r="BG772" s="373"/>
      <c r="BH772" s="373"/>
      <c r="BI772" s="373"/>
      <c r="BJ772" s="373"/>
      <c r="BK772" s="373"/>
      <c r="BL772" s="373"/>
      <c r="BM772" s="373"/>
      <c r="BN772" s="373"/>
    </row>
    <row r="773" spans="1:66" s="285" customFormat="1">
      <c r="A773" s="288"/>
      <c r="B773" s="288"/>
      <c r="C773" s="1396"/>
      <c r="D773" s="373"/>
      <c r="E773" s="373"/>
      <c r="F773" s="373"/>
      <c r="G773" s="373"/>
      <c r="H773" s="373"/>
      <c r="I773" s="373"/>
      <c r="J773" s="373"/>
      <c r="K773" s="373"/>
      <c r="L773" s="373"/>
      <c r="M773" s="373"/>
      <c r="N773" s="373"/>
      <c r="O773" s="287"/>
      <c r="P773" s="373"/>
      <c r="Q773" s="373"/>
      <c r="R773" s="373"/>
      <c r="S773" s="373"/>
      <c r="T773" s="373"/>
      <c r="U773" s="373"/>
      <c r="V773" s="373"/>
      <c r="W773" s="373"/>
      <c r="X773" s="373"/>
      <c r="Y773" s="373"/>
      <c r="Z773" s="373"/>
      <c r="AA773" s="373"/>
      <c r="AB773" s="373"/>
      <c r="AC773" s="373"/>
      <c r="AD773" s="373"/>
      <c r="AE773" s="373"/>
      <c r="AF773" s="373"/>
      <c r="AG773" s="373"/>
      <c r="AH773" s="373"/>
      <c r="AI773" s="373"/>
      <c r="AJ773" s="373"/>
      <c r="AK773" s="373"/>
      <c r="AL773" s="373"/>
      <c r="AM773" s="373"/>
      <c r="AN773" s="373"/>
      <c r="AO773" s="373"/>
      <c r="AP773" s="373"/>
      <c r="AQ773" s="373"/>
      <c r="AR773" s="373"/>
      <c r="AS773" s="373"/>
      <c r="AT773" s="373"/>
      <c r="AU773" s="373"/>
      <c r="AV773" s="373"/>
      <c r="AW773" s="373"/>
      <c r="AX773" s="373"/>
      <c r="AY773" s="373"/>
      <c r="AZ773" s="373"/>
      <c r="BA773" s="373"/>
      <c r="BB773" s="373"/>
      <c r="BC773" s="373"/>
      <c r="BD773" s="373"/>
      <c r="BE773" s="373"/>
      <c r="BF773" s="373"/>
      <c r="BG773" s="373"/>
      <c r="BH773" s="373"/>
      <c r="BI773" s="373"/>
      <c r="BJ773" s="373"/>
      <c r="BK773" s="373"/>
      <c r="BL773" s="373"/>
      <c r="BM773" s="373"/>
      <c r="BN773" s="373"/>
    </row>
    <row r="774" spans="1:66" s="285" customFormat="1" ht="15.75" customHeight="1">
      <c r="A774" s="288"/>
      <c r="B774" s="288"/>
      <c r="C774" s="1396"/>
      <c r="D774" s="373"/>
      <c r="E774" s="373"/>
      <c r="F774" s="373"/>
      <c r="G774" s="373"/>
      <c r="H774" s="373"/>
      <c r="I774" s="373"/>
      <c r="J774" s="373"/>
      <c r="K774" s="373"/>
      <c r="L774" s="373"/>
      <c r="M774" s="373"/>
      <c r="N774" s="373"/>
      <c r="O774" s="287"/>
      <c r="P774" s="373"/>
      <c r="Q774" s="373"/>
      <c r="R774" s="373"/>
      <c r="S774" s="373"/>
      <c r="T774" s="373"/>
      <c r="U774" s="373"/>
      <c r="V774" s="373"/>
      <c r="W774" s="373"/>
      <c r="X774" s="373"/>
      <c r="Y774" s="373"/>
      <c r="Z774" s="373"/>
      <c r="AA774" s="373"/>
      <c r="AB774" s="373"/>
      <c r="AC774" s="373"/>
      <c r="AD774" s="373"/>
      <c r="AE774" s="373"/>
      <c r="AF774" s="373"/>
      <c r="AG774" s="373"/>
      <c r="AH774" s="373"/>
      <c r="AI774" s="373"/>
      <c r="AJ774" s="373"/>
      <c r="AK774" s="373"/>
      <c r="AL774" s="373"/>
      <c r="AM774" s="373"/>
      <c r="AN774" s="373"/>
      <c r="AO774" s="373"/>
      <c r="AP774" s="373"/>
      <c r="AQ774" s="373"/>
      <c r="AR774" s="373"/>
      <c r="AS774" s="373"/>
      <c r="AT774" s="373"/>
      <c r="AU774" s="373"/>
      <c r="AV774" s="373"/>
      <c r="AW774" s="373"/>
      <c r="AX774" s="373"/>
      <c r="AY774" s="373"/>
      <c r="AZ774" s="373"/>
      <c r="BA774" s="373"/>
      <c r="BB774" s="373"/>
      <c r="BC774" s="373"/>
      <c r="BD774" s="373"/>
      <c r="BE774" s="373"/>
      <c r="BF774" s="373"/>
      <c r="BG774" s="373"/>
      <c r="BH774" s="373"/>
      <c r="BI774" s="373"/>
      <c r="BJ774" s="373"/>
      <c r="BK774" s="373"/>
      <c r="BL774" s="373"/>
      <c r="BM774" s="373"/>
      <c r="BN774" s="373"/>
    </row>
    <row r="775" spans="1:66" s="285" customFormat="1">
      <c r="A775" s="288"/>
      <c r="B775" s="288"/>
      <c r="C775" s="1396"/>
      <c r="D775" s="373"/>
      <c r="E775" s="373"/>
      <c r="F775" s="373"/>
      <c r="G775" s="373"/>
      <c r="H775" s="373"/>
      <c r="I775" s="373"/>
      <c r="J775" s="373"/>
      <c r="K775" s="373"/>
      <c r="L775" s="373"/>
      <c r="M775" s="373"/>
      <c r="N775" s="373"/>
      <c r="O775" s="287"/>
      <c r="P775" s="373"/>
      <c r="Q775" s="373"/>
      <c r="R775" s="373"/>
      <c r="S775" s="373"/>
      <c r="T775" s="373"/>
      <c r="U775" s="373"/>
      <c r="V775" s="373"/>
      <c r="W775" s="373"/>
      <c r="X775" s="373"/>
      <c r="Y775" s="373"/>
      <c r="Z775" s="373"/>
      <c r="AA775" s="373"/>
      <c r="AB775" s="373"/>
      <c r="AC775" s="373"/>
      <c r="AD775" s="373"/>
      <c r="AE775" s="373"/>
      <c r="AF775" s="373"/>
      <c r="AG775" s="373"/>
      <c r="AH775" s="373"/>
      <c r="AI775" s="373"/>
      <c r="AJ775" s="373"/>
      <c r="AK775" s="373"/>
      <c r="AL775" s="373"/>
      <c r="AM775" s="373"/>
      <c r="AN775" s="373"/>
      <c r="AO775" s="373"/>
      <c r="AP775" s="373"/>
      <c r="AQ775" s="373"/>
      <c r="AR775" s="373"/>
      <c r="AS775" s="373"/>
      <c r="AT775" s="373"/>
      <c r="AU775" s="373"/>
      <c r="AV775" s="373"/>
      <c r="AW775" s="373"/>
      <c r="AX775" s="373"/>
      <c r="AY775" s="373"/>
      <c r="AZ775" s="373"/>
      <c r="BA775" s="373"/>
      <c r="BB775" s="373"/>
      <c r="BC775" s="373"/>
      <c r="BD775" s="373"/>
      <c r="BE775" s="373"/>
      <c r="BF775" s="373"/>
      <c r="BG775" s="373"/>
      <c r="BH775" s="373"/>
      <c r="BI775" s="373"/>
      <c r="BJ775" s="373"/>
      <c r="BK775" s="373"/>
      <c r="BL775" s="373"/>
      <c r="BM775" s="373"/>
      <c r="BN775" s="373"/>
    </row>
    <row r="776" spans="1:66" s="285" customFormat="1" ht="15.75" customHeight="1">
      <c r="A776" s="288"/>
      <c r="B776" s="288"/>
      <c r="C776" s="1396"/>
      <c r="D776" s="373"/>
      <c r="E776" s="373"/>
      <c r="F776" s="373"/>
      <c r="G776" s="373"/>
      <c r="H776" s="373"/>
      <c r="I776" s="373"/>
      <c r="J776" s="373"/>
      <c r="K776" s="373"/>
      <c r="L776" s="373"/>
      <c r="M776" s="373"/>
      <c r="N776" s="373"/>
      <c r="O776" s="287"/>
      <c r="P776" s="373"/>
      <c r="Q776" s="373"/>
      <c r="R776" s="373"/>
      <c r="S776" s="373"/>
      <c r="T776" s="373"/>
      <c r="U776" s="373"/>
      <c r="V776" s="373"/>
      <c r="W776" s="373"/>
      <c r="X776" s="373"/>
      <c r="Y776" s="373"/>
      <c r="Z776" s="373"/>
      <c r="AA776" s="373"/>
      <c r="AB776" s="373"/>
      <c r="AC776" s="373"/>
      <c r="AD776" s="373"/>
      <c r="AE776" s="373"/>
      <c r="AF776" s="373"/>
      <c r="AG776" s="373"/>
      <c r="AH776" s="373"/>
      <c r="AI776" s="373"/>
      <c r="AJ776" s="373"/>
      <c r="AK776" s="373"/>
      <c r="AL776" s="373"/>
      <c r="AM776" s="373"/>
      <c r="AN776" s="373"/>
      <c r="AO776" s="373"/>
      <c r="AP776" s="373"/>
      <c r="AQ776" s="373"/>
      <c r="AR776" s="373"/>
      <c r="AS776" s="373"/>
      <c r="AT776" s="373"/>
      <c r="AU776" s="373"/>
      <c r="AV776" s="373"/>
      <c r="AW776" s="373"/>
      <c r="AX776" s="373"/>
      <c r="AY776" s="373"/>
      <c r="AZ776" s="373"/>
      <c r="BA776" s="373"/>
      <c r="BB776" s="373"/>
      <c r="BC776" s="373"/>
      <c r="BD776" s="373"/>
      <c r="BE776" s="373"/>
      <c r="BF776" s="373"/>
      <c r="BG776" s="373"/>
      <c r="BH776" s="373"/>
      <c r="BI776" s="373"/>
      <c r="BJ776" s="373"/>
      <c r="BK776" s="373"/>
      <c r="BL776" s="373"/>
      <c r="BM776" s="373"/>
      <c r="BN776" s="373"/>
    </row>
    <row r="777" spans="1:66" s="285" customFormat="1">
      <c r="A777" s="288"/>
      <c r="B777" s="288"/>
      <c r="C777" s="1396"/>
      <c r="D777" s="373"/>
      <c r="E777" s="373"/>
      <c r="F777" s="373"/>
      <c r="G777" s="373"/>
      <c r="H777" s="373"/>
      <c r="I777" s="373"/>
      <c r="J777" s="373"/>
      <c r="K777" s="373"/>
      <c r="L777" s="373"/>
      <c r="M777" s="373"/>
      <c r="N777" s="373"/>
      <c r="O777" s="287"/>
      <c r="P777" s="373"/>
      <c r="Q777" s="373"/>
      <c r="R777" s="373"/>
      <c r="S777" s="373"/>
      <c r="T777" s="373"/>
      <c r="U777" s="373"/>
      <c r="V777" s="373"/>
      <c r="W777" s="373"/>
      <c r="X777" s="373"/>
      <c r="Y777" s="373"/>
      <c r="Z777" s="373"/>
      <c r="AA777" s="373"/>
      <c r="AB777" s="373"/>
      <c r="AC777" s="373"/>
      <c r="AD777" s="373"/>
      <c r="AE777" s="373"/>
      <c r="AF777" s="373"/>
      <c r="AG777" s="373"/>
      <c r="AH777" s="373"/>
      <c r="AI777" s="373"/>
      <c r="AJ777" s="373"/>
      <c r="AK777" s="373"/>
      <c r="AL777" s="373"/>
      <c r="AM777" s="373"/>
      <c r="AN777" s="373"/>
      <c r="AO777" s="373"/>
      <c r="AP777" s="373"/>
      <c r="AQ777" s="373"/>
      <c r="AR777" s="373"/>
      <c r="AS777" s="373"/>
      <c r="AT777" s="373"/>
      <c r="AU777" s="373"/>
      <c r="AV777" s="373"/>
      <c r="AW777" s="373"/>
      <c r="AX777" s="373"/>
      <c r="AY777" s="373"/>
      <c r="AZ777" s="373"/>
      <c r="BA777" s="373"/>
      <c r="BB777" s="373"/>
      <c r="BC777" s="373"/>
      <c r="BD777" s="373"/>
      <c r="BE777" s="373"/>
      <c r="BF777" s="373"/>
      <c r="BG777" s="373"/>
      <c r="BH777" s="373"/>
      <c r="BI777" s="373"/>
      <c r="BJ777" s="373"/>
      <c r="BK777" s="373"/>
      <c r="BL777" s="373"/>
      <c r="BM777" s="373"/>
      <c r="BN777" s="373"/>
    </row>
    <row r="778" spans="1:66" s="285" customFormat="1" ht="15.75" customHeight="1">
      <c r="A778" s="288"/>
      <c r="B778" s="288"/>
      <c r="C778" s="1396"/>
      <c r="D778" s="373"/>
      <c r="E778" s="373"/>
      <c r="F778" s="373"/>
      <c r="G778" s="373"/>
      <c r="H778" s="373"/>
      <c r="I778" s="373"/>
      <c r="J778" s="373"/>
      <c r="K778" s="373"/>
      <c r="L778" s="373"/>
      <c r="M778" s="373"/>
      <c r="N778" s="373"/>
      <c r="O778" s="287"/>
      <c r="P778" s="373"/>
      <c r="Q778" s="373"/>
      <c r="R778" s="373"/>
      <c r="S778" s="373"/>
      <c r="T778" s="373"/>
      <c r="U778" s="373"/>
      <c r="V778" s="373"/>
      <c r="W778" s="373"/>
      <c r="X778" s="373"/>
      <c r="Y778" s="373"/>
      <c r="Z778" s="373"/>
      <c r="AA778" s="373"/>
      <c r="AB778" s="373"/>
      <c r="AC778" s="373"/>
      <c r="AD778" s="373"/>
      <c r="AE778" s="373"/>
      <c r="AF778" s="373"/>
      <c r="AG778" s="373"/>
      <c r="AH778" s="373"/>
      <c r="AI778" s="373"/>
      <c r="AJ778" s="373"/>
      <c r="AK778" s="373"/>
      <c r="AL778" s="373"/>
      <c r="AM778" s="373"/>
      <c r="AN778" s="373"/>
      <c r="AO778" s="373"/>
      <c r="AP778" s="373"/>
      <c r="AQ778" s="373"/>
      <c r="AR778" s="373"/>
      <c r="AS778" s="373"/>
      <c r="AT778" s="373"/>
      <c r="AU778" s="373"/>
      <c r="AV778" s="373"/>
      <c r="AW778" s="373"/>
      <c r="AX778" s="373"/>
      <c r="AY778" s="373"/>
      <c r="AZ778" s="373"/>
      <c r="BA778" s="373"/>
      <c r="BB778" s="373"/>
      <c r="BC778" s="373"/>
      <c r="BD778" s="373"/>
      <c r="BE778" s="373"/>
      <c r="BF778" s="373"/>
      <c r="BG778" s="373"/>
      <c r="BH778" s="373"/>
      <c r="BI778" s="373"/>
      <c r="BJ778" s="373"/>
      <c r="BK778" s="373"/>
      <c r="BL778" s="373"/>
      <c r="BM778" s="373"/>
      <c r="BN778" s="373"/>
    </row>
    <row r="779" spans="1:66" s="285" customFormat="1">
      <c r="A779" s="288"/>
      <c r="B779" s="288"/>
      <c r="C779" s="1396"/>
      <c r="D779" s="373"/>
      <c r="E779" s="373"/>
      <c r="F779" s="373"/>
      <c r="G779" s="373"/>
      <c r="H779" s="373"/>
      <c r="I779" s="373"/>
      <c r="J779" s="373"/>
      <c r="K779" s="373"/>
      <c r="L779" s="373"/>
      <c r="M779" s="373"/>
      <c r="N779" s="373"/>
      <c r="O779" s="287"/>
      <c r="P779" s="373"/>
      <c r="Q779" s="373"/>
      <c r="R779" s="373"/>
      <c r="S779" s="373"/>
      <c r="T779" s="373"/>
      <c r="U779" s="373"/>
      <c r="V779" s="373"/>
      <c r="W779" s="373"/>
      <c r="X779" s="373"/>
      <c r="Y779" s="373"/>
      <c r="Z779" s="373"/>
      <c r="AA779" s="373"/>
      <c r="AB779" s="373"/>
      <c r="AC779" s="373"/>
      <c r="AD779" s="373"/>
      <c r="AE779" s="373"/>
      <c r="AF779" s="373"/>
      <c r="AG779" s="373"/>
      <c r="AH779" s="373"/>
      <c r="AI779" s="373"/>
      <c r="AJ779" s="373"/>
      <c r="AK779" s="373"/>
      <c r="AL779" s="373"/>
      <c r="AM779" s="373"/>
      <c r="AN779" s="373"/>
      <c r="AO779" s="373"/>
      <c r="AP779" s="373"/>
      <c r="AQ779" s="373"/>
      <c r="AR779" s="373"/>
      <c r="AS779" s="373"/>
      <c r="AT779" s="373"/>
      <c r="AU779" s="373"/>
      <c r="AV779" s="373"/>
      <c r="AW779" s="373"/>
      <c r="AX779" s="373"/>
      <c r="AY779" s="373"/>
      <c r="AZ779" s="373"/>
      <c r="BA779" s="373"/>
      <c r="BB779" s="373"/>
      <c r="BC779" s="373"/>
      <c r="BD779" s="373"/>
      <c r="BE779" s="373"/>
      <c r="BF779" s="373"/>
      <c r="BG779" s="373"/>
      <c r="BH779" s="373"/>
      <c r="BI779" s="373"/>
      <c r="BJ779" s="373"/>
      <c r="BK779" s="373"/>
      <c r="BL779" s="373"/>
      <c r="BM779" s="373"/>
      <c r="BN779" s="373"/>
    </row>
    <row r="780" spans="1:66" s="285" customFormat="1" ht="15.75" customHeight="1">
      <c r="A780" s="288"/>
      <c r="B780" s="288"/>
      <c r="C780" s="1396"/>
      <c r="D780" s="373"/>
      <c r="E780" s="373"/>
      <c r="F780" s="373"/>
      <c r="G780" s="373"/>
      <c r="H780" s="373"/>
      <c r="I780" s="373"/>
      <c r="J780" s="373"/>
      <c r="K780" s="373"/>
      <c r="L780" s="373"/>
      <c r="M780" s="373"/>
      <c r="N780" s="373"/>
      <c r="O780" s="287"/>
      <c r="P780" s="373"/>
      <c r="Q780" s="373"/>
      <c r="R780" s="373"/>
      <c r="S780" s="373"/>
      <c r="T780" s="373"/>
      <c r="U780" s="373"/>
      <c r="V780" s="373"/>
      <c r="W780" s="373"/>
      <c r="X780" s="373"/>
      <c r="Y780" s="373"/>
      <c r="Z780" s="373"/>
      <c r="AA780" s="373"/>
      <c r="AB780" s="373"/>
      <c r="AC780" s="373"/>
      <c r="AD780" s="373"/>
      <c r="AE780" s="373"/>
      <c r="AF780" s="373"/>
      <c r="AG780" s="373"/>
      <c r="AH780" s="373"/>
      <c r="AI780" s="373"/>
      <c r="AJ780" s="373"/>
      <c r="AK780" s="373"/>
      <c r="AL780" s="373"/>
      <c r="AM780" s="373"/>
      <c r="AN780" s="373"/>
      <c r="AO780" s="373"/>
      <c r="AP780" s="373"/>
      <c r="AQ780" s="373"/>
      <c r="AR780" s="373"/>
      <c r="AS780" s="373"/>
      <c r="AT780" s="373"/>
      <c r="AU780" s="373"/>
      <c r="AV780" s="373"/>
      <c r="AW780" s="373"/>
      <c r="AX780" s="373"/>
      <c r="AY780" s="373"/>
      <c r="AZ780" s="373"/>
      <c r="BA780" s="373"/>
      <c r="BB780" s="373"/>
      <c r="BC780" s="373"/>
      <c r="BD780" s="373"/>
      <c r="BE780" s="373"/>
      <c r="BF780" s="373"/>
      <c r="BG780" s="373"/>
      <c r="BH780" s="373"/>
      <c r="BI780" s="373"/>
      <c r="BJ780" s="373"/>
      <c r="BK780" s="373"/>
      <c r="BL780" s="373"/>
      <c r="BM780" s="373"/>
      <c r="BN780" s="373"/>
    </row>
    <row r="781" spans="1:66" s="285" customFormat="1">
      <c r="A781" s="288"/>
      <c r="B781" s="288"/>
      <c r="C781" s="1396"/>
      <c r="D781" s="373"/>
      <c r="E781" s="373"/>
      <c r="F781" s="373"/>
      <c r="G781" s="373"/>
      <c r="H781" s="373"/>
      <c r="I781" s="373"/>
      <c r="J781" s="373"/>
      <c r="K781" s="373"/>
      <c r="L781" s="373"/>
      <c r="M781" s="373"/>
      <c r="N781" s="373"/>
      <c r="O781" s="287"/>
      <c r="P781" s="373"/>
      <c r="Q781" s="373"/>
      <c r="R781" s="373"/>
      <c r="S781" s="373"/>
      <c r="T781" s="373"/>
      <c r="U781" s="373"/>
      <c r="V781" s="373"/>
      <c r="W781" s="373"/>
      <c r="X781" s="373"/>
      <c r="Y781" s="373"/>
      <c r="Z781" s="373"/>
      <c r="AA781" s="373"/>
      <c r="AB781" s="373"/>
      <c r="AC781" s="373"/>
      <c r="AD781" s="373"/>
      <c r="AE781" s="373"/>
      <c r="AF781" s="373"/>
      <c r="AG781" s="373"/>
      <c r="AH781" s="373"/>
      <c r="AI781" s="373"/>
      <c r="AJ781" s="373"/>
      <c r="AK781" s="373"/>
      <c r="AL781" s="373"/>
      <c r="AM781" s="373"/>
      <c r="AN781" s="373"/>
      <c r="AO781" s="373"/>
      <c r="AP781" s="373"/>
      <c r="AQ781" s="373"/>
      <c r="AR781" s="373"/>
      <c r="AS781" s="373"/>
      <c r="AT781" s="373"/>
      <c r="AU781" s="373"/>
      <c r="AV781" s="373"/>
      <c r="AW781" s="373"/>
      <c r="AX781" s="373"/>
      <c r="AY781" s="373"/>
      <c r="AZ781" s="373"/>
      <c r="BA781" s="373"/>
      <c r="BB781" s="373"/>
      <c r="BC781" s="373"/>
      <c r="BD781" s="373"/>
      <c r="BE781" s="373"/>
      <c r="BF781" s="373"/>
      <c r="BG781" s="373"/>
      <c r="BH781" s="373"/>
      <c r="BI781" s="373"/>
      <c r="BJ781" s="373"/>
      <c r="BK781" s="373"/>
      <c r="BL781" s="373"/>
      <c r="BM781" s="373"/>
      <c r="BN781" s="373"/>
    </row>
    <row r="782" spans="1:66" s="285" customFormat="1" ht="15.75" customHeight="1">
      <c r="A782" s="288"/>
      <c r="B782" s="288"/>
      <c r="C782" s="1396"/>
      <c r="D782" s="373"/>
      <c r="E782" s="373"/>
      <c r="F782" s="373"/>
      <c r="G782" s="373"/>
      <c r="H782" s="373"/>
      <c r="I782" s="373"/>
      <c r="J782" s="373"/>
      <c r="K782" s="373"/>
      <c r="L782" s="373"/>
      <c r="M782" s="373"/>
      <c r="N782" s="373"/>
      <c r="O782" s="287"/>
      <c r="P782" s="373"/>
      <c r="Q782" s="373"/>
      <c r="R782" s="373"/>
      <c r="S782" s="373"/>
      <c r="T782" s="373"/>
      <c r="U782" s="373"/>
      <c r="V782" s="373"/>
      <c r="W782" s="373"/>
      <c r="X782" s="373"/>
      <c r="Y782" s="373"/>
      <c r="Z782" s="373"/>
      <c r="AA782" s="373"/>
      <c r="AB782" s="373"/>
      <c r="AC782" s="373"/>
      <c r="AD782" s="373"/>
      <c r="AE782" s="373"/>
      <c r="AF782" s="373"/>
      <c r="AG782" s="373"/>
      <c r="AH782" s="373"/>
      <c r="AI782" s="373"/>
      <c r="AJ782" s="373"/>
      <c r="AK782" s="373"/>
      <c r="AL782" s="373"/>
      <c r="AM782" s="373"/>
      <c r="AN782" s="373"/>
      <c r="AO782" s="373"/>
      <c r="AP782" s="373"/>
      <c r="AQ782" s="373"/>
      <c r="AR782" s="373"/>
      <c r="AS782" s="373"/>
      <c r="AT782" s="373"/>
      <c r="AU782" s="373"/>
      <c r="AV782" s="373"/>
      <c r="AW782" s="373"/>
      <c r="AX782" s="373"/>
      <c r="AY782" s="373"/>
      <c r="AZ782" s="373"/>
      <c r="BA782" s="373"/>
      <c r="BB782" s="373"/>
      <c r="BC782" s="373"/>
      <c r="BD782" s="373"/>
      <c r="BE782" s="373"/>
      <c r="BF782" s="373"/>
      <c r="BG782" s="373"/>
      <c r="BH782" s="373"/>
      <c r="BI782" s="373"/>
      <c r="BJ782" s="373"/>
      <c r="BK782" s="373"/>
      <c r="BL782" s="373"/>
      <c r="BM782" s="373"/>
      <c r="BN782" s="373"/>
    </row>
    <row r="783" spans="1:66" s="285" customFormat="1">
      <c r="A783" s="288"/>
      <c r="B783" s="288"/>
      <c r="C783" s="1396"/>
      <c r="D783" s="373"/>
      <c r="E783" s="373"/>
      <c r="F783" s="373"/>
      <c r="G783" s="373"/>
      <c r="H783" s="373"/>
      <c r="I783" s="373"/>
      <c r="J783" s="373"/>
      <c r="K783" s="373"/>
      <c r="L783" s="373"/>
      <c r="M783" s="373"/>
      <c r="N783" s="373"/>
      <c r="O783" s="287"/>
      <c r="P783" s="373"/>
      <c r="Q783" s="373"/>
      <c r="R783" s="373"/>
      <c r="S783" s="373"/>
      <c r="T783" s="373"/>
      <c r="U783" s="373"/>
      <c r="V783" s="373"/>
      <c r="W783" s="373"/>
      <c r="X783" s="373"/>
      <c r="Y783" s="373"/>
      <c r="Z783" s="373"/>
      <c r="AA783" s="373"/>
      <c r="AB783" s="373"/>
      <c r="AC783" s="373"/>
      <c r="AD783" s="373"/>
      <c r="AE783" s="373"/>
      <c r="AF783" s="373"/>
      <c r="AG783" s="373"/>
      <c r="AH783" s="373"/>
      <c r="AI783" s="373"/>
      <c r="AJ783" s="373"/>
      <c r="AK783" s="373"/>
      <c r="AL783" s="373"/>
      <c r="AM783" s="373"/>
      <c r="AN783" s="373"/>
      <c r="AO783" s="373"/>
      <c r="AP783" s="373"/>
      <c r="AQ783" s="373"/>
      <c r="AR783" s="373"/>
      <c r="AS783" s="373"/>
      <c r="AT783" s="373"/>
      <c r="AU783" s="373"/>
      <c r="AV783" s="373"/>
      <c r="AW783" s="373"/>
      <c r="AX783" s="373"/>
      <c r="AY783" s="373"/>
      <c r="AZ783" s="373"/>
      <c r="BA783" s="373"/>
      <c r="BB783" s="373"/>
      <c r="BC783" s="373"/>
      <c r="BD783" s="373"/>
      <c r="BE783" s="373"/>
      <c r="BF783" s="373"/>
      <c r="BG783" s="373"/>
      <c r="BH783" s="373"/>
      <c r="BI783" s="373"/>
      <c r="BJ783" s="373"/>
      <c r="BK783" s="373"/>
      <c r="BL783" s="373"/>
      <c r="BM783" s="373"/>
      <c r="BN783" s="373"/>
    </row>
    <row r="784" spans="1:66" s="285" customFormat="1" ht="15.75" customHeight="1">
      <c r="A784" s="288"/>
      <c r="B784" s="288"/>
      <c r="C784" s="1396"/>
      <c r="D784" s="373"/>
      <c r="E784" s="373"/>
      <c r="F784" s="373"/>
      <c r="G784" s="373"/>
      <c r="H784" s="373"/>
      <c r="I784" s="373"/>
      <c r="J784" s="373"/>
      <c r="K784" s="373"/>
      <c r="L784" s="373"/>
      <c r="M784" s="373"/>
      <c r="N784" s="373"/>
      <c r="O784" s="287"/>
      <c r="P784" s="373"/>
      <c r="Q784" s="373"/>
      <c r="R784" s="373"/>
      <c r="S784" s="373"/>
      <c r="T784" s="373"/>
      <c r="U784" s="373"/>
      <c r="V784" s="373"/>
      <c r="W784" s="373"/>
      <c r="X784" s="373"/>
      <c r="Y784" s="373"/>
      <c r="Z784" s="373"/>
      <c r="AA784" s="373"/>
      <c r="AB784" s="373"/>
      <c r="AC784" s="373"/>
      <c r="AD784" s="373"/>
      <c r="AE784" s="373"/>
      <c r="AF784" s="373"/>
      <c r="AG784" s="373"/>
      <c r="AH784" s="373"/>
      <c r="AI784" s="373"/>
      <c r="AJ784" s="373"/>
      <c r="AK784" s="373"/>
      <c r="AL784" s="373"/>
      <c r="AM784" s="373"/>
      <c r="AN784" s="373"/>
      <c r="AO784" s="373"/>
      <c r="AP784" s="373"/>
      <c r="AQ784" s="373"/>
      <c r="AR784" s="373"/>
      <c r="AS784" s="373"/>
      <c r="AT784" s="373"/>
      <c r="AU784" s="373"/>
      <c r="AV784" s="373"/>
      <c r="AW784" s="373"/>
      <c r="AX784" s="373"/>
      <c r="AY784" s="373"/>
      <c r="AZ784" s="373"/>
      <c r="BA784" s="373"/>
      <c r="BB784" s="373"/>
      <c r="BC784" s="373"/>
      <c r="BD784" s="373"/>
      <c r="BE784" s="373"/>
      <c r="BF784" s="373"/>
      <c r="BG784" s="373"/>
      <c r="BH784" s="373"/>
      <c r="BI784" s="373"/>
      <c r="BJ784" s="373"/>
      <c r="BK784" s="373"/>
      <c r="BL784" s="373"/>
      <c r="BM784" s="373"/>
      <c r="BN784" s="373"/>
    </row>
    <row r="785" spans="1:66" s="285" customFormat="1">
      <c r="A785" s="288"/>
      <c r="B785" s="288"/>
      <c r="C785" s="1396"/>
      <c r="D785" s="373"/>
      <c r="E785" s="373"/>
      <c r="F785" s="373"/>
      <c r="G785" s="373"/>
      <c r="H785" s="373"/>
      <c r="I785" s="373"/>
      <c r="J785" s="373"/>
      <c r="K785" s="373"/>
      <c r="L785" s="373"/>
      <c r="M785" s="373"/>
      <c r="N785" s="373"/>
      <c r="O785" s="287"/>
      <c r="P785" s="373"/>
      <c r="Q785" s="373"/>
      <c r="R785" s="373"/>
      <c r="S785" s="373"/>
      <c r="T785" s="373"/>
      <c r="U785" s="373"/>
      <c r="V785" s="373"/>
      <c r="W785" s="373"/>
      <c r="X785" s="373"/>
      <c r="Y785" s="373"/>
      <c r="Z785" s="373"/>
      <c r="AA785" s="373"/>
      <c r="AB785" s="373"/>
      <c r="AC785" s="373"/>
      <c r="AD785" s="373"/>
      <c r="AE785" s="373"/>
      <c r="AF785" s="373"/>
      <c r="AG785" s="373"/>
      <c r="AH785" s="373"/>
      <c r="AI785" s="373"/>
      <c r="AJ785" s="373"/>
      <c r="AK785" s="373"/>
      <c r="AL785" s="373"/>
      <c r="AM785" s="373"/>
      <c r="AN785" s="373"/>
      <c r="AO785" s="373"/>
      <c r="AP785" s="373"/>
      <c r="AQ785" s="373"/>
      <c r="AR785" s="373"/>
      <c r="AS785" s="373"/>
      <c r="AT785" s="373"/>
      <c r="AU785" s="373"/>
      <c r="AV785" s="373"/>
      <c r="AW785" s="373"/>
      <c r="AX785" s="373"/>
      <c r="AY785" s="373"/>
      <c r="AZ785" s="373"/>
      <c r="BA785" s="373"/>
      <c r="BB785" s="373"/>
      <c r="BC785" s="373"/>
      <c r="BD785" s="373"/>
      <c r="BE785" s="373"/>
      <c r="BF785" s="373"/>
      <c r="BG785" s="373"/>
      <c r="BH785" s="373"/>
      <c r="BI785" s="373"/>
      <c r="BJ785" s="373"/>
      <c r="BK785" s="373"/>
      <c r="BL785" s="373"/>
      <c r="BM785" s="373"/>
      <c r="BN785" s="373"/>
    </row>
    <row r="786" spans="1:66" s="285" customFormat="1" ht="15.75" customHeight="1">
      <c r="A786" s="288"/>
      <c r="B786" s="288"/>
      <c r="C786" s="1396"/>
      <c r="D786" s="373"/>
      <c r="E786" s="373"/>
      <c r="F786" s="373"/>
      <c r="G786" s="373"/>
      <c r="H786" s="373"/>
      <c r="I786" s="373"/>
      <c r="J786" s="373"/>
      <c r="K786" s="373"/>
      <c r="L786" s="373"/>
      <c r="M786" s="373"/>
      <c r="N786" s="373"/>
      <c r="O786" s="287"/>
      <c r="P786" s="373"/>
      <c r="Q786" s="373"/>
      <c r="R786" s="373"/>
      <c r="S786" s="373"/>
      <c r="T786" s="373"/>
      <c r="U786" s="373"/>
      <c r="V786" s="373"/>
      <c r="W786" s="373"/>
      <c r="X786" s="373"/>
      <c r="Y786" s="373"/>
      <c r="Z786" s="373"/>
      <c r="AA786" s="373"/>
      <c r="AB786" s="373"/>
      <c r="AC786" s="373"/>
      <c r="AD786" s="373"/>
      <c r="AE786" s="373"/>
      <c r="AF786" s="373"/>
      <c r="AG786" s="373"/>
      <c r="AH786" s="373"/>
      <c r="AI786" s="373"/>
      <c r="AJ786" s="373"/>
      <c r="AK786" s="373"/>
      <c r="AL786" s="373"/>
      <c r="AM786" s="373"/>
      <c r="AN786" s="373"/>
      <c r="AO786" s="373"/>
      <c r="AP786" s="373"/>
      <c r="AQ786" s="373"/>
      <c r="AR786" s="373"/>
      <c r="AS786" s="373"/>
      <c r="AT786" s="373"/>
      <c r="AU786" s="373"/>
      <c r="AV786" s="373"/>
      <c r="AW786" s="373"/>
      <c r="AX786" s="373"/>
      <c r="AY786" s="373"/>
      <c r="AZ786" s="373"/>
      <c r="BA786" s="373"/>
      <c r="BB786" s="373"/>
      <c r="BC786" s="373"/>
      <c r="BD786" s="373"/>
      <c r="BE786" s="373"/>
      <c r="BF786" s="373"/>
      <c r="BG786" s="373"/>
      <c r="BH786" s="373"/>
      <c r="BI786" s="373"/>
      <c r="BJ786" s="373"/>
      <c r="BK786" s="373"/>
      <c r="BL786" s="373"/>
      <c r="BM786" s="373"/>
      <c r="BN786" s="373"/>
    </row>
    <row r="787" spans="1:66" s="285" customFormat="1">
      <c r="A787" s="288"/>
      <c r="B787" s="288"/>
      <c r="C787" s="1396"/>
      <c r="D787" s="373"/>
      <c r="E787" s="373"/>
      <c r="F787" s="373"/>
      <c r="G787" s="373"/>
      <c r="H787" s="373"/>
      <c r="I787" s="373"/>
      <c r="J787" s="373"/>
      <c r="K787" s="373"/>
      <c r="L787" s="373"/>
      <c r="M787" s="373"/>
      <c r="N787" s="373"/>
      <c r="O787" s="287"/>
      <c r="P787" s="373"/>
      <c r="Q787" s="373"/>
      <c r="R787" s="373"/>
      <c r="S787" s="373"/>
      <c r="T787" s="373"/>
      <c r="U787" s="373"/>
      <c r="V787" s="373"/>
      <c r="W787" s="373"/>
      <c r="X787" s="373"/>
      <c r="Y787" s="373"/>
      <c r="Z787" s="373"/>
      <c r="AA787" s="373"/>
      <c r="AB787" s="373"/>
      <c r="AC787" s="373"/>
      <c r="AD787" s="373"/>
      <c r="AE787" s="373"/>
      <c r="AF787" s="373"/>
      <c r="AG787" s="373"/>
      <c r="AH787" s="373"/>
      <c r="AI787" s="373"/>
      <c r="AJ787" s="373"/>
      <c r="AK787" s="373"/>
      <c r="AL787" s="373"/>
      <c r="AM787" s="373"/>
      <c r="AN787" s="373"/>
      <c r="AO787" s="373"/>
      <c r="AP787" s="373"/>
      <c r="AQ787" s="373"/>
      <c r="AR787" s="373"/>
      <c r="AS787" s="373"/>
      <c r="AT787" s="373"/>
      <c r="AU787" s="373"/>
      <c r="AV787" s="373"/>
      <c r="AW787" s="373"/>
      <c r="AX787" s="373"/>
      <c r="AY787" s="373"/>
      <c r="AZ787" s="373"/>
      <c r="BA787" s="373"/>
      <c r="BB787" s="373"/>
      <c r="BC787" s="373"/>
      <c r="BD787" s="373"/>
      <c r="BE787" s="373"/>
      <c r="BF787" s="373"/>
      <c r="BG787" s="373"/>
      <c r="BH787" s="373"/>
      <c r="BI787" s="373"/>
      <c r="BJ787" s="373"/>
      <c r="BK787" s="373"/>
      <c r="BL787" s="373"/>
      <c r="BM787" s="373"/>
      <c r="BN787" s="373"/>
    </row>
    <row r="788" spans="1:66" s="285" customFormat="1" ht="15.75" customHeight="1">
      <c r="A788" s="288"/>
      <c r="B788" s="288"/>
      <c r="C788" s="1396"/>
      <c r="D788" s="373"/>
      <c r="E788" s="373"/>
      <c r="F788" s="373"/>
      <c r="G788" s="373"/>
      <c r="H788" s="373"/>
      <c r="I788" s="373"/>
      <c r="J788" s="373"/>
      <c r="K788" s="373"/>
      <c r="L788" s="373"/>
      <c r="M788" s="373"/>
      <c r="N788" s="373"/>
      <c r="O788" s="287"/>
      <c r="P788" s="373"/>
      <c r="Q788" s="373"/>
      <c r="R788" s="373"/>
      <c r="S788" s="373"/>
      <c r="T788" s="373"/>
      <c r="U788" s="373"/>
      <c r="V788" s="373"/>
      <c r="W788" s="373"/>
      <c r="X788" s="373"/>
      <c r="Y788" s="373"/>
      <c r="Z788" s="373"/>
      <c r="AA788" s="373"/>
      <c r="AB788" s="373"/>
      <c r="AC788" s="373"/>
      <c r="AD788" s="373"/>
      <c r="AE788" s="373"/>
      <c r="AF788" s="373"/>
      <c r="AG788" s="373"/>
      <c r="AH788" s="373"/>
      <c r="AI788" s="373"/>
      <c r="AJ788" s="373"/>
      <c r="AK788" s="373"/>
      <c r="AL788" s="373"/>
      <c r="AM788" s="373"/>
      <c r="AN788" s="373"/>
      <c r="AO788" s="373"/>
      <c r="AP788" s="373"/>
      <c r="AQ788" s="373"/>
      <c r="AR788" s="373"/>
      <c r="AS788" s="373"/>
      <c r="AT788" s="373"/>
      <c r="AU788" s="373"/>
      <c r="AV788" s="373"/>
      <c r="AW788" s="373"/>
      <c r="AX788" s="373"/>
      <c r="AY788" s="373"/>
      <c r="AZ788" s="373"/>
      <c r="BA788" s="373"/>
      <c r="BB788" s="373"/>
      <c r="BC788" s="373"/>
      <c r="BD788" s="373"/>
      <c r="BE788" s="373"/>
      <c r="BF788" s="373"/>
      <c r="BG788" s="373"/>
      <c r="BH788" s="373"/>
      <c r="BI788" s="373"/>
      <c r="BJ788" s="373"/>
      <c r="BK788" s="373"/>
      <c r="BL788" s="373"/>
      <c r="BM788" s="373"/>
      <c r="BN788" s="373"/>
    </row>
    <row r="789" spans="1:66" s="285" customFormat="1">
      <c r="A789" s="288"/>
      <c r="B789" s="288"/>
      <c r="C789" s="1396"/>
      <c r="D789" s="373"/>
      <c r="E789" s="373"/>
      <c r="F789" s="373"/>
      <c r="G789" s="373"/>
      <c r="H789" s="373"/>
      <c r="I789" s="373"/>
      <c r="J789" s="373"/>
      <c r="K789" s="373"/>
      <c r="L789" s="373"/>
      <c r="M789" s="373"/>
      <c r="N789" s="373"/>
      <c r="O789" s="287"/>
      <c r="P789" s="373"/>
      <c r="Q789" s="373"/>
      <c r="R789" s="373"/>
      <c r="S789" s="373"/>
      <c r="T789" s="373"/>
      <c r="U789" s="373"/>
      <c r="V789" s="373"/>
      <c r="W789" s="373"/>
      <c r="X789" s="373"/>
      <c r="Y789" s="373"/>
      <c r="Z789" s="373"/>
      <c r="AA789" s="373"/>
      <c r="AB789" s="373"/>
      <c r="AC789" s="373"/>
      <c r="AD789" s="373"/>
      <c r="AE789" s="373"/>
      <c r="AF789" s="373"/>
      <c r="AG789" s="373"/>
      <c r="AH789" s="373"/>
      <c r="AI789" s="373"/>
      <c r="AJ789" s="373"/>
      <c r="AK789" s="373"/>
      <c r="AL789" s="373"/>
      <c r="AM789" s="373"/>
      <c r="AN789" s="373"/>
      <c r="AO789" s="373"/>
      <c r="AP789" s="373"/>
      <c r="AQ789" s="373"/>
      <c r="AR789" s="373"/>
      <c r="AS789" s="373"/>
      <c r="AT789" s="373"/>
      <c r="AU789" s="373"/>
      <c r="AV789" s="373"/>
      <c r="AW789" s="373"/>
      <c r="AX789" s="373"/>
      <c r="AY789" s="373"/>
      <c r="AZ789" s="373"/>
      <c r="BA789" s="373"/>
      <c r="BB789" s="373"/>
      <c r="BC789" s="373"/>
      <c r="BD789" s="373"/>
      <c r="BE789" s="373"/>
      <c r="BF789" s="373"/>
      <c r="BG789" s="373"/>
      <c r="BH789" s="373"/>
      <c r="BI789" s="373"/>
      <c r="BJ789" s="373"/>
      <c r="BK789" s="373"/>
      <c r="BL789" s="373"/>
      <c r="BM789" s="373"/>
      <c r="BN789" s="373"/>
    </row>
    <row r="790" spans="1:66" s="285" customFormat="1" ht="15.75" customHeight="1">
      <c r="A790" s="288"/>
      <c r="B790" s="288"/>
      <c r="C790" s="1396"/>
      <c r="D790" s="373"/>
      <c r="E790" s="373"/>
      <c r="F790" s="373"/>
      <c r="G790" s="373"/>
      <c r="H790" s="373"/>
      <c r="I790" s="373"/>
      <c r="J790" s="373"/>
      <c r="K790" s="373"/>
      <c r="L790" s="373"/>
      <c r="M790" s="373"/>
      <c r="N790" s="373"/>
      <c r="O790" s="287"/>
      <c r="P790" s="373"/>
      <c r="Q790" s="373"/>
      <c r="R790" s="373"/>
      <c r="S790" s="373"/>
      <c r="T790" s="373"/>
      <c r="U790" s="373"/>
      <c r="V790" s="373"/>
      <c r="W790" s="373"/>
      <c r="X790" s="373"/>
      <c r="Y790" s="373"/>
      <c r="Z790" s="373"/>
      <c r="AA790" s="373"/>
      <c r="AB790" s="373"/>
      <c r="AC790" s="373"/>
      <c r="AD790" s="373"/>
      <c r="AE790" s="373"/>
      <c r="AF790" s="373"/>
      <c r="AG790" s="373"/>
      <c r="AH790" s="373"/>
      <c r="AI790" s="373"/>
      <c r="AJ790" s="373"/>
      <c r="AK790" s="373"/>
      <c r="AL790" s="373"/>
      <c r="AM790" s="373"/>
      <c r="AN790" s="373"/>
      <c r="AO790" s="373"/>
      <c r="AP790" s="373"/>
      <c r="AQ790" s="373"/>
      <c r="AR790" s="373"/>
      <c r="AS790" s="373"/>
      <c r="AT790" s="373"/>
      <c r="AU790" s="373"/>
      <c r="AV790" s="373"/>
      <c r="AW790" s="373"/>
      <c r="AX790" s="373"/>
      <c r="AY790" s="373"/>
      <c r="AZ790" s="373"/>
      <c r="BA790" s="373"/>
      <c r="BB790" s="373"/>
      <c r="BC790" s="373"/>
      <c r="BD790" s="373"/>
      <c r="BE790" s="373"/>
      <c r="BF790" s="373"/>
      <c r="BG790" s="373"/>
      <c r="BH790" s="373"/>
      <c r="BI790" s="373"/>
      <c r="BJ790" s="373"/>
      <c r="BK790" s="373"/>
      <c r="BL790" s="373"/>
      <c r="BM790" s="373"/>
      <c r="BN790" s="373"/>
    </row>
    <row r="791" spans="1:66" s="285" customFormat="1">
      <c r="A791" s="288"/>
      <c r="B791" s="288"/>
      <c r="C791" s="1396"/>
      <c r="D791" s="373"/>
      <c r="E791" s="373"/>
      <c r="F791" s="373"/>
      <c r="G791" s="373"/>
      <c r="H791" s="373"/>
      <c r="I791" s="373"/>
      <c r="J791" s="373"/>
      <c r="K791" s="373"/>
      <c r="L791" s="373"/>
      <c r="M791" s="373"/>
      <c r="N791" s="373"/>
      <c r="O791" s="287"/>
      <c r="P791" s="373"/>
      <c r="Q791" s="373"/>
      <c r="R791" s="373"/>
      <c r="S791" s="373"/>
      <c r="T791" s="373"/>
      <c r="U791" s="373"/>
      <c r="V791" s="373"/>
      <c r="W791" s="373"/>
      <c r="X791" s="373"/>
      <c r="Y791" s="373"/>
      <c r="Z791" s="373"/>
      <c r="AA791" s="373"/>
      <c r="AB791" s="373"/>
      <c r="AC791" s="373"/>
      <c r="AD791" s="373"/>
      <c r="AE791" s="373"/>
      <c r="AF791" s="373"/>
      <c r="AG791" s="373"/>
      <c r="AH791" s="373"/>
      <c r="AI791" s="373"/>
      <c r="AJ791" s="373"/>
      <c r="AK791" s="373"/>
      <c r="AL791" s="373"/>
      <c r="AM791" s="373"/>
      <c r="AN791" s="373"/>
      <c r="AO791" s="373"/>
      <c r="AP791" s="373"/>
      <c r="AQ791" s="373"/>
      <c r="AR791" s="373"/>
      <c r="AS791" s="373"/>
      <c r="AT791" s="373"/>
      <c r="AU791" s="373"/>
      <c r="AV791" s="373"/>
      <c r="AW791" s="373"/>
      <c r="AX791" s="373"/>
      <c r="AY791" s="373"/>
      <c r="AZ791" s="373"/>
      <c r="BA791" s="373"/>
      <c r="BB791" s="373"/>
      <c r="BC791" s="373"/>
      <c r="BD791" s="373"/>
      <c r="BE791" s="373"/>
      <c r="BF791" s="373"/>
      <c r="BG791" s="373"/>
      <c r="BH791" s="373"/>
      <c r="BI791" s="373"/>
      <c r="BJ791" s="373"/>
      <c r="BK791" s="373"/>
      <c r="BL791" s="373"/>
      <c r="BM791" s="373"/>
      <c r="BN791" s="373"/>
    </row>
    <row r="792" spans="1:66" s="285" customFormat="1" ht="15.75" customHeight="1">
      <c r="A792" s="288"/>
      <c r="B792" s="288"/>
      <c r="C792" s="1396"/>
      <c r="D792" s="373"/>
      <c r="E792" s="373"/>
      <c r="F792" s="373"/>
      <c r="G792" s="373"/>
      <c r="H792" s="373"/>
      <c r="I792" s="373"/>
      <c r="J792" s="373"/>
      <c r="K792" s="373"/>
      <c r="L792" s="373"/>
      <c r="M792" s="373"/>
      <c r="N792" s="373"/>
      <c r="O792" s="287"/>
      <c r="P792" s="373"/>
      <c r="Q792" s="373"/>
      <c r="R792" s="373"/>
      <c r="S792" s="373"/>
      <c r="T792" s="373"/>
      <c r="U792" s="373"/>
      <c r="V792" s="373"/>
      <c r="W792" s="373"/>
      <c r="X792" s="373"/>
      <c r="Y792" s="373"/>
      <c r="Z792" s="373"/>
      <c r="AA792" s="373"/>
      <c r="AB792" s="373"/>
      <c r="AC792" s="373"/>
      <c r="AD792" s="373"/>
      <c r="AE792" s="373"/>
      <c r="AF792" s="373"/>
      <c r="AG792" s="373"/>
      <c r="AH792" s="373"/>
      <c r="AI792" s="373"/>
      <c r="AJ792" s="373"/>
      <c r="AK792" s="373"/>
      <c r="AL792" s="373"/>
      <c r="AM792" s="373"/>
      <c r="AN792" s="373"/>
      <c r="AO792" s="373"/>
      <c r="AP792" s="373"/>
      <c r="AQ792" s="373"/>
      <c r="AR792" s="373"/>
      <c r="AS792" s="373"/>
      <c r="AT792" s="373"/>
      <c r="AU792" s="373"/>
      <c r="AV792" s="373"/>
      <c r="AW792" s="373"/>
      <c r="AX792" s="373"/>
      <c r="AY792" s="373"/>
      <c r="AZ792" s="373"/>
      <c r="BA792" s="373"/>
      <c r="BB792" s="373"/>
      <c r="BC792" s="373"/>
      <c r="BD792" s="373"/>
      <c r="BE792" s="373"/>
      <c r="BF792" s="373"/>
      <c r="BG792" s="373"/>
      <c r="BH792" s="373"/>
      <c r="BI792" s="373"/>
      <c r="BJ792" s="373"/>
      <c r="BK792" s="373"/>
      <c r="BL792" s="373"/>
      <c r="BM792" s="373"/>
      <c r="BN792" s="373"/>
    </row>
    <row r="793" spans="1:66" s="285" customFormat="1">
      <c r="A793" s="288"/>
      <c r="B793" s="288"/>
      <c r="C793" s="1396"/>
      <c r="D793" s="373"/>
      <c r="E793" s="373"/>
      <c r="F793" s="373"/>
      <c r="G793" s="373"/>
      <c r="H793" s="373"/>
      <c r="I793" s="373"/>
      <c r="J793" s="373"/>
      <c r="K793" s="373"/>
      <c r="L793" s="373"/>
      <c r="M793" s="373"/>
      <c r="N793" s="373"/>
      <c r="O793" s="287"/>
      <c r="P793" s="373"/>
      <c r="Q793" s="373"/>
      <c r="R793" s="373"/>
      <c r="S793" s="373"/>
      <c r="T793" s="373"/>
      <c r="U793" s="373"/>
      <c r="V793" s="373"/>
      <c r="W793" s="373"/>
      <c r="X793" s="373"/>
      <c r="Y793" s="373"/>
      <c r="Z793" s="373"/>
      <c r="AA793" s="373"/>
      <c r="AB793" s="373"/>
      <c r="AC793" s="373"/>
      <c r="AD793" s="373"/>
      <c r="AE793" s="373"/>
      <c r="AF793" s="373"/>
      <c r="AG793" s="373"/>
      <c r="AH793" s="373"/>
      <c r="AI793" s="373"/>
      <c r="AJ793" s="373"/>
      <c r="AK793" s="373"/>
      <c r="AL793" s="373"/>
      <c r="AM793" s="373"/>
      <c r="AN793" s="373"/>
      <c r="AO793" s="373"/>
      <c r="AP793" s="373"/>
      <c r="AQ793" s="373"/>
      <c r="AR793" s="373"/>
      <c r="AS793" s="373"/>
      <c r="AT793" s="373"/>
      <c r="AU793" s="373"/>
      <c r="AV793" s="373"/>
      <c r="AW793" s="373"/>
      <c r="AX793" s="373"/>
      <c r="AY793" s="373"/>
      <c r="AZ793" s="373"/>
      <c r="BA793" s="373"/>
      <c r="BB793" s="373"/>
      <c r="BC793" s="373"/>
      <c r="BD793" s="373"/>
      <c r="BE793" s="373"/>
      <c r="BF793" s="373"/>
      <c r="BG793" s="373"/>
      <c r="BH793" s="373"/>
      <c r="BI793" s="373"/>
      <c r="BJ793" s="373"/>
      <c r="BK793" s="373"/>
      <c r="BL793" s="373"/>
      <c r="BM793" s="373"/>
      <c r="BN793" s="373"/>
    </row>
    <row r="794" spans="1:66" s="285" customFormat="1" ht="15.75" customHeight="1">
      <c r="A794" s="288"/>
      <c r="B794" s="288"/>
      <c r="C794" s="1396"/>
      <c r="D794" s="373"/>
      <c r="E794" s="373"/>
      <c r="F794" s="373"/>
      <c r="G794" s="373"/>
      <c r="H794" s="373"/>
      <c r="I794" s="373"/>
      <c r="J794" s="373"/>
      <c r="K794" s="373"/>
      <c r="L794" s="373"/>
      <c r="M794" s="373"/>
      <c r="N794" s="373"/>
      <c r="O794" s="287"/>
      <c r="P794" s="373"/>
      <c r="Q794" s="373"/>
      <c r="R794" s="373"/>
      <c r="S794" s="373"/>
      <c r="T794" s="373"/>
      <c r="U794" s="373"/>
      <c r="V794" s="373"/>
      <c r="W794" s="373"/>
      <c r="X794" s="373"/>
      <c r="Y794" s="373"/>
      <c r="Z794" s="373"/>
      <c r="AA794" s="373"/>
      <c r="AB794" s="373"/>
      <c r="AC794" s="373"/>
      <c r="AD794" s="373"/>
      <c r="AE794" s="373"/>
      <c r="AF794" s="373"/>
      <c r="AG794" s="373"/>
      <c r="AH794" s="373"/>
      <c r="AI794" s="373"/>
      <c r="AJ794" s="373"/>
      <c r="AK794" s="373"/>
      <c r="AL794" s="373"/>
      <c r="AM794" s="373"/>
      <c r="AN794" s="373"/>
      <c r="AO794" s="373"/>
      <c r="AP794" s="373"/>
      <c r="AQ794" s="373"/>
      <c r="AR794" s="373"/>
      <c r="AS794" s="373"/>
      <c r="AT794" s="373"/>
      <c r="AU794" s="373"/>
      <c r="AV794" s="373"/>
      <c r="AW794" s="373"/>
      <c r="AX794" s="373"/>
      <c r="AY794" s="373"/>
      <c r="AZ794" s="373"/>
      <c r="BA794" s="373"/>
      <c r="BB794" s="373"/>
      <c r="BC794" s="373"/>
      <c r="BD794" s="373"/>
      <c r="BE794" s="373"/>
      <c r="BF794" s="373"/>
      <c r="BG794" s="373"/>
      <c r="BH794" s="373"/>
      <c r="BI794" s="373"/>
      <c r="BJ794" s="373"/>
      <c r="BK794" s="373"/>
      <c r="BL794" s="373"/>
      <c r="BM794" s="373"/>
      <c r="BN794" s="373"/>
    </row>
    <row r="795" spans="1:66" s="285" customFormat="1">
      <c r="A795" s="288"/>
      <c r="B795" s="288"/>
      <c r="C795" s="1396"/>
      <c r="D795" s="373"/>
      <c r="E795" s="373"/>
      <c r="F795" s="373"/>
      <c r="G795" s="373"/>
      <c r="H795" s="373"/>
      <c r="I795" s="373"/>
      <c r="J795" s="373"/>
      <c r="K795" s="373"/>
      <c r="L795" s="373"/>
      <c r="M795" s="373"/>
      <c r="N795" s="373"/>
      <c r="O795" s="287"/>
      <c r="P795" s="373"/>
      <c r="Q795" s="373"/>
      <c r="R795" s="373"/>
      <c r="S795" s="373"/>
      <c r="T795" s="373"/>
      <c r="U795" s="373"/>
      <c r="V795" s="373"/>
      <c r="W795" s="373"/>
      <c r="X795" s="373"/>
      <c r="Y795" s="373"/>
      <c r="Z795" s="373"/>
      <c r="AA795" s="373"/>
      <c r="AB795" s="373"/>
      <c r="AC795" s="373"/>
      <c r="AD795" s="373"/>
      <c r="AE795" s="373"/>
      <c r="AF795" s="373"/>
      <c r="AG795" s="373"/>
      <c r="AH795" s="373"/>
      <c r="AI795" s="373"/>
      <c r="AJ795" s="373"/>
      <c r="AK795" s="373"/>
      <c r="AL795" s="373"/>
      <c r="AM795" s="373"/>
      <c r="AN795" s="373"/>
      <c r="AO795" s="373"/>
      <c r="AP795" s="373"/>
      <c r="AQ795" s="373"/>
      <c r="AR795" s="373"/>
      <c r="AS795" s="373"/>
      <c r="AT795" s="373"/>
      <c r="AU795" s="373"/>
      <c r="AV795" s="373"/>
      <c r="AW795" s="373"/>
      <c r="AX795" s="373"/>
      <c r="AY795" s="373"/>
      <c r="AZ795" s="373"/>
      <c r="BA795" s="373"/>
      <c r="BB795" s="373"/>
      <c r="BC795" s="373"/>
      <c r="BD795" s="373"/>
      <c r="BE795" s="373"/>
      <c r="BF795" s="373"/>
      <c r="BG795" s="373"/>
      <c r="BH795" s="373"/>
      <c r="BI795" s="373"/>
      <c r="BJ795" s="373"/>
      <c r="BK795" s="373"/>
      <c r="BL795" s="373"/>
      <c r="BM795" s="373"/>
      <c r="BN795" s="373"/>
    </row>
    <row r="796" spans="1:66" s="285" customFormat="1" ht="15.75" customHeight="1">
      <c r="A796" s="288"/>
      <c r="B796" s="288"/>
      <c r="C796" s="1396"/>
      <c r="D796" s="373"/>
      <c r="E796" s="373"/>
      <c r="F796" s="373"/>
      <c r="G796" s="373"/>
      <c r="H796" s="373"/>
      <c r="I796" s="373"/>
      <c r="J796" s="373"/>
      <c r="K796" s="373"/>
      <c r="L796" s="373"/>
      <c r="M796" s="373"/>
      <c r="N796" s="373"/>
      <c r="O796" s="287"/>
      <c r="P796" s="373"/>
      <c r="Q796" s="373"/>
      <c r="R796" s="373"/>
      <c r="S796" s="373"/>
      <c r="T796" s="373"/>
      <c r="U796" s="373"/>
      <c r="V796" s="373"/>
      <c r="W796" s="373"/>
      <c r="X796" s="373"/>
      <c r="Y796" s="373"/>
      <c r="Z796" s="373"/>
      <c r="AA796" s="373"/>
      <c r="AB796" s="373"/>
      <c r="AC796" s="373"/>
      <c r="AD796" s="373"/>
      <c r="AE796" s="373"/>
      <c r="AF796" s="373"/>
      <c r="AG796" s="373"/>
      <c r="AH796" s="373"/>
      <c r="AI796" s="373"/>
      <c r="AJ796" s="373"/>
      <c r="AK796" s="373"/>
      <c r="AL796" s="373"/>
      <c r="AM796" s="373"/>
      <c r="AN796" s="373"/>
      <c r="AO796" s="373"/>
      <c r="AP796" s="373"/>
      <c r="AQ796" s="373"/>
      <c r="AR796" s="373"/>
      <c r="AS796" s="373"/>
      <c r="AT796" s="373"/>
      <c r="AU796" s="373"/>
      <c r="AV796" s="373"/>
      <c r="AW796" s="373"/>
      <c r="AX796" s="373"/>
      <c r="AY796" s="373"/>
      <c r="AZ796" s="373"/>
      <c r="BA796" s="373"/>
      <c r="BB796" s="373"/>
      <c r="BC796" s="373"/>
      <c r="BD796" s="373"/>
      <c r="BE796" s="373"/>
      <c r="BF796" s="373"/>
      <c r="BG796" s="373"/>
      <c r="BH796" s="373"/>
      <c r="BI796" s="373"/>
      <c r="BJ796" s="373"/>
      <c r="BK796" s="373"/>
      <c r="BL796" s="373"/>
      <c r="BM796" s="373"/>
      <c r="BN796" s="373"/>
    </row>
    <row r="797" spans="1:66" s="285" customFormat="1">
      <c r="A797" s="288"/>
      <c r="B797" s="288"/>
      <c r="C797" s="1396"/>
      <c r="D797" s="373"/>
      <c r="E797" s="373"/>
      <c r="F797" s="373"/>
      <c r="G797" s="373"/>
      <c r="H797" s="373"/>
      <c r="I797" s="373"/>
      <c r="J797" s="373"/>
      <c r="K797" s="373"/>
      <c r="L797" s="373"/>
      <c r="M797" s="373"/>
      <c r="N797" s="373"/>
      <c r="O797" s="287"/>
      <c r="P797" s="373"/>
      <c r="Q797" s="373"/>
      <c r="R797" s="373"/>
      <c r="S797" s="373"/>
      <c r="T797" s="373"/>
      <c r="U797" s="373"/>
      <c r="V797" s="373"/>
      <c r="W797" s="373"/>
      <c r="X797" s="373"/>
      <c r="Y797" s="373"/>
      <c r="Z797" s="373"/>
      <c r="AA797" s="373"/>
      <c r="AB797" s="373"/>
      <c r="AC797" s="373"/>
      <c r="AD797" s="373"/>
      <c r="AE797" s="373"/>
      <c r="AF797" s="373"/>
      <c r="AG797" s="373"/>
      <c r="AH797" s="373"/>
      <c r="AI797" s="373"/>
      <c r="AJ797" s="373"/>
      <c r="AK797" s="373"/>
      <c r="AL797" s="373"/>
      <c r="AM797" s="373"/>
      <c r="AN797" s="373"/>
      <c r="AO797" s="373"/>
      <c r="AP797" s="373"/>
      <c r="AQ797" s="373"/>
      <c r="AR797" s="373"/>
      <c r="AS797" s="373"/>
      <c r="AT797" s="373"/>
      <c r="AU797" s="373"/>
      <c r="AV797" s="373"/>
      <c r="AW797" s="373"/>
      <c r="AX797" s="373"/>
      <c r="AY797" s="373"/>
      <c r="AZ797" s="373"/>
      <c r="BA797" s="373"/>
      <c r="BB797" s="373"/>
      <c r="BC797" s="373"/>
      <c r="BD797" s="373"/>
      <c r="BE797" s="373"/>
      <c r="BF797" s="373"/>
      <c r="BG797" s="373"/>
      <c r="BH797" s="373"/>
      <c r="BI797" s="373"/>
      <c r="BJ797" s="373"/>
      <c r="BK797" s="373"/>
      <c r="BL797" s="373"/>
      <c r="BM797" s="373"/>
      <c r="BN797" s="373"/>
    </row>
    <row r="798" spans="1:66" s="285" customFormat="1" ht="15.75" customHeight="1">
      <c r="A798" s="288"/>
      <c r="B798" s="288"/>
      <c r="C798" s="1396"/>
      <c r="D798" s="373"/>
      <c r="E798" s="373"/>
      <c r="F798" s="373"/>
      <c r="G798" s="373"/>
      <c r="H798" s="373"/>
      <c r="I798" s="373"/>
      <c r="J798" s="373"/>
      <c r="K798" s="373"/>
      <c r="L798" s="373"/>
      <c r="M798" s="373"/>
      <c r="N798" s="373"/>
      <c r="O798" s="287"/>
      <c r="P798" s="373"/>
      <c r="Q798" s="373"/>
      <c r="R798" s="373"/>
      <c r="S798" s="373"/>
      <c r="T798" s="373"/>
      <c r="U798" s="373"/>
      <c r="V798" s="373"/>
      <c r="W798" s="373"/>
      <c r="X798" s="373"/>
      <c r="Y798" s="373"/>
      <c r="Z798" s="373"/>
      <c r="AA798" s="373"/>
      <c r="AB798" s="373"/>
      <c r="AC798" s="373"/>
      <c r="AD798" s="373"/>
      <c r="AE798" s="373"/>
      <c r="AF798" s="373"/>
      <c r="AG798" s="373"/>
      <c r="AH798" s="373"/>
      <c r="AI798" s="373"/>
      <c r="AJ798" s="373"/>
      <c r="AK798" s="373"/>
      <c r="AL798" s="373"/>
      <c r="AM798" s="373"/>
      <c r="AN798" s="373"/>
      <c r="AO798" s="373"/>
      <c r="AP798" s="373"/>
      <c r="AQ798" s="373"/>
      <c r="AR798" s="373"/>
      <c r="AS798" s="373"/>
      <c r="AT798" s="373"/>
      <c r="AU798" s="373"/>
      <c r="AV798" s="373"/>
      <c r="AW798" s="373"/>
      <c r="AX798" s="373"/>
      <c r="AY798" s="373"/>
      <c r="AZ798" s="373"/>
      <c r="BA798" s="373"/>
      <c r="BB798" s="373"/>
      <c r="BC798" s="373"/>
      <c r="BD798" s="373"/>
      <c r="BE798" s="373"/>
      <c r="BF798" s="373"/>
      <c r="BG798" s="373"/>
      <c r="BH798" s="373"/>
      <c r="BI798" s="373"/>
      <c r="BJ798" s="373"/>
      <c r="BK798" s="373"/>
      <c r="BL798" s="373"/>
      <c r="BM798" s="373"/>
      <c r="BN798" s="373"/>
    </row>
    <row r="799" spans="1:66" s="285" customFormat="1">
      <c r="A799" s="288"/>
      <c r="B799" s="288"/>
      <c r="C799" s="1396"/>
      <c r="D799" s="373"/>
      <c r="E799" s="373"/>
      <c r="F799" s="373"/>
      <c r="G799" s="373"/>
      <c r="H799" s="373"/>
      <c r="I799" s="373"/>
      <c r="J799" s="373"/>
      <c r="K799" s="373"/>
      <c r="L799" s="373"/>
      <c r="M799" s="373"/>
      <c r="N799" s="373"/>
      <c r="O799" s="287"/>
      <c r="P799" s="373"/>
      <c r="Q799" s="373"/>
      <c r="R799" s="373"/>
      <c r="S799" s="373"/>
      <c r="T799" s="373"/>
      <c r="U799" s="373"/>
      <c r="V799" s="373"/>
      <c r="W799" s="373"/>
      <c r="X799" s="373"/>
      <c r="Y799" s="373"/>
      <c r="Z799" s="373"/>
      <c r="AA799" s="373"/>
      <c r="AB799" s="373"/>
      <c r="AC799" s="373"/>
      <c r="AD799" s="373"/>
      <c r="AE799" s="373"/>
      <c r="AF799" s="373"/>
      <c r="AG799" s="373"/>
      <c r="AH799" s="373"/>
      <c r="AI799" s="373"/>
      <c r="AJ799" s="373"/>
      <c r="AK799" s="373"/>
      <c r="AL799" s="373"/>
      <c r="AM799" s="373"/>
      <c r="AN799" s="373"/>
      <c r="AO799" s="373"/>
      <c r="AP799" s="373"/>
      <c r="AQ799" s="373"/>
      <c r="AR799" s="373"/>
      <c r="AS799" s="373"/>
      <c r="AT799" s="373"/>
      <c r="AU799" s="373"/>
      <c r="AV799" s="373"/>
      <c r="AW799" s="373"/>
      <c r="AX799" s="373"/>
      <c r="AY799" s="373"/>
      <c r="AZ799" s="373"/>
      <c r="BA799" s="373"/>
      <c r="BB799" s="373"/>
      <c r="BC799" s="373"/>
      <c r="BD799" s="373"/>
      <c r="BE799" s="373"/>
      <c r="BF799" s="373"/>
      <c r="BG799" s="373"/>
      <c r="BH799" s="373"/>
      <c r="BI799" s="373"/>
      <c r="BJ799" s="373"/>
      <c r="BK799" s="373"/>
      <c r="BL799" s="373"/>
      <c r="BM799" s="373"/>
      <c r="BN799" s="373"/>
    </row>
    <row r="800" spans="1:66" s="285" customFormat="1" ht="15.75" customHeight="1">
      <c r="A800" s="288"/>
      <c r="B800" s="288"/>
      <c r="C800" s="1396"/>
      <c r="D800" s="373"/>
      <c r="E800" s="373"/>
      <c r="F800" s="373"/>
      <c r="G800" s="373"/>
      <c r="H800" s="373"/>
      <c r="I800" s="373"/>
      <c r="J800" s="373"/>
      <c r="K800" s="373"/>
      <c r="L800" s="373"/>
      <c r="M800" s="373"/>
      <c r="N800" s="373"/>
      <c r="O800" s="287"/>
      <c r="P800" s="373"/>
      <c r="Q800" s="373"/>
      <c r="R800" s="373"/>
      <c r="S800" s="373"/>
      <c r="T800" s="373"/>
      <c r="U800" s="373"/>
      <c r="V800" s="373"/>
      <c r="W800" s="373"/>
      <c r="X800" s="373"/>
      <c r="Y800" s="373"/>
      <c r="Z800" s="373"/>
      <c r="AA800" s="373"/>
      <c r="AB800" s="373"/>
      <c r="AC800" s="373"/>
      <c r="AD800" s="373"/>
      <c r="AE800" s="373"/>
      <c r="AF800" s="373"/>
      <c r="AG800" s="373"/>
      <c r="AH800" s="373"/>
      <c r="AI800" s="373"/>
      <c r="AJ800" s="373"/>
      <c r="AK800" s="373"/>
      <c r="AL800" s="373"/>
      <c r="AM800" s="373"/>
      <c r="AN800" s="373"/>
      <c r="AO800" s="373"/>
      <c r="AP800" s="373"/>
      <c r="AQ800" s="373"/>
      <c r="AR800" s="373"/>
      <c r="AS800" s="373"/>
      <c r="AT800" s="373"/>
      <c r="AU800" s="373"/>
      <c r="AV800" s="373"/>
      <c r="AW800" s="373"/>
      <c r="AX800" s="373"/>
      <c r="AY800" s="373"/>
      <c r="AZ800" s="373"/>
      <c r="BA800" s="373"/>
      <c r="BB800" s="373"/>
      <c r="BC800" s="373"/>
      <c r="BD800" s="373"/>
      <c r="BE800" s="373"/>
      <c r="BF800" s="373"/>
      <c r="BG800" s="373"/>
      <c r="BH800" s="373"/>
      <c r="BI800" s="373"/>
      <c r="BJ800" s="373"/>
      <c r="BK800" s="373"/>
      <c r="BL800" s="373"/>
      <c r="BM800" s="373"/>
      <c r="BN800" s="373"/>
    </row>
    <row r="801" spans="1:66" s="285" customFormat="1">
      <c r="A801" s="288"/>
      <c r="B801" s="288"/>
      <c r="C801" s="1396"/>
      <c r="D801" s="373"/>
      <c r="E801" s="373"/>
      <c r="F801" s="373"/>
      <c r="G801" s="373"/>
      <c r="H801" s="373"/>
      <c r="I801" s="373"/>
      <c r="J801" s="373"/>
      <c r="K801" s="373"/>
      <c r="L801" s="373"/>
      <c r="M801" s="373"/>
      <c r="N801" s="373"/>
      <c r="O801" s="287"/>
      <c r="P801" s="373"/>
      <c r="Q801" s="373"/>
      <c r="R801" s="373"/>
      <c r="S801" s="373"/>
      <c r="T801" s="373"/>
      <c r="U801" s="373"/>
      <c r="V801" s="373"/>
      <c r="W801" s="373"/>
      <c r="X801" s="373"/>
      <c r="Y801" s="373"/>
      <c r="Z801" s="373"/>
      <c r="AA801" s="373"/>
      <c r="AB801" s="373"/>
      <c r="AC801" s="373"/>
      <c r="AD801" s="373"/>
      <c r="AE801" s="373"/>
      <c r="AF801" s="373"/>
      <c r="AG801" s="373"/>
      <c r="AH801" s="373"/>
      <c r="AI801" s="373"/>
      <c r="AJ801" s="373"/>
      <c r="AK801" s="373"/>
      <c r="AL801" s="373"/>
      <c r="AM801" s="373"/>
      <c r="AN801" s="373"/>
      <c r="AO801" s="373"/>
      <c r="AP801" s="373"/>
      <c r="AQ801" s="373"/>
      <c r="AR801" s="373"/>
      <c r="AS801" s="373"/>
      <c r="AT801" s="373"/>
      <c r="AU801" s="373"/>
      <c r="AV801" s="373"/>
      <c r="AW801" s="373"/>
      <c r="AX801" s="373"/>
      <c r="AY801" s="373"/>
      <c r="AZ801" s="373"/>
      <c r="BA801" s="373"/>
      <c r="BB801" s="373"/>
      <c r="BC801" s="373"/>
      <c r="BD801" s="373"/>
      <c r="BE801" s="373"/>
      <c r="BF801" s="373"/>
      <c r="BG801" s="373"/>
      <c r="BH801" s="373"/>
      <c r="BI801" s="373"/>
      <c r="BJ801" s="373"/>
      <c r="BK801" s="373"/>
      <c r="BL801" s="373"/>
      <c r="BM801" s="373"/>
      <c r="BN801" s="373"/>
    </row>
    <row r="802" spans="1:66" s="285" customFormat="1" ht="15.75" customHeight="1">
      <c r="A802" s="288"/>
      <c r="B802" s="288"/>
      <c r="C802" s="1396"/>
      <c r="D802" s="373"/>
      <c r="E802" s="373"/>
      <c r="F802" s="373"/>
      <c r="G802" s="373"/>
      <c r="H802" s="373"/>
      <c r="I802" s="373"/>
      <c r="J802" s="373"/>
      <c r="K802" s="373"/>
      <c r="L802" s="373"/>
      <c r="M802" s="373"/>
      <c r="N802" s="373"/>
      <c r="O802" s="287"/>
      <c r="P802" s="373"/>
      <c r="Q802" s="373"/>
      <c r="R802" s="373"/>
      <c r="S802" s="373"/>
      <c r="T802" s="373"/>
      <c r="U802" s="373"/>
      <c r="V802" s="373"/>
      <c r="W802" s="373"/>
      <c r="X802" s="373"/>
      <c r="Y802" s="373"/>
      <c r="Z802" s="373"/>
      <c r="AA802" s="373"/>
      <c r="AB802" s="373"/>
      <c r="AC802" s="373"/>
      <c r="AD802" s="373"/>
      <c r="AE802" s="373"/>
      <c r="AF802" s="373"/>
      <c r="AG802" s="373"/>
      <c r="AH802" s="373"/>
      <c r="AI802" s="373"/>
      <c r="AJ802" s="373"/>
      <c r="AK802" s="373"/>
      <c r="AL802" s="373"/>
      <c r="AM802" s="373"/>
      <c r="AN802" s="373"/>
      <c r="AO802" s="373"/>
      <c r="AP802" s="373"/>
      <c r="AQ802" s="373"/>
      <c r="AR802" s="373"/>
      <c r="AS802" s="373"/>
      <c r="AT802" s="373"/>
      <c r="AU802" s="373"/>
      <c r="AV802" s="373"/>
      <c r="AW802" s="373"/>
      <c r="AX802" s="373"/>
      <c r="AY802" s="373"/>
      <c r="AZ802" s="373"/>
      <c r="BA802" s="373"/>
      <c r="BB802" s="373"/>
      <c r="BC802" s="373"/>
      <c r="BD802" s="373"/>
      <c r="BE802" s="373"/>
      <c r="BF802" s="373"/>
      <c r="BG802" s="373"/>
      <c r="BH802" s="373"/>
      <c r="BI802" s="373"/>
      <c r="BJ802" s="373"/>
      <c r="BK802" s="373"/>
      <c r="BL802" s="373"/>
      <c r="BM802" s="373"/>
      <c r="BN802" s="373"/>
    </row>
    <row r="803" spans="1:66" s="285" customFormat="1">
      <c r="A803" s="288"/>
      <c r="B803" s="288"/>
      <c r="C803" s="1396"/>
      <c r="D803" s="373"/>
      <c r="E803" s="373"/>
      <c r="F803" s="373"/>
      <c r="G803" s="373"/>
      <c r="H803" s="373"/>
      <c r="I803" s="373"/>
      <c r="J803" s="373"/>
      <c r="K803" s="373"/>
      <c r="L803" s="373"/>
      <c r="M803" s="373"/>
      <c r="N803" s="373"/>
      <c r="O803" s="287"/>
      <c r="P803" s="373"/>
      <c r="Q803" s="373"/>
      <c r="R803" s="373"/>
      <c r="S803" s="373"/>
      <c r="T803" s="373"/>
      <c r="U803" s="373"/>
      <c r="V803" s="373"/>
      <c r="W803" s="373"/>
      <c r="X803" s="373"/>
      <c r="Y803" s="373"/>
      <c r="Z803" s="373"/>
      <c r="AA803" s="373"/>
      <c r="AB803" s="373"/>
      <c r="AC803" s="373"/>
      <c r="AD803" s="373"/>
      <c r="AE803" s="373"/>
      <c r="AF803" s="373"/>
      <c r="AG803" s="373"/>
      <c r="AH803" s="373"/>
      <c r="AI803" s="373"/>
      <c r="AJ803" s="373"/>
      <c r="AK803" s="373"/>
      <c r="AL803" s="373"/>
      <c r="AM803" s="373"/>
      <c r="AN803" s="373"/>
      <c r="AO803" s="373"/>
      <c r="AP803" s="373"/>
      <c r="AQ803" s="373"/>
      <c r="AR803" s="373"/>
      <c r="AS803" s="373"/>
      <c r="AT803" s="373"/>
      <c r="AU803" s="373"/>
      <c r="AV803" s="373"/>
      <c r="AW803" s="373"/>
      <c r="AX803" s="373"/>
      <c r="AY803" s="373"/>
      <c r="AZ803" s="373"/>
      <c r="BA803" s="373"/>
      <c r="BB803" s="373"/>
      <c r="BC803" s="373"/>
      <c r="BD803" s="373"/>
      <c r="BE803" s="373"/>
      <c r="BF803" s="373"/>
      <c r="BG803" s="373"/>
      <c r="BH803" s="373"/>
      <c r="BI803" s="373"/>
      <c r="BJ803" s="373"/>
      <c r="BK803" s="373"/>
      <c r="BL803" s="373"/>
      <c r="BM803" s="373"/>
      <c r="BN803" s="373"/>
    </row>
    <row r="804" spans="1:66" s="285" customFormat="1" ht="15.75" customHeight="1">
      <c r="A804" s="288"/>
      <c r="B804" s="288"/>
      <c r="C804" s="1396"/>
      <c r="D804" s="373"/>
      <c r="E804" s="373"/>
      <c r="F804" s="373"/>
      <c r="G804" s="373"/>
      <c r="H804" s="373"/>
      <c r="I804" s="373"/>
      <c r="J804" s="373"/>
      <c r="K804" s="373"/>
      <c r="L804" s="373"/>
      <c r="M804" s="373"/>
      <c r="N804" s="373"/>
      <c r="O804" s="287"/>
      <c r="P804" s="373"/>
      <c r="Q804" s="373"/>
      <c r="R804" s="373"/>
      <c r="S804" s="373"/>
      <c r="T804" s="373"/>
      <c r="U804" s="373"/>
      <c r="V804" s="373"/>
      <c r="W804" s="373"/>
      <c r="X804" s="373"/>
      <c r="Y804" s="373"/>
      <c r="Z804" s="373"/>
      <c r="AA804" s="373"/>
      <c r="AB804" s="373"/>
      <c r="AC804" s="373"/>
      <c r="AD804" s="373"/>
      <c r="AE804" s="373"/>
      <c r="AF804" s="373"/>
      <c r="AG804" s="373"/>
      <c r="AH804" s="373"/>
      <c r="AI804" s="373"/>
      <c r="AJ804" s="373"/>
      <c r="AK804" s="373"/>
      <c r="AL804" s="373"/>
      <c r="AM804" s="373"/>
      <c r="AN804" s="373"/>
      <c r="AO804" s="373"/>
      <c r="AP804" s="373"/>
      <c r="AQ804" s="373"/>
      <c r="AR804" s="373"/>
      <c r="AS804" s="373"/>
      <c r="AT804" s="373"/>
      <c r="AU804" s="373"/>
      <c r="AV804" s="373"/>
      <c r="AW804" s="373"/>
      <c r="AX804" s="373"/>
      <c r="AY804" s="373"/>
      <c r="AZ804" s="373"/>
      <c r="BA804" s="373"/>
      <c r="BB804" s="373"/>
      <c r="BC804" s="373"/>
      <c r="BD804" s="373"/>
      <c r="BE804" s="373"/>
      <c r="BF804" s="373"/>
      <c r="BG804" s="373"/>
      <c r="BH804" s="373"/>
      <c r="BI804" s="373"/>
      <c r="BJ804" s="373"/>
      <c r="BK804" s="373"/>
      <c r="BL804" s="373"/>
      <c r="BM804" s="373"/>
      <c r="BN804" s="373"/>
    </row>
    <row r="805" spans="1:66" s="285" customFormat="1">
      <c r="A805" s="288"/>
      <c r="B805" s="288"/>
      <c r="C805" s="1396"/>
      <c r="D805" s="373"/>
      <c r="E805" s="373"/>
      <c r="F805" s="373"/>
      <c r="G805" s="373"/>
      <c r="H805" s="373"/>
      <c r="I805" s="373"/>
      <c r="J805" s="373"/>
      <c r="K805" s="373"/>
      <c r="L805" s="373"/>
      <c r="M805" s="373"/>
      <c r="N805" s="373"/>
      <c r="O805" s="287"/>
      <c r="P805" s="373"/>
      <c r="Q805" s="373"/>
      <c r="R805" s="373"/>
      <c r="S805" s="373"/>
      <c r="T805" s="373"/>
      <c r="U805" s="373"/>
      <c r="V805" s="373"/>
      <c r="W805" s="373"/>
      <c r="X805" s="373"/>
      <c r="Y805" s="373"/>
      <c r="Z805" s="373"/>
      <c r="AA805" s="373"/>
      <c r="AB805" s="373"/>
      <c r="AC805" s="373"/>
      <c r="AD805" s="373"/>
      <c r="AE805" s="373"/>
      <c r="AF805" s="373"/>
      <c r="AG805" s="373"/>
      <c r="AH805" s="373"/>
      <c r="AI805" s="373"/>
      <c r="AJ805" s="373"/>
      <c r="AK805" s="373"/>
      <c r="AL805" s="373"/>
      <c r="AM805" s="373"/>
      <c r="AN805" s="373"/>
      <c r="AO805" s="373"/>
      <c r="AP805" s="373"/>
      <c r="AQ805" s="373"/>
      <c r="AR805" s="373"/>
      <c r="AS805" s="373"/>
      <c r="AT805" s="373"/>
      <c r="AU805" s="373"/>
      <c r="AV805" s="373"/>
      <c r="AW805" s="373"/>
      <c r="AX805" s="373"/>
      <c r="AY805" s="373"/>
      <c r="AZ805" s="373"/>
      <c r="BA805" s="373"/>
      <c r="BB805" s="373"/>
      <c r="BC805" s="373"/>
      <c r="BD805" s="373"/>
      <c r="BE805" s="373"/>
      <c r="BF805" s="373"/>
      <c r="BG805" s="373"/>
      <c r="BH805" s="373"/>
      <c r="BI805" s="373"/>
      <c r="BJ805" s="373"/>
      <c r="BK805" s="373"/>
      <c r="BL805" s="373"/>
      <c r="BM805" s="373"/>
      <c r="BN805" s="373"/>
    </row>
    <row r="806" spans="1:66" s="285" customFormat="1" ht="15.75" customHeight="1">
      <c r="A806" s="288"/>
      <c r="B806" s="288"/>
      <c r="C806" s="1396"/>
      <c r="D806" s="373"/>
      <c r="E806" s="373"/>
      <c r="F806" s="373"/>
      <c r="G806" s="373"/>
      <c r="H806" s="373"/>
      <c r="I806" s="373"/>
      <c r="J806" s="373"/>
      <c r="K806" s="373"/>
      <c r="L806" s="373"/>
      <c r="M806" s="373"/>
      <c r="N806" s="373"/>
      <c r="O806" s="287"/>
      <c r="P806" s="373"/>
      <c r="Q806" s="373"/>
      <c r="R806" s="373"/>
      <c r="S806" s="373"/>
      <c r="T806" s="373"/>
      <c r="U806" s="373"/>
      <c r="V806" s="373"/>
      <c r="W806" s="373"/>
      <c r="X806" s="373"/>
      <c r="Y806" s="373"/>
      <c r="Z806" s="373"/>
      <c r="AA806" s="373"/>
      <c r="AB806" s="373"/>
      <c r="AC806" s="373"/>
      <c r="AD806" s="373"/>
      <c r="AE806" s="373"/>
      <c r="AF806" s="373"/>
      <c r="AG806" s="373"/>
      <c r="AH806" s="373"/>
      <c r="AI806" s="373"/>
      <c r="AJ806" s="373"/>
      <c r="AK806" s="373"/>
      <c r="AL806" s="373"/>
      <c r="AM806" s="373"/>
      <c r="AN806" s="373"/>
      <c r="AO806" s="373"/>
      <c r="AP806" s="373"/>
      <c r="AQ806" s="373"/>
      <c r="AR806" s="373"/>
      <c r="AS806" s="373"/>
      <c r="AT806" s="373"/>
      <c r="AU806" s="373"/>
      <c r="AV806" s="373"/>
      <c r="AW806" s="373"/>
      <c r="AX806" s="373"/>
      <c r="AY806" s="373"/>
      <c r="AZ806" s="373"/>
      <c r="BA806" s="373"/>
      <c r="BB806" s="373"/>
      <c r="BC806" s="373"/>
      <c r="BD806" s="373"/>
      <c r="BE806" s="373"/>
      <c r="BF806" s="373"/>
      <c r="BG806" s="373"/>
      <c r="BH806" s="373"/>
      <c r="BI806" s="373"/>
      <c r="BJ806" s="373"/>
      <c r="BK806" s="373"/>
      <c r="BL806" s="373"/>
      <c r="BM806" s="373"/>
      <c r="BN806" s="373"/>
    </row>
    <row r="807" spans="1:66" s="285" customFormat="1">
      <c r="A807" s="288"/>
      <c r="B807" s="288"/>
      <c r="C807" s="1396"/>
      <c r="D807" s="373"/>
      <c r="E807" s="373"/>
      <c r="F807" s="373"/>
      <c r="G807" s="373"/>
      <c r="H807" s="373"/>
      <c r="I807" s="373"/>
      <c r="J807" s="373"/>
      <c r="K807" s="373"/>
      <c r="L807" s="373"/>
      <c r="M807" s="373"/>
      <c r="N807" s="373"/>
      <c r="O807" s="287"/>
      <c r="P807" s="373"/>
      <c r="Q807" s="373"/>
      <c r="R807" s="373"/>
      <c r="S807" s="373"/>
      <c r="T807" s="373"/>
      <c r="U807" s="373"/>
      <c r="V807" s="373"/>
      <c r="W807" s="373"/>
      <c r="X807" s="373"/>
      <c r="Y807" s="373"/>
      <c r="Z807" s="373"/>
      <c r="AA807" s="373"/>
      <c r="AB807" s="373"/>
      <c r="AC807" s="373"/>
      <c r="AD807" s="373"/>
      <c r="AE807" s="373"/>
      <c r="AF807" s="373"/>
      <c r="AG807" s="373"/>
      <c r="AH807" s="373"/>
      <c r="AI807" s="373"/>
      <c r="AJ807" s="373"/>
      <c r="AK807" s="373"/>
      <c r="AL807" s="373"/>
      <c r="AM807" s="373"/>
      <c r="AN807" s="373"/>
      <c r="AO807" s="373"/>
      <c r="AP807" s="373"/>
      <c r="AQ807" s="373"/>
      <c r="AR807" s="373"/>
      <c r="AS807" s="373"/>
      <c r="AT807" s="373"/>
      <c r="AU807" s="373"/>
      <c r="AV807" s="373"/>
      <c r="AW807" s="373"/>
      <c r="AX807" s="373"/>
      <c r="AY807" s="373"/>
      <c r="AZ807" s="373"/>
      <c r="BA807" s="373"/>
      <c r="BB807" s="373"/>
      <c r="BC807" s="373"/>
      <c r="BD807" s="373"/>
      <c r="BE807" s="373"/>
      <c r="BF807" s="373"/>
      <c r="BG807" s="373"/>
      <c r="BH807" s="373"/>
      <c r="BI807" s="373"/>
      <c r="BJ807" s="373"/>
      <c r="BK807" s="373"/>
      <c r="BL807" s="373"/>
      <c r="BM807" s="373"/>
      <c r="BN807" s="373"/>
    </row>
    <row r="808" spans="1:66" s="285" customFormat="1" ht="15.75" customHeight="1">
      <c r="A808" s="288"/>
      <c r="B808" s="288"/>
      <c r="C808" s="1396"/>
      <c r="D808" s="373"/>
      <c r="E808" s="373"/>
      <c r="F808" s="373"/>
      <c r="G808" s="373"/>
      <c r="H808" s="373"/>
      <c r="I808" s="373"/>
      <c r="J808" s="373"/>
      <c r="K808" s="373"/>
      <c r="L808" s="373"/>
      <c r="M808" s="373"/>
      <c r="N808" s="373"/>
      <c r="O808" s="287"/>
      <c r="P808" s="373"/>
      <c r="Q808" s="373"/>
      <c r="R808" s="373"/>
      <c r="S808" s="373"/>
      <c r="T808" s="373"/>
      <c r="U808" s="373"/>
      <c r="V808" s="373"/>
      <c r="W808" s="373"/>
      <c r="X808" s="373"/>
      <c r="Y808" s="373"/>
      <c r="Z808" s="373"/>
      <c r="AA808" s="373"/>
      <c r="AB808" s="373"/>
      <c r="AC808" s="373"/>
      <c r="AD808" s="373"/>
      <c r="AE808" s="373"/>
      <c r="AF808" s="373"/>
      <c r="AG808" s="373"/>
      <c r="AH808" s="373"/>
      <c r="AI808" s="373"/>
      <c r="AJ808" s="373"/>
      <c r="AK808" s="373"/>
      <c r="AL808" s="373"/>
      <c r="AM808" s="373"/>
      <c r="AN808" s="373"/>
      <c r="AO808" s="373"/>
      <c r="AP808" s="373"/>
      <c r="AQ808" s="373"/>
      <c r="AR808" s="373"/>
      <c r="AS808" s="373"/>
      <c r="AT808" s="373"/>
      <c r="AU808" s="373"/>
      <c r="AV808" s="373"/>
      <c r="AW808" s="373"/>
      <c r="AX808" s="373"/>
      <c r="AY808" s="373"/>
      <c r="AZ808" s="373"/>
      <c r="BA808" s="373"/>
      <c r="BB808" s="373"/>
      <c r="BC808" s="373"/>
      <c r="BD808" s="373"/>
      <c r="BE808" s="373"/>
      <c r="BF808" s="373"/>
      <c r="BG808" s="373"/>
      <c r="BH808" s="373"/>
      <c r="BI808" s="373"/>
      <c r="BJ808" s="373"/>
      <c r="BK808" s="373"/>
      <c r="BL808" s="373"/>
      <c r="BM808" s="373"/>
      <c r="BN808" s="373"/>
    </row>
    <row r="809" spans="1:66" s="285" customFormat="1">
      <c r="A809" s="288"/>
      <c r="B809" s="288"/>
      <c r="C809" s="1396"/>
      <c r="D809" s="373"/>
      <c r="E809" s="373"/>
      <c r="F809" s="373"/>
      <c r="G809" s="373"/>
      <c r="H809" s="373"/>
      <c r="I809" s="373"/>
      <c r="J809" s="373"/>
      <c r="K809" s="373"/>
      <c r="L809" s="373"/>
      <c r="M809" s="373"/>
      <c r="N809" s="373"/>
      <c r="O809" s="287"/>
      <c r="P809" s="373"/>
      <c r="Q809" s="373"/>
      <c r="R809" s="373"/>
      <c r="S809" s="373"/>
      <c r="T809" s="373"/>
      <c r="U809" s="373"/>
      <c r="V809" s="373"/>
      <c r="W809" s="373"/>
      <c r="X809" s="373"/>
      <c r="Y809" s="373"/>
      <c r="Z809" s="373"/>
      <c r="AA809" s="373"/>
      <c r="AB809" s="373"/>
      <c r="AC809" s="373"/>
      <c r="AD809" s="373"/>
      <c r="AE809" s="373"/>
      <c r="AF809" s="373"/>
      <c r="AG809" s="373"/>
      <c r="AH809" s="373"/>
      <c r="AI809" s="373"/>
      <c r="AJ809" s="373"/>
      <c r="AK809" s="373"/>
      <c r="AL809" s="373"/>
      <c r="AM809" s="373"/>
      <c r="AN809" s="373"/>
      <c r="AO809" s="373"/>
      <c r="AP809" s="373"/>
      <c r="AQ809" s="373"/>
      <c r="AR809" s="373"/>
      <c r="AS809" s="373"/>
      <c r="AT809" s="373"/>
      <c r="AU809" s="373"/>
      <c r="AV809" s="373"/>
      <c r="AW809" s="373"/>
      <c r="AX809" s="373"/>
      <c r="AY809" s="373"/>
      <c r="AZ809" s="373"/>
      <c r="BA809" s="373"/>
      <c r="BB809" s="373"/>
      <c r="BC809" s="373"/>
      <c r="BD809" s="373"/>
      <c r="BE809" s="373"/>
      <c r="BF809" s="373"/>
      <c r="BG809" s="373"/>
      <c r="BH809" s="373"/>
      <c r="BI809" s="373"/>
      <c r="BJ809" s="373"/>
      <c r="BK809" s="373"/>
      <c r="BL809" s="373"/>
      <c r="BM809" s="373"/>
      <c r="BN809" s="373"/>
    </row>
  </sheetData>
  <mergeCells count="577">
    <mergeCell ref="C802:C803"/>
    <mergeCell ref="C804:C805"/>
    <mergeCell ref="C806:C807"/>
    <mergeCell ref="C808:C809"/>
    <mergeCell ref="C790:C791"/>
    <mergeCell ref="C792:C793"/>
    <mergeCell ref="C794:C795"/>
    <mergeCell ref="C796:C797"/>
    <mergeCell ref="C798:C799"/>
    <mergeCell ref="C800:C801"/>
    <mergeCell ref="C778:C779"/>
    <mergeCell ref="C780:C781"/>
    <mergeCell ref="C782:C783"/>
    <mergeCell ref="C784:C785"/>
    <mergeCell ref="C786:C787"/>
    <mergeCell ref="C788:C789"/>
    <mergeCell ref="C766:C767"/>
    <mergeCell ref="C768:C769"/>
    <mergeCell ref="C770:C771"/>
    <mergeCell ref="C772:C773"/>
    <mergeCell ref="C774:C775"/>
    <mergeCell ref="C776:C777"/>
    <mergeCell ref="C754:C755"/>
    <mergeCell ref="C756:C757"/>
    <mergeCell ref="C758:C759"/>
    <mergeCell ref="C760:C761"/>
    <mergeCell ref="C762:C763"/>
    <mergeCell ref="C764:C765"/>
    <mergeCell ref="C742:C743"/>
    <mergeCell ref="C744:C745"/>
    <mergeCell ref="C746:C747"/>
    <mergeCell ref="C748:C749"/>
    <mergeCell ref="C750:C751"/>
    <mergeCell ref="C752:C753"/>
    <mergeCell ref="C730:C731"/>
    <mergeCell ref="C732:C733"/>
    <mergeCell ref="C734:C735"/>
    <mergeCell ref="C736:C737"/>
    <mergeCell ref="C738:C739"/>
    <mergeCell ref="C740:C741"/>
    <mergeCell ref="C718:C719"/>
    <mergeCell ref="C720:C721"/>
    <mergeCell ref="C722:C723"/>
    <mergeCell ref="C724:C725"/>
    <mergeCell ref="C726:C727"/>
    <mergeCell ref="C728:C729"/>
    <mergeCell ref="C706:C707"/>
    <mergeCell ref="C708:C709"/>
    <mergeCell ref="C710:C711"/>
    <mergeCell ref="C712:C713"/>
    <mergeCell ref="C714:C715"/>
    <mergeCell ref="C716:C717"/>
    <mergeCell ref="C694:C695"/>
    <mergeCell ref="C696:C697"/>
    <mergeCell ref="C698:C699"/>
    <mergeCell ref="C700:C701"/>
    <mergeCell ref="C702:C703"/>
    <mergeCell ref="C704:C705"/>
    <mergeCell ref="C682:C683"/>
    <mergeCell ref="C684:C685"/>
    <mergeCell ref="C686:C687"/>
    <mergeCell ref="C688:C689"/>
    <mergeCell ref="C690:C691"/>
    <mergeCell ref="C692:C693"/>
    <mergeCell ref="C670:C671"/>
    <mergeCell ref="C672:C673"/>
    <mergeCell ref="C674:C675"/>
    <mergeCell ref="C676:C677"/>
    <mergeCell ref="C678:C679"/>
    <mergeCell ref="C680:C681"/>
    <mergeCell ref="C658:C659"/>
    <mergeCell ref="C660:C661"/>
    <mergeCell ref="C662:C663"/>
    <mergeCell ref="C664:C665"/>
    <mergeCell ref="C666:C667"/>
    <mergeCell ref="C668:C669"/>
    <mergeCell ref="C646:C647"/>
    <mergeCell ref="C648:C649"/>
    <mergeCell ref="C650:C651"/>
    <mergeCell ref="C652:C653"/>
    <mergeCell ref="C654:C655"/>
    <mergeCell ref="C656:C657"/>
    <mergeCell ref="C634:C635"/>
    <mergeCell ref="C636:C637"/>
    <mergeCell ref="C638:C639"/>
    <mergeCell ref="C640:C641"/>
    <mergeCell ref="C642:C643"/>
    <mergeCell ref="C644:C645"/>
    <mergeCell ref="C622:C623"/>
    <mergeCell ref="C624:C625"/>
    <mergeCell ref="C626:C627"/>
    <mergeCell ref="C628:C629"/>
    <mergeCell ref="C630:C631"/>
    <mergeCell ref="C632:C633"/>
    <mergeCell ref="C610:C611"/>
    <mergeCell ref="C612:C613"/>
    <mergeCell ref="C614:C615"/>
    <mergeCell ref="C616:C617"/>
    <mergeCell ref="C618:C619"/>
    <mergeCell ref="C620:C621"/>
    <mergeCell ref="C598:C599"/>
    <mergeCell ref="C600:C601"/>
    <mergeCell ref="C602:C603"/>
    <mergeCell ref="C604:C605"/>
    <mergeCell ref="C606:C607"/>
    <mergeCell ref="C608:C609"/>
    <mergeCell ref="C586:C587"/>
    <mergeCell ref="C588:C589"/>
    <mergeCell ref="C590:C591"/>
    <mergeCell ref="C592:C593"/>
    <mergeCell ref="C594:C595"/>
    <mergeCell ref="C596:C597"/>
    <mergeCell ref="C574:C575"/>
    <mergeCell ref="C576:C577"/>
    <mergeCell ref="C578:C579"/>
    <mergeCell ref="C580:C581"/>
    <mergeCell ref="C582:C583"/>
    <mergeCell ref="C584:C585"/>
    <mergeCell ref="C562:C563"/>
    <mergeCell ref="C564:C565"/>
    <mergeCell ref="C566:C567"/>
    <mergeCell ref="C568:C569"/>
    <mergeCell ref="C570:C571"/>
    <mergeCell ref="C572:C573"/>
    <mergeCell ref="C550:C551"/>
    <mergeCell ref="C552:C553"/>
    <mergeCell ref="C554:C555"/>
    <mergeCell ref="C556:C557"/>
    <mergeCell ref="C558:C559"/>
    <mergeCell ref="C560:C561"/>
    <mergeCell ref="C538:C539"/>
    <mergeCell ref="C540:C541"/>
    <mergeCell ref="C542:C543"/>
    <mergeCell ref="C544:C545"/>
    <mergeCell ref="C546:C547"/>
    <mergeCell ref="C548:C549"/>
    <mergeCell ref="C526:C527"/>
    <mergeCell ref="C528:C529"/>
    <mergeCell ref="C530:C531"/>
    <mergeCell ref="C532:C533"/>
    <mergeCell ref="C534:C535"/>
    <mergeCell ref="C536:C537"/>
    <mergeCell ref="C514:C515"/>
    <mergeCell ref="C516:C517"/>
    <mergeCell ref="C518:C519"/>
    <mergeCell ref="C520:C521"/>
    <mergeCell ref="C522:C523"/>
    <mergeCell ref="C524:C525"/>
    <mergeCell ref="C502:C503"/>
    <mergeCell ref="C504:C505"/>
    <mergeCell ref="C506:C507"/>
    <mergeCell ref="C508:C509"/>
    <mergeCell ref="C510:C511"/>
    <mergeCell ref="C512:C513"/>
    <mergeCell ref="C490:C491"/>
    <mergeCell ref="C492:C493"/>
    <mergeCell ref="C494:C495"/>
    <mergeCell ref="C496:C497"/>
    <mergeCell ref="C498:C499"/>
    <mergeCell ref="C500:C501"/>
    <mergeCell ref="C478:C479"/>
    <mergeCell ref="C480:C481"/>
    <mergeCell ref="C482:C483"/>
    <mergeCell ref="C484:C485"/>
    <mergeCell ref="C486:C487"/>
    <mergeCell ref="C488:C489"/>
    <mergeCell ref="C466:C467"/>
    <mergeCell ref="C468:C469"/>
    <mergeCell ref="C470:C471"/>
    <mergeCell ref="C472:C473"/>
    <mergeCell ref="C474:C475"/>
    <mergeCell ref="C476:C477"/>
    <mergeCell ref="C454:C455"/>
    <mergeCell ref="C456:C457"/>
    <mergeCell ref="C458:C459"/>
    <mergeCell ref="C460:C461"/>
    <mergeCell ref="C462:C463"/>
    <mergeCell ref="C464:C465"/>
    <mergeCell ref="C442:C443"/>
    <mergeCell ref="C444:C445"/>
    <mergeCell ref="C446:C447"/>
    <mergeCell ref="C448:C449"/>
    <mergeCell ref="C450:C451"/>
    <mergeCell ref="C452:C453"/>
    <mergeCell ref="C430:C431"/>
    <mergeCell ref="C432:C433"/>
    <mergeCell ref="C434:C435"/>
    <mergeCell ref="C436:C437"/>
    <mergeCell ref="C438:C439"/>
    <mergeCell ref="C440:C441"/>
    <mergeCell ref="C418:C419"/>
    <mergeCell ref="C420:C421"/>
    <mergeCell ref="C422:C423"/>
    <mergeCell ref="C424:C425"/>
    <mergeCell ref="C426:C427"/>
    <mergeCell ref="C428:C429"/>
    <mergeCell ref="C406:C407"/>
    <mergeCell ref="C408:C409"/>
    <mergeCell ref="C410:C411"/>
    <mergeCell ref="C412:C413"/>
    <mergeCell ref="C414:C415"/>
    <mergeCell ref="C416:C417"/>
    <mergeCell ref="C394:C395"/>
    <mergeCell ref="C396:C397"/>
    <mergeCell ref="C398:C399"/>
    <mergeCell ref="C400:C401"/>
    <mergeCell ref="C402:C403"/>
    <mergeCell ref="C404:C405"/>
    <mergeCell ref="C382:C383"/>
    <mergeCell ref="C384:C385"/>
    <mergeCell ref="C386:C387"/>
    <mergeCell ref="C388:C389"/>
    <mergeCell ref="C390:C391"/>
    <mergeCell ref="C392:C393"/>
    <mergeCell ref="C370:C371"/>
    <mergeCell ref="C372:C373"/>
    <mergeCell ref="C374:C375"/>
    <mergeCell ref="C376:C377"/>
    <mergeCell ref="C378:C379"/>
    <mergeCell ref="C380:C381"/>
    <mergeCell ref="C358:C359"/>
    <mergeCell ref="C360:C361"/>
    <mergeCell ref="C362:C363"/>
    <mergeCell ref="C364:C365"/>
    <mergeCell ref="C366:C367"/>
    <mergeCell ref="C368:C369"/>
    <mergeCell ref="C346:C347"/>
    <mergeCell ref="C348:C349"/>
    <mergeCell ref="C350:C351"/>
    <mergeCell ref="C352:C353"/>
    <mergeCell ref="C354:C355"/>
    <mergeCell ref="C356:C357"/>
    <mergeCell ref="C334:C335"/>
    <mergeCell ref="C336:C337"/>
    <mergeCell ref="C338:C339"/>
    <mergeCell ref="C340:C341"/>
    <mergeCell ref="C342:C343"/>
    <mergeCell ref="C344:C345"/>
    <mergeCell ref="BK327:BK328"/>
    <mergeCell ref="BL327:BL328"/>
    <mergeCell ref="BM327:BM328"/>
    <mergeCell ref="BN327:BN328"/>
    <mergeCell ref="C330:C331"/>
    <mergeCell ref="C332:C333"/>
    <mergeCell ref="BE327:BE328"/>
    <mergeCell ref="BF327:BF328"/>
    <mergeCell ref="BG327:BG328"/>
    <mergeCell ref="BH327:BH328"/>
    <mergeCell ref="BI327:BI328"/>
    <mergeCell ref="BJ327:BJ328"/>
    <mergeCell ref="AY327:AY328"/>
    <mergeCell ref="AZ327:AZ328"/>
    <mergeCell ref="BA327:BA328"/>
    <mergeCell ref="BB327:BB328"/>
    <mergeCell ref="BC327:BC328"/>
    <mergeCell ref="BD327:BD328"/>
    <mergeCell ref="AS327:AS328"/>
    <mergeCell ref="AT327:AT328"/>
    <mergeCell ref="AU327:AU328"/>
    <mergeCell ref="AV327:AV328"/>
    <mergeCell ref="AW327:AW328"/>
    <mergeCell ref="AX327:AX328"/>
    <mergeCell ref="AM327:AM328"/>
    <mergeCell ref="AN327:AN328"/>
    <mergeCell ref="AO327:AO328"/>
    <mergeCell ref="AP327:AP328"/>
    <mergeCell ref="AQ327:AQ328"/>
    <mergeCell ref="AR327:AR328"/>
    <mergeCell ref="AG327:AG328"/>
    <mergeCell ref="AH327:AH328"/>
    <mergeCell ref="AI327:AI328"/>
    <mergeCell ref="AJ327:AJ328"/>
    <mergeCell ref="AK327:AK328"/>
    <mergeCell ref="AL327:AL328"/>
    <mergeCell ref="AA327:AA328"/>
    <mergeCell ref="AB327:AB328"/>
    <mergeCell ref="AC327:AC328"/>
    <mergeCell ref="AD327:AD328"/>
    <mergeCell ref="AE327:AE328"/>
    <mergeCell ref="AF327:AF328"/>
    <mergeCell ref="U327:U328"/>
    <mergeCell ref="V327:V328"/>
    <mergeCell ref="W327:W328"/>
    <mergeCell ref="X327:X328"/>
    <mergeCell ref="Y327:Y328"/>
    <mergeCell ref="Z327:Z328"/>
    <mergeCell ref="O327:O328"/>
    <mergeCell ref="P327:P328"/>
    <mergeCell ref="Q327:Q328"/>
    <mergeCell ref="R327:R328"/>
    <mergeCell ref="S327:S328"/>
    <mergeCell ref="T327:T328"/>
    <mergeCell ref="I327:I328"/>
    <mergeCell ref="J327:J328"/>
    <mergeCell ref="K327:K328"/>
    <mergeCell ref="L327:L328"/>
    <mergeCell ref="M327:M328"/>
    <mergeCell ref="N327:N328"/>
    <mergeCell ref="C326:C328"/>
    <mergeCell ref="D327:D328"/>
    <mergeCell ref="E327:E328"/>
    <mergeCell ref="F327:F328"/>
    <mergeCell ref="G327:G328"/>
    <mergeCell ref="H327:H328"/>
    <mergeCell ref="C315:C316"/>
    <mergeCell ref="B317:B320"/>
    <mergeCell ref="C317:C318"/>
    <mergeCell ref="C319:C320"/>
    <mergeCell ref="C321:C322"/>
    <mergeCell ref="C323:C325"/>
    <mergeCell ref="A291:A320"/>
    <mergeCell ref="B291:B298"/>
    <mergeCell ref="C291:C292"/>
    <mergeCell ref="C293:C294"/>
    <mergeCell ref="C295:C296"/>
    <mergeCell ref="C297:C298"/>
    <mergeCell ref="B299:B300"/>
    <mergeCell ref="C299:C300"/>
    <mergeCell ref="B301:B316"/>
    <mergeCell ref="C301:C302"/>
    <mergeCell ref="C275:C276"/>
    <mergeCell ref="C277:C278"/>
    <mergeCell ref="C279:C280"/>
    <mergeCell ref="C303:C304"/>
    <mergeCell ref="C305:C306"/>
    <mergeCell ref="C307:C308"/>
    <mergeCell ref="C309:C310"/>
    <mergeCell ref="C311:C312"/>
    <mergeCell ref="C313:C314"/>
    <mergeCell ref="B251:B254"/>
    <mergeCell ref="C251:C252"/>
    <mergeCell ref="C253:C254"/>
    <mergeCell ref="A255:A290"/>
    <mergeCell ref="B255:B268"/>
    <mergeCell ref="C255:C256"/>
    <mergeCell ref="C257:C258"/>
    <mergeCell ref="C259:C260"/>
    <mergeCell ref="C261:C262"/>
    <mergeCell ref="C263:C264"/>
    <mergeCell ref="A231:A254"/>
    <mergeCell ref="C281:C282"/>
    <mergeCell ref="C283:C284"/>
    <mergeCell ref="C285:C286"/>
    <mergeCell ref="B287:B290"/>
    <mergeCell ref="C287:C288"/>
    <mergeCell ref="C289:C290"/>
    <mergeCell ref="C265:C266"/>
    <mergeCell ref="C267:C268"/>
    <mergeCell ref="B269:B270"/>
    <mergeCell ref="C269:C270"/>
    <mergeCell ref="B271:B286"/>
    <mergeCell ref="C271:C272"/>
    <mergeCell ref="C273:C274"/>
    <mergeCell ref="B237:B250"/>
    <mergeCell ref="C237:C238"/>
    <mergeCell ref="C239:C240"/>
    <mergeCell ref="C241:C242"/>
    <mergeCell ref="C243:C244"/>
    <mergeCell ref="C245:C246"/>
    <mergeCell ref="C247:C248"/>
    <mergeCell ref="C249:C250"/>
    <mergeCell ref="C225:C226"/>
    <mergeCell ref="B227:B230"/>
    <mergeCell ref="C227:C228"/>
    <mergeCell ref="C229:C230"/>
    <mergeCell ref="B231:B234"/>
    <mergeCell ref="C231:C232"/>
    <mergeCell ref="C233:C234"/>
    <mergeCell ref="B235:B236"/>
    <mergeCell ref="C235:C236"/>
    <mergeCell ref="A199:A230"/>
    <mergeCell ref="B199:B208"/>
    <mergeCell ref="C199:C200"/>
    <mergeCell ref="C201:C202"/>
    <mergeCell ref="C203:C204"/>
    <mergeCell ref="C205:C206"/>
    <mergeCell ref="C207:C208"/>
    <mergeCell ref="B209:B210"/>
    <mergeCell ref="C209:C210"/>
    <mergeCell ref="B211:B226"/>
    <mergeCell ref="C211:C212"/>
    <mergeCell ref="C213:C214"/>
    <mergeCell ref="C215:C216"/>
    <mergeCell ref="C217:C218"/>
    <mergeCell ref="C219:C220"/>
    <mergeCell ref="C221:C222"/>
    <mergeCell ref="C223:C224"/>
    <mergeCell ref="A169:A198"/>
    <mergeCell ref="B169:B176"/>
    <mergeCell ref="C169:C170"/>
    <mergeCell ref="C171:C172"/>
    <mergeCell ref="C173:C174"/>
    <mergeCell ref="C175:C176"/>
    <mergeCell ref="B177:B178"/>
    <mergeCell ref="C177:C178"/>
    <mergeCell ref="B179:B194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B195:B198"/>
    <mergeCell ref="C195:C196"/>
    <mergeCell ref="C197:C198"/>
    <mergeCell ref="C153:C154"/>
    <mergeCell ref="C155:C156"/>
    <mergeCell ref="C157:C158"/>
    <mergeCell ref="C159:C160"/>
    <mergeCell ref="C161:C162"/>
    <mergeCell ref="C163:C164"/>
    <mergeCell ref="A141:A168"/>
    <mergeCell ref="B141:B148"/>
    <mergeCell ref="C141:C142"/>
    <mergeCell ref="C143:C144"/>
    <mergeCell ref="C145:C146"/>
    <mergeCell ref="C147:C148"/>
    <mergeCell ref="B149:B150"/>
    <mergeCell ref="C149:C150"/>
    <mergeCell ref="B151:B164"/>
    <mergeCell ref="C151:C152"/>
    <mergeCell ref="B165:B168"/>
    <mergeCell ref="C165:C166"/>
    <mergeCell ref="C167:C168"/>
    <mergeCell ref="A107:A140"/>
    <mergeCell ref="B107:B116"/>
    <mergeCell ref="C107:C108"/>
    <mergeCell ref="C109:C110"/>
    <mergeCell ref="C111:C112"/>
    <mergeCell ref="C113:C114"/>
    <mergeCell ref="C115:C116"/>
    <mergeCell ref="B117:B118"/>
    <mergeCell ref="C117:C118"/>
    <mergeCell ref="B119:B136"/>
    <mergeCell ref="C131:C132"/>
    <mergeCell ref="C133:C134"/>
    <mergeCell ref="C135:C136"/>
    <mergeCell ref="B137:B140"/>
    <mergeCell ref="C137:C138"/>
    <mergeCell ref="C139:C140"/>
    <mergeCell ref="C119:C120"/>
    <mergeCell ref="C121:C122"/>
    <mergeCell ref="C123:C124"/>
    <mergeCell ref="C125:C126"/>
    <mergeCell ref="C127:C128"/>
    <mergeCell ref="C129:C130"/>
    <mergeCell ref="A73:A106"/>
    <mergeCell ref="B73:B84"/>
    <mergeCell ref="C73:C74"/>
    <mergeCell ref="C75:C76"/>
    <mergeCell ref="C77:C78"/>
    <mergeCell ref="C95:C96"/>
    <mergeCell ref="C97:C98"/>
    <mergeCell ref="C99:C100"/>
    <mergeCell ref="B101:B106"/>
    <mergeCell ref="C101:C102"/>
    <mergeCell ref="C103:C104"/>
    <mergeCell ref="C105:C106"/>
    <mergeCell ref="C79:C80"/>
    <mergeCell ref="C81:C82"/>
    <mergeCell ref="C83:C84"/>
    <mergeCell ref="B85:B86"/>
    <mergeCell ref="C85:C86"/>
    <mergeCell ref="B87:B100"/>
    <mergeCell ref="C87:C88"/>
    <mergeCell ref="C89:C90"/>
    <mergeCell ref="C91:C92"/>
    <mergeCell ref="C93:C94"/>
    <mergeCell ref="C53:C54"/>
    <mergeCell ref="C55:C56"/>
    <mergeCell ref="C57:C58"/>
    <mergeCell ref="C59:C60"/>
    <mergeCell ref="C61:C62"/>
    <mergeCell ref="C63:C64"/>
    <mergeCell ref="A41:A72"/>
    <mergeCell ref="B41:B48"/>
    <mergeCell ref="C41:C42"/>
    <mergeCell ref="C43:C44"/>
    <mergeCell ref="C45:C46"/>
    <mergeCell ref="C47:C48"/>
    <mergeCell ref="B49:B50"/>
    <mergeCell ref="C49:C50"/>
    <mergeCell ref="B51:B68"/>
    <mergeCell ref="C51:C52"/>
    <mergeCell ref="C65:C66"/>
    <mergeCell ref="C67:C68"/>
    <mergeCell ref="B69:B72"/>
    <mergeCell ref="C69:C70"/>
    <mergeCell ref="C71:C72"/>
    <mergeCell ref="C29:C30"/>
    <mergeCell ref="C31:C32"/>
    <mergeCell ref="C33:C34"/>
    <mergeCell ref="B35:B40"/>
    <mergeCell ref="C35:C36"/>
    <mergeCell ref="C39:C40"/>
    <mergeCell ref="C11:C12"/>
    <mergeCell ref="B13:B34"/>
    <mergeCell ref="C13:C14"/>
    <mergeCell ref="C15:C16"/>
    <mergeCell ref="C17:C18"/>
    <mergeCell ref="C19:C20"/>
    <mergeCell ref="C21:C22"/>
    <mergeCell ref="C23:C24"/>
    <mergeCell ref="C25:C26"/>
    <mergeCell ref="C27:C28"/>
    <mergeCell ref="BL1:BL2"/>
    <mergeCell ref="BM1:BM2"/>
    <mergeCell ref="BN1:BN2"/>
    <mergeCell ref="A2:A40"/>
    <mergeCell ref="B2:B10"/>
    <mergeCell ref="C3:C4"/>
    <mergeCell ref="C5:C6"/>
    <mergeCell ref="C7:C8"/>
    <mergeCell ref="C9:C10"/>
    <mergeCell ref="B11:B12"/>
    <mergeCell ref="BF1:BF2"/>
    <mergeCell ref="BG1:BG2"/>
    <mergeCell ref="BH1:BH2"/>
    <mergeCell ref="BI1:BI2"/>
    <mergeCell ref="BJ1:BJ2"/>
    <mergeCell ref="BK1:BK2"/>
    <mergeCell ref="AZ1:AZ2"/>
    <mergeCell ref="BA1:BA2"/>
    <mergeCell ref="BB1:BB2"/>
    <mergeCell ref="BC1:BC2"/>
    <mergeCell ref="BD1:BD2"/>
    <mergeCell ref="BE1:BE2"/>
    <mergeCell ref="AT1:AT2"/>
    <mergeCell ref="AU1:AU2"/>
    <mergeCell ref="AV1:AV2"/>
    <mergeCell ref="AW1:AW2"/>
    <mergeCell ref="AX1:AX2"/>
    <mergeCell ref="AY1:AY2"/>
    <mergeCell ref="AN1:AN2"/>
    <mergeCell ref="AO1:AO2"/>
    <mergeCell ref="AP1:AP2"/>
    <mergeCell ref="AQ1:AQ2"/>
    <mergeCell ref="AR1:AR2"/>
    <mergeCell ref="AS1:AS2"/>
    <mergeCell ref="AH1:AH2"/>
    <mergeCell ref="AI1:AI2"/>
    <mergeCell ref="AJ1:AJ2"/>
    <mergeCell ref="AK1:AK2"/>
    <mergeCell ref="AL1:AL2"/>
    <mergeCell ref="AM1:AM2"/>
    <mergeCell ref="AB1:AB2"/>
    <mergeCell ref="AC1:AC2"/>
    <mergeCell ref="AD1:AD2"/>
    <mergeCell ref="AE1:AE2"/>
    <mergeCell ref="AF1:AF2"/>
    <mergeCell ref="AG1:AG2"/>
    <mergeCell ref="V1:V2"/>
    <mergeCell ref="W1:W2"/>
    <mergeCell ref="X1:X2"/>
    <mergeCell ref="Y1:Y2"/>
    <mergeCell ref="Z1:Z2"/>
    <mergeCell ref="AA1:AA2"/>
    <mergeCell ref="P1:P2"/>
    <mergeCell ref="Q1:Q2"/>
    <mergeCell ref="R1:R2"/>
    <mergeCell ref="S1:S2"/>
    <mergeCell ref="T1:T2"/>
    <mergeCell ref="U1:U2"/>
    <mergeCell ref="J1:J2"/>
    <mergeCell ref="K1:K2"/>
    <mergeCell ref="L1:L2"/>
    <mergeCell ref="M1:M2"/>
    <mergeCell ref="N1:N2"/>
    <mergeCell ref="O1:O2"/>
    <mergeCell ref="C1:D1"/>
    <mergeCell ref="E1:E2"/>
    <mergeCell ref="F1:F2"/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16"/>
  <sheetViews>
    <sheetView topLeftCell="A110" workbookViewId="0">
      <selection activeCell="J1" sqref="J1:J2"/>
    </sheetView>
  </sheetViews>
  <sheetFormatPr defaultRowHeight="15"/>
  <cols>
    <col min="2" max="2" width="25" customWidth="1"/>
    <col min="3" max="3" width="14.85546875" customWidth="1"/>
    <col min="4" max="4" width="14.5703125" customWidth="1"/>
    <col min="5" max="5" width="16.140625" customWidth="1"/>
    <col min="6" max="6" width="16.28515625" customWidth="1"/>
    <col min="7" max="7" width="11.28515625" hidden="1" customWidth="1"/>
    <col min="8" max="8" width="15.140625" customWidth="1"/>
    <col min="9" max="9" width="14.85546875" customWidth="1"/>
    <col min="10" max="10" width="11.140625" style="393" customWidth="1"/>
    <col min="11" max="11" width="15.28515625" customWidth="1"/>
    <col min="12" max="12" width="14.85546875" customWidth="1"/>
    <col min="13" max="13" width="10.85546875" customWidth="1"/>
    <col min="14" max="14" width="10" customWidth="1"/>
  </cols>
  <sheetData>
    <row r="1" spans="1:14" ht="75" customHeight="1">
      <c r="A1" s="1435" t="s">
        <v>387</v>
      </c>
      <c r="B1" s="1436"/>
      <c r="C1" s="1437" t="s">
        <v>409</v>
      </c>
      <c r="D1" s="1436"/>
      <c r="E1" s="1437" t="s">
        <v>410</v>
      </c>
      <c r="F1" s="1436"/>
      <c r="G1" s="395" t="s">
        <v>49</v>
      </c>
      <c r="H1" s="1438" t="s">
        <v>388</v>
      </c>
      <c r="I1" s="1439"/>
      <c r="J1" s="1440" t="s">
        <v>489</v>
      </c>
      <c r="K1" s="1442" t="s">
        <v>392</v>
      </c>
      <c r="L1" s="1443"/>
    </row>
    <row r="2" spans="1:14" ht="15.75" thickBot="1">
      <c r="A2" s="1444"/>
      <c r="B2" s="1445"/>
      <c r="C2" s="396" t="s">
        <v>207</v>
      </c>
      <c r="D2" s="396" t="s">
        <v>208</v>
      </c>
      <c r="E2" s="396" t="s">
        <v>207</v>
      </c>
      <c r="F2" s="396" t="s">
        <v>208</v>
      </c>
      <c r="G2" s="397"/>
      <c r="H2" s="396" t="s">
        <v>207</v>
      </c>
      <c r="I2" s="505" t="s">
        <v>208</v>
      </c>
      <c r="J2" s="1441"/>
      <c r="K2" s="518" t="s">
        <v>207</v>
      </c>
      <c r="L2" s="398" t="s">
        <v>208</v>
      </c>
    </row>
    <row r="3" spans="1:14" ht="14.25" customHeight="1">
      <c r="A3" s="1452" t="s">
        <v>393</v>
      </c>
      <c r="B3" s="1453"/>
      <c r="C3" s="431"/>
      <c r="D3" s="431"/>
      <c r="E3" s="399"/>
      <c r="F3" s="399"/>
      <c r="G3" s="400"/>
      <c r="H3" s="400"/>
      <c r="I3" s="506"/>
      <c r="J3" s="548"/>
      <c r="K3" s="519"/>
      <c r="L3" s="402"/>
      <c r="M3" s="387"/>
      <c r="N3" s="388"/>
    </row>
    <row r="4" spans="1:14">
      <c r="A4" s="1446" t="s">
        <v>262</v>
      </c>
      <c r="B4" s="1447"/>
      <c r="C4" s="456">
        <f>' РАЗГРАММОВКА НЕТТО'!L320</f>
        <v>183.4</v>
      </c>
      <c r="D4" s="456">
        <f>' РАЗГРАММОВКА НЕТТО'!L322</f>
        <v>239.86666666666665</v>
      </c>
      <c r="E4" s="457">
        <f>E5+E6</f>
        <v>247.7</v>
      </c>
      <c r="F4" s="457">
        <f>F5+F6</f>
        <v>282.2</v>
      </c>
      <c r="G4" s="458">
        <f>SUM(E4:F4)</f>
        <v>529.9</v>
      </c>
      <c r="H4" s="459">
        <f>E4/1000</f>
        <v>0.24769999999999998</v>
      </c>
      <c r="I4" s="507">
        <f>F4/1000</f>
        <v>0.28220000000000001</v>
      </c>
      <c r="J4" s="549">
        <v>348</v>
      </c>
      <c r="K4" s="520">
        <f>H4*J4</f>
        <v>86.19959999999999</v>
      </c>
      <c r="L4" s="403">
        <f>I4*J4</f>
        <v>98.205600000000004</v>
      </c>
      <c r="M4" s="389"/>
      <c r="N4" s="390"/>
    </row>
    <row r="5" spans="1:14">
      <c r="A5" s="1448" t="s">
        <v>413</v>
      </c>
      <c r="B5" s="1449"/>
      <c r="C5" s="456"/>
      <c r="D5" s="456"/>
      <c r="E5" s="460">
        <v>90</v>
      </c>
      <c r="F5" s="460">
        <v>100</v>
      </c>
      <c r="G5" s="458"/>
      <c r="H5" s="459"/>
      <c r="I5" s="507"/>
      <c r="J5" s="549"/>
      <c r="K5" s="520"/>
      <c r="L5" s="403"/>
      <c r="M5" s="389"/>
      <c r="N5" s="390"/>
    </row>
    <row r="6" spans="1:14">
      <c r="A6" s="1448" t="s">
        <v>414</v>
      </c>
      <c r="B6" s="1449"/>
      <c r="C6" s="456"/>
      <c r="D6" s="456"/>
      <c r="E6" s="460">
        <v>157.69999999999999</v>
      </c>
      <c r="F6" s="460">
        <v>182.2</v>
      </c>
      <c r="G6" s="458"/>
      <c r="H6" s="459"/>
      <c r="I6" s="507"/>
      <c r="J6" s="549"/>
      <c r="K6" s="520"/>
      <c r="L6" s="403"/>
      <c r="M6" s="389"/>
      <c r="N6" s="390"/>
    </row>
    <row r="7" spans="1:14">
      <c r="A7" s="1446" t="s">
        <v>260</v>
      </c>
      <c r="B7" s="1447"/>
      <c r="C7" s="456">
        <f>' РАЗГРАММОВКА НЕТТО'!N320</f>
        <v>176.6</v>
      </c>
      <c r="D7" s="456">
        <f>' РАЗГРАММОВКА НЕТТО'!N322</f>
        <v>235.46666666666667</v>
      </c>
      <c r="E7" s="461">
        <f>E8</f>
        <v>212.77108433734941</v>
      </c>
      <c r="F7" s="461">
        <f>F8</f>
        <v>283.6947791164659</v>
      </c>
      <c r="G7" s="458">
        <f>SUM(E7:F7)</f>
        <v>496.4658634538153</v>
      </c>
      <c r="H7" s="459">
        <f>E7/1000</f>
        <v>0.2127710843373494</v>
      </c>
      <c r="I7" s="507">
        <f>F7/1000</f>
        <v>0.2836947791164659</v>
      </c>
      <c r="J7" s="549">
        <v>175</v>
      </c>
      <c r="K7" s="520">
        <f>H7*J7</f>
        <v>37.234939759036145</v>
      </c>
      <c r="L7" s="403">
        <f>I7*J7</f>
        <v>49.646586345381536</v>
      </c>
      <c r="M7" s="389"/>
      <c r="N7" s="390"/>
    </row>
    <row r="8" spans="1:14">
      <c r="A8" s="1448" t="s">
        <v>415</v>
      </c>
      <c r="B8" s="1449"/>
      <c r="C8" s="456"/>
      <c r="D8" s="456"/>
      <c r="E8" s="462">
        <f>C7*100/83</f>
        <v>212.77108433734941</v>
      </c>
      <c r="F8" s="462">
        <f>D7*100/83</f>
        <v>283.6947791164659</v>
      </c>
      <c r="G8" s="458"/>
      <c r="H8" s="459"/>
      <c r="I8" s="507"/>
      <c r="J8" s="549"/>
      <c r="K8" s="520"/>
      <c r="L8" s="403"/>
      <c r="M8" s="389"/>
      <c r="N8" s="390"/>
    </row>
    <row r="9" spans="1:14" hidden="1">
      <c r="A9" s="1446" t="s">
        <v>261</v>
      </c>
      <c r="B9" s="1447"/>
      <c r="C9" s="456">
        <f>' РАЗГРАММОВКА НЕТТО'!M320</f>
        <v>44.599999999999994</v>
      </c>
      <c r="D9" s="456">
        <f>' РАЗГРАММОВКА НЕТТО'!M322</f>
        <v>59.466666666666669</v>
      </c>
      <c r="E9" s="461">
        <v>0</v>
      </c>
      <c r="F9" s="461">
        <v>0</v>
      </c>
      <c r="G9" s="458">
        <f>SUM(E9:F9)</f>
        <v>0</v>
      </c>
      <c r="H9" s="459">
        <f>E9/H4</f>
        <v>0</v>
      </c>
      <c r="I9" s="507">
        <f>F9/I4</f>
        <v>0</v>
      </c>
      <c r="J9" s="549">
        <v>259</v>
      </c>
      <c r="K9" s="520">
        <f>H9*J9</f>
        <v>0</v>
      </c>
      <c r="L9" s="403">
        <f>I9*J9</f>
        <v>0</v>
      </c>
      <c r="M9" s="389"/>
      <c r="N9" s="390"/>
    </row>
    <row r="10" spans="1:14">
      <c r="A10" s="1446" t="s">
        <v>442</v>
      </c>
      <c r="B10" s="1447"/>
      <c r="C10" s="456">
        <f>' РАЗГРАММОВКА НЕТТО'!O320</f>
        <v>126.97500000000001</v>
      </c>
      <c r="D10" s="456">
        <f>' РАЗГРАММОВКА НЕТТО'!O322</f>
        <v>160.69999999999999</v>
      </c>
      <c r="E10" s="461">
        <f>E11+E12+E13</f>
        <v>207.72577658137953</v>
      </c>
      <c r="F10" s="461">
        <f>F11+F12+F13</f>
        <v>250.05771973366853</v>
      </c>
      <c r="G10" s="458">
        <f>SUM(E10:F10)</f>
        <v>457.78349631504807</v>
      </c>
      <c r="H10" s="459">
        <f>E10/1000</f>
        <v>0.20772577658137953</v>
      </c>
      <c r="I10" s="507">
        <f>F10/1000</f>
        <v>0.25005771973366853</v>
      </c>
      <c r="J10" s="549">
        <v>113</v>
      </c>
      <c r="K10" s="520">
        <f>H10*J10</f>
        <v>23.473012753695887</v>
      </c>
      <c r="L10" s="403">
        <f>I10*J10</f>
        <v>28.256522329904545</v>
      </c>
      <c r="M10" s="389"/>
      <c r="N10" s="390"/>
    </row>
    <row r="11" spans="1:14">
      <c r="A11" s="1448" t="s">
        <v>416</v>
      </c>
      <c r="B11" s="1449"/>
      <c r="C11" s="432">
        <v>62.14</v>
      </c>
      <c r="D11" s="432">
        <v>74.569999999999993</v>
      </c>
      <c r="E11" s="433">
        <f>C11*100/77</f>
        <v>80.701298701298697</v>
      </c>
      <c r="F11" s="433">
        <f>D11*100/77</f>
        <v>96.844155844155836</v>
      </c>
      <c r="G11" s="419"/>
      <c r="H11" s="434"/>
      <c r="I11" s="508"/>
      <c r="J11" s="550"/>
      <c r="K11" s="521"/>
      <c r="L11" s="420"/>
      <c r="M11" s="389"/>
      <c r="N11" s="390"/>
    </row>
    <row r="12" spans="1:14">
      <c r="A12" s="1448" t="s">
        <v>417</v>
      </c>
      <c r="B12" s="1449"/>
      <c r="C12" s="432">
        <v>40.299999999999997</v>
      </c>
      <c r="D12" s="432">
        <v>47</v>
      </c>
      <c r="E12" s="433">
        <f>C12*100/61</f>
        <v>66.065573770491795</v>
      </c>
      <c r="F12" s="433">
        <f>D12*100/61</f>
        <v>77.049180327868854</v>
      </c>
      <c r="G12" s="419"/>
      <c r="H12" s="434"/>
      <c r="I12" s="508"/>
      <c r="J12" s="550"/>
      <c r="K12" s="521"/>
      <c r="L12" s="420"/>
      <c r="M12" s="389"/>
      <c r="N12" s="390"/>
    </row>
    <row r="13" spans="1:14">
      <c r="A13" s="1448" t="s">
        <v>418</v>
      </c>
      <c r="B13" s="1449"/>
      <c r="C13" s="432">
        <v>44.5</v>
      </c>
      <c r="D13" s="432">
        <v>55.6</v>
      </c>
      <c r="E13" s="433">
        <f>C13*100/73</f>
        <v>60.958904109589042</v>
      </c>
      <c r="F13" s="433">
        <f>D13*100/73</f>
        <v>76.164383561643831</v>
      </c>
      <c r="G13" s="419"/>
      <c r="H13" s="434"/>
      <c r="I13" s="508"/>
      <c r="J13" s="550"/>
      <c r="K13" s="521"/>
      <c r="L13" s="420"/>
      <c r="M13" s="389"/>
      <c r="N13" s="390"/>
    </row>
    <row r="14" spans="1:14">
      <c r="A14" s="1450" t="s">
        <v>486</v>
      </c>
      <c r="B14" s="1451"/>
      <c r="C14" s="422">
        <f>C15*100/82</f>
        <v>277.6829268292683</v>
      </c>
      <c r="D14" s="422">
        <f>D15*100/82</f>
        <v>330.73170731707319</v>
      </c>
      <c r="E14" s="425">
        <f>E16</f>
        <v>280.77141236528644</v>
      </c>
      <c r="F14" s="425">
        <f>F16</f>
        <v>334.41021973414877</v>
      </c>
      <c r="G14" s="419">
        <f>SUM(E14:F14)</f>
        <v>615.18163209943521</v>
      </c>
      <c r="H14" s="459">
        <f>E14/1000</f>
        <v>0.28077141236528641</v>
      </c>
      <c r="I14" s="509">
        <f>F14/1000</f>
        <v>0.33441021973414875</v>
      </c>
      <c r="J14" s="550">
        <v>140</v>
      </c>
      <c r="K14" s="521">
        <f>H14*J14</f>
        <v>39.307997731140098</v>
      </c>
      <c r="L14" s="420">
        <f>I14*J14</f>
        <v>46.817430762780823</v>
      </c>
      <c r="M14" s="389"/>
      <c r="N14" s="390"/>
    </row>
    <row r="15" spans="1:14">
      <c r="A15" s="1433" t="s">
        <v>487</v>
      </c>
      <c r="B15" s="1434"/>
      <c r="C15" s="463">
        <f>' РАЗГРАММОВКА НЕТТО'!P320</f>
        <v>227.7</v>
      </c>
      <c r="D15" s="463">
        <f>' РАЗГРАММОВКА НЕТТО'!P322</f>
        <v>271.2</v>
      </c>
      <c r="E15" s="432"/>
      <c r="F15" s="432"/>
      <c r="G15" s="458"/>
      <c r="H15" s="458"/>
      <c r="I15" s="510"/>
      <c r="J15" s="549"/>
      <c r="K15" s="520"/>
      <c r="L15" s="403"/>
      <c r="M15" s="389"/>
      <c r="N15" s="390"/>
    </row>
    <row r="16" spans="1:14" ht="15.75" thickBot="1">
      <c r="A16" s="1448" t="s">
        <v>419</v>
      </c>
      <c r="B16" s="1449"/>
      <c r="C16" s="463"/>
      <c r="D16" s="463"/>
      <c r="E16" s="433">
        <f>C14*100/98.9</f>
        <v>280.77141236528644</v>
      </c>
      <c r="F16" s="433">
        <f>D14*100/98.9</f>
        <v>334.41021973414877</v>
      </c>
      <c r="G16" s="458"/>
      <c r="H16" s="458"/>
      <c r="I16" s="510"/>
      <c r="J16" s="549"/>
      <c r="K16" s="520"/>
      <c r="L16" s="403"/>
      <c r="M16" s="389"/>
      <c r="N16" s="390"/>
    </row>
    <row r="17" spans="1:15">
      <c r="A17" s="1460" t="s">
        <v>257</v>
      </c>
      <c r="B17" s="1461"/>
      <c r="C17" s="429"/>
      <c r="D17" s="429"/>
      <c r="E17" s="400"/>
      <c r="F17" s="400"/>
      <c r="G17" s="400"/>
      <c r="H17" s="400"/>
      <c r="I17" s="506"/>
      <c r="J17" s="551"/>
      <c r="K17" s="522"/>
      <c r="L17" s="406"/>
      <c r="M17" s="389"/>
      <c r="N17" s="390"/>
    </row>
    <row r="18" spans="1:15" ht="15.75" thickBot="1">
      <c r="A18" s="1462" t="s">
        <v>257</v>
      </c>
      <c r="B18" s="1463"/>
      <c r="C18" s="440">
        <f>' РАЗГРАММОВКА НЕТТО'!Q320</f>
        <v>6.372530952380953</v>
      </c>
      <c r="D18" s="440">
        <f>' РАЗГРАММОВКА НЕТТО'!Q322</f>
        <v>6.7675339869281048</v>
      </c>
      <c r="E18" s="438" t="s">
        <v>484</v>
      </c>
      <c r="F18" s="438" t="s">
        <v>485</v>
      </c>
      <c r="G18" s="439" t="s">
        <v>389</v>
      </c>
      <c r="H18" s="439">
        <v>4.12</v>
      </c>
      <c r="I18" s="511">
        <v>5.04</v>
      </c>
      <c r="J18" s="552">
        <v>4.12</v>
      </c>
      <c r="K18" s="523">
        <f>H18*J18</f>
        <v>16.974399999999999</v>
      </c>
      <c r="L18" s="455">
        <f>I18*J18</f>
        <v>20.764800000000001</v>
      </c>
      <c r="M18" s="389"/>
      <c r="N18" s="390"/>
    </row>
    <row r="19" spans="1:15">
      <c r="A19" s="1460" t="s">
        <v>394</v>
      </c>
      <c r="B19" s="1461"/>
      <c r="C19" s="429"/>
      <c r="D19" s="429"/>
      <c r="E19" s="401"/>
      <c r="F19" s="409"/>
      <c r="G19" s="400">
        <f>SUM(E19:F19)</f>
        <v>0</v>
      </c>
      <c r="H19" s="400"/>
      <c r="I19" s="506"/>
      <c r="J19" s="551"/>
      <c r="K19" s="522"/>
      <c r="L19" s="406"/>
      <c r="M19" s="389"/>
      <c r="N19" s="390"/>
    </row>
    <row r="20" spans="1:15">
      <c r="A20" s="1446" t="s">
        <v>117</v>
      </c>
      <c r="B20" s="1447"/>
      <c r="C20" s="456">
        <f>' РАЗГРАММОВКА НЕТТО'!E320</f>
        <v>1795.8426190476191</v>
      </c>
      <c r="D20" s="456">
        <f>' РАЗГРАММОВКА НЕТТО'!E322</f>
        <v>2222.5666666666671</v>
      </c>
      <c r="E20" s="464">
        <f>C20</f>
        <v>1795.8426190476191</v>
      </c>
      <c r="F20" s="464">
        <f>D20</f>
        <v>2222.5666666666671</v>
      </c>
      <c r="G20" s="458">
        <f>SUM(E20:F20)</f>
        <v>4018.4092857142859</v>
      </c>
      <c r="H20" s="459">
        <f t="shared" ref="H20:I22" si="0">E20/1000</f>
        <v>1.7958426190476191</v>
      </c>
      <c r="I20" s="509">
        <f t="shared" si="0"/>
        <v>2.2225666666666672</v>
      </c>
      <c r="J20" s="549">
        <v>39.9</v>
      </c>
      <c r="K20" s="520">
        <f t="shared" ref="K20:K33" si="1">H20*J20</f>
        <v>71.654120500000005</v>
      </c>
      <c r="L20" s="403">
        <f t="shared" ref="L20:L33" si="2">I20*J20</f>
        <v>88.680410000000023</v>
      </c>
      <c r="M20" s="389"/>
      <c r="N20" s="390"/>
    </row>
    <row r="21" spans="1:15">
      <c r="A21" s="1450" t="s">
        <v>264</v>
      </c>
      <c r="B21" s="1451"/>
      <c r="C21" s="422">
        <f>' РАЗГРАММОВКА НЕТТО'!J320</f>
        <v>137.79476190476191</v>
      </c>
      <c r="D21" s="422">
        <f>' РАЗГРАММОВКА НЕТТО'!J322</f>
        <v>163.54696969696971</v>
      </c>
      <c r="E21" s="450">
        <f>C21</f>
        <v>137.79476190476191</v>
      </c>
      <c r="F21" s="450">
        <f>D21</f>
        <v>163.54696969696971</v>
      </c>
      <c r="G21" s="419">
        <f>SUM(E21:F21)</f>
        <v>301.34173160173162</v>
      </c>
      <c r="H21" s="434">
        <f t="shared" si="0"/>
        <v>0.13779476190476192</v>
      </c>
      <c r="I21" s="508">
        <f t="shared" si="0"/>
        <v>0.16354696969696972</v>
      </c>
      <c r="J21" s="550">
        <v>317</v>
      </c>
      <c r="K21" s="521">
        <f t="shared" si="1"/>
        <v>43.680939523809528</v>
      </c>
      <c r="L21" s="420">
        <f t="shared" si="2"/>
        <v>51.844389393939402</v>
      </c>
      <c r="M21" s="389"/>
      <c r="N21" s="390"/>
    </row>
    <row r="22" spans="1:15">
      <c r="A22" s="1454" t="s">
        <v>360</v>
      </c>
      <c r="B22" s="1455"/>
      <c r="C22" s="561">
        <v>300</v>
      </c>
      <c r="D22" s="561">
        <v>360</v>
      </c>
      <c r="E22" s="562">
        <f>E23</f>
        <v>309.2783505154639</v>
      </c>
      <c r="F22" s="562">
        <f>F23</f>
        <v>371.13402061855669</v>
      </c>
      <c r="G22" s="544">
        <f>SUM(E22:F22)</f>
        <v>680.41237113402053</v>
      </c>
      <c r="H22" s="496">
        <f t="shared" si="0"/>
        <v>0.30927835051546387</v>
      </c>
      <c r="I22" s="509">
        <f t="shared" si="0"/>
        <v>0.37113402061855671</v>
      </c>
      <c r="J22" s="553">
        <v>69.8</v>
      </c>
      <c r="K22" s="520">
        <f t="shared" si="1"/>
        <v>21.587628865979376</v>
      </c>
      <c r="L22" s="504">
        <f t="shared" si="2"/>
        <v>25.905154639175258</v>
      </c>
      <c r="M22" s="389"/>
      <c r="N22" s="390"/>
    </row>
    <row r="23" spans="1:15">
      <c r="A23" s="1456" t="s">
        <v>420</v>
      </c>
      <c r="B23" s="1457"/>
      <c r="C23" s="561"/>
      <c r="D23" s="561"/>
      <c r="E23" s="563">
        <f>C22*100/97</f>
        <v>309.2783505154639</v>
      </c>
      <c r="F23" s="563">
        <f>D22*100/97</f>
        <v>371.13402061855669</v>
      </c>
      <c r="G23" s="544"/>
      <c r="H23" s="496"/>
      <c r="I23" s="509"/>
      <c r="J23" s="553"/>
      <c r="K23" s="520">
        <f t="shared" si="1"/>
        <v>0</v>
      </c>
      <c r="L23" s="504">
        <f t="shared" si="2"/>
        <v>0</v>
      </c>
      <c r="M23" s="389"/>
      <c r="N23" s="390"/>
    </row>
    <row r="24" spans="1:15">
      <c r="A24" s="1454" t="s">
        <v>361</v>
      </c>
      <c r="B24" s="1455"/>
      <c r="C24" s="561">
        <v>300</v>
      </c>
      <c r="D24" s="561">
        <v>360</v>
      </c>
      <c r="E24" s="562">
        <f>E25</f>
        <v>303.030303030303</v>
      </c>
      <c r="F24" s="562">
        <f>F25</f>
        <v>363.63636363636363</v>
      </c>
      <c r="G24" s="544"/>
      <c r="H24" s="496">
        <f>E24/1000</f>
        <v>0.30303030303030298</v>
      </c>
      <c r="I24" s="509">
        <f>F24/1000</f>
        <v>0.36363636363636365</v>
      </c>
      <c r="J24" s="553">
        <v>83</v>
      </c>
      <c r="K24" s="520">
        <f t="shared" si="1"/>
        <v>25.151515151515149</v>
      </c>
      <c r="L24" s="504">
        <f t="shared" si="2"/>
        <v>30.181818181818183</v>
      </c>
      <c r="M24" s="389"/>
      <c r="N24" s="390"/>
    </row>
    <row r="25" spans="1:15">
      <c r="A25" s="1458" t="s">
        <v>421</v>
      </c>
      <c r="B25" s="1459"/>
      <c r="C25" s="445"/>
      <c r="D25" s="445"/>
      <c r="E25" s="446">
        <f>C24*100/99</f>
        <v>303.030303030303</v>
      </c>
      <c r="F25" s="446">
        <f>D24*100/99</f>
        <v>363.63636363636363</v>
      </c>
      <c r="G25" s="447"/>
      <c r="H25" s="448"/>
      <c r="I25" s="514"/>
      <c r="J25" s="554"/>
      <c r="K25" s="525">
        <f t="shared" si="1"/>
        <v>0</v>
      </c>
      <c r="L25" s="449">
        <f t="shared" si="2"/>
        <v>0</v>
      </c>
      <c r="M25" s="389"/>
      <c r="N25" s="390"/>
    </row>
    <row r="26" spans="1:15">
      <c r="A26" s="1446" t="s">
        <v>411</v>
      </c>
      <c r="B26" s="1447"/>
      <c r="C26" s="456">
        <v>300</v>
      </c>
      <c r="D26" s="456">
        <v>360</v>
      </c>
      <c r="E26" s="465">
        <f>E27</f>
        <v>309.2783505154639</v>
      </c>
      <c r="F26" s="465">
        <f>F27</f>
        <v>371.13402061855669</v>
      </c>
      <c r="G26" s="458"/>
      <c r="H26" s="459">
        <f>E26/1000</f>
        <v>0.30927835051546387</v>
      </c>
      <c r="I26" s="509">
        <f>F26/1000</f>
        <v>0.37113402061855671</v>
      </c>
      <c r="J26" s="549">
        <v>45.1</v>
      </c>
      <c r="K26" s="520">
        <f t="shared" si="1"/>
        <v>13.948453608247421</v>
      </c>
      <c r="L26" s="403">
        <f t="shared" si="2"/>
        <v>16.738144329896908</v>
      </c>
      <c r="M26" s="389"/>
      <c r="N26" s="390"/>
    </row>
    <row r="27" spans="1:15">
      <c r="A27" s="1448" t="s">
        <v>420</v>
      </c>
      <c r="B27" s="1449"/>
      <c r="C27" s="456"/>
      <c r="D27" s="456"/>
      <c r="E27" s="433">
        <f>C26*100/97</f>
        <v>309.2783505154639</v>
      </c>
      <c r="F27" s="433">
        <f>D26*100/97</f>
        <v>371.13402061855669</v>
      </c>
      <c r="G27" s="458"/>
      <c r="H27" s="459"/>
      <c r="I27" s="509"/>
      <c r="J27" s="549"/>
      <c r="K27" s="520">
        <f t="shared" si="1"/>
        <v>0</v>
      </c>
      <c r="L27" s="403">
        <f t="shared" si="2"/>
        <v>0</v>
      </c>
      <c r="M27" s="389"/>
      <c r="N27" s="390"/>
    </row>
    <row r="28" spans="1:15">
      <c r="A28" s="1446" t="s">
        <v>266</v>
      </c>
      <c r="B28" s="1447"/>
      <c r="C28" s="456">
        <f>' РАЗГРАММОВКА НЕТТО'!H320</f>
        <v>71.36</v>
      </c>
      <c r="D28" s="456">
        <f>' РАЗГРАММОВКА НЕТТО'!H322</f>
        <v>83.786666666666662</v>
      </c>
      <c r="E28" s="464">
        <f>C28</f>
        <v>71.36</v>
      </c>
      <c r="F28" s="464">
        <f>D28</f>
        <v>83.786666666666662</v>
      </c>
      <c r="G28" s="458">
        <f>SUM(E28:F28)</f>
        <v>155.14666666666665</v>
      </c>
      <c r="H28" s="459">
        <f>E28/1000</f>
        <v>7.1359999999999993E-2</v>
      </c>
      <c r="I28" s="509">
        <f>F28/1000</f>
        <v>8.3786666666666662E-2</v>
      </c>
      <c r="J28" s="549">
        <v>137</v>
      </c>
      <c r="K28" s="520">
        <f t="shared" si="1"/>
        <v>9.7763199999999983</v>
      </c>
      <c r="L28" s="403">
        <f t="shared" si="2"/>
        <v>11.478773333333333</v>
      </c>
      <c r="M28" s="389"/>
      <c r="N28" s="390"/>
    </row>
    <row r="29" spans="1:15">
      <c r="A29" s="1446" t="s">
        <v>267</v>
      </c>
      <c r="B29" s="1447"/>
      <c r="C29" s="456">
        <f>' РАЗГРАММОВКА НЕТТО'!G320</f>
        <v>424.3</v>
      </c>
      <c r="D29" s="456">
        <f>' РАЗГРАММОВКА НЕТТО'!G322</f>
        <v>477.2</v>
      </c>
      <c r="E29" s="465">
        <f>E30</f>
        <v>432.9591836734694</v>
      </c>
      <c r="F29" s="465">
        <f>F30</f>
        <v>486.9387755102041</v>
      </c>
      <c r="G29" s="458">
        <f>SUM(E29:F29)</f>
        <v>919.89795918367349</v>
      </c>
      <c r="H29" s="459">
        <f>E29/1000</f>
        <v>0.43295918367346942</v>
      </c>
      <c r="I29" s="509">
        <f>F29/1000</f>
        <v>0.48693877551020409</v>
      </c>
      <c r="J29" s="549">
        <v>255</v>
      </c>
      <c r="K29" s="520">
        <f t="shared" si="1"/>
        <v>110.4045918367347</v>
      </c>
      <c r="L29" s="403">
        <f t="shared" si="2"/>
        <v>124.16938775510204</v>
      </c>
      <c r="M29" s="389"/>
      <c r="N29" s="390"/>
    </row>
    <row r="30" spans="1:15" ht="30" customHeight="1">
      <c r="A30" s="1464" t="s">
        <v>422</v>
      </c>
      <c r="B30" s="1465"/>
      <c r="C30" s="456"/>
      <c r="D30" s="456"/>
      <c r="E30" s="433">
        <f>C29*100/98</f>
        <v>432.9591836734694</v>
      </c>
      <c r="F30" s="433">
        <f>D29*100/98</f>
        <v>486.9387755102041</v>
      </c>
      <c r="G30" s="458"/>
      <c r="H30" s="459"/>
      <c r="I30" s="509"/>
      <c r="J30" s="549"/>
      <c r="K30" s="520">
        <f t="shared" si="1"/>
        <v>0</v>
      </c>
      <c r="L30" s="403">
        <f t="shared" si="2"/>
        <v>0</v>
      </c>
      <c r="M30" s="389"/>
      <c r="N30" s="390"/>
    </row>
    <row r="31" spans="1:15" s="392" customFormat="1">
      <c r="A31" s="1446" t="s">
        <v>265</v>
      </c>
      <c r="B31" s="1447"/>
      <c r="C31" s="456">
        <f>' РАЗГРАММОВКА НЕТТО'!I320</f>
        <v>100</v>
      </c>
      <c r="D31" s="456">
        <f>' РАЗГРАММОВКА НЕТТО'!I322</f>
        <v>125</v>
      </c>
      <c r="E31" s="464">
        <f>E32</f>
        <v>103.09278350515464</v>
      </c>
      <c r="F31" s="464">
        <f>F32</f>
        <v>128.86597938144331</v>
      </c>
      <c r="G31" s="466"/>
      <c r="H31" s="459">
        <f>E31/1000</f>
        <v>0.10309278350515465</v>
      </c>
      <c r="I31" s="509">
        <f>F31/1000</f>
        <v>0.12886597938144331</v>
      </c>
      <c r="J31" s="555">
        <v>119</v>
      </c>
      <c r="K31" s="520">
        <f t="shared" si="1"/>
        <v>12.268041237113403</v>
      </c>
      <c r="L31" s="403">
        <f t="shared" si="2"/>
        <v>15.335051546391755</v>
      </c>
      <c r="M31" s="391"/>
      <c r="N31" s="391"/>
      <c r="O31"/>
    </row>
    <row r="32" spans="1:15" s="392" customFormat="1">
      <c r="A32" s="1464" t="s">
        <v>483</v>
      </c>
      <c r="B32" s="1465"/>
      <c r="C32" s="494"/>
      <c r="D32" s="494"/>
      <c r="E32" s="433">
        <f>C31*100/97</f>
        <v>103.09278350515464</v>
      </c>
      <c r="F32" s="433">
        <f>D31*100/97</f>
        <v>128.86597938144331</v>
      </c>
      <c r="G32" s="495"/>
      <c r="H32" s="496"/>
      <c r="I32" s="509"/>
      <c r="J32" s="556"/>
      <c r="K32" s="520"/>
      <c r="L32" s="403"/>
      <c r="M32" s="391"/>
      <c r="N32" s="391"/>
      <c r="O32"/>
    </row>
    <row r="33" spans="1:15" s="392" customFormat="1">
      <c r="A33" s="1450" t="s">
        <v>263</v>
      </c>
      <c r="B33" s="1451"/>
      <c r="C33" s="422">
        <f>' РАЗГРАММОВКА НЕТТО'!K320</f>
        <v>45</v>
      </c>
      <c r="D33" s="422">
        <f>' РАЗГРАММОВКА НЕТТО'!K322</f>
        <v>45</v>
      </c>
      <c r="E33" s="427">
        <f>E34</f>
        <v>47.872340425531917</v>
      </c>
      <c r="F33" s="427">
        <f>F34</f>
        <v>47.872340425531917</v>
      </c>
      <c r="G33" s="426"/>
      <c r="H33" s="459">
        <f>E33/1000</f>
        <v>4.7872340425531915E-2</v>
      </c>
      <c r="I33" s="509">
        <f>F33/1000</f>
        <v>4.7872340425531915E-2</v>
      </c>
      <c r="J33" s="556">
        <v>272</v>
      </c>
      <c r="K33" s="520">
        <f t="shared" si="1"/>
        <v>13.021276595744681</v>
      </c>
      <c r="L33" s="403">
        <f t="shared" si="2"/>
        <v>13.021276595744681</v>
      </c>
      <c r="M33" s="391"/>
      <c r="N33" s="391"/>
      <c r="O33"/>
    </row>
    <row r="34" spans="1:15" s="392" customFormat="1" ht="15.75" thickBot="1">
      <c r="A34" s="1464" t="s">
        <v>423</v>
      </c>
      <c r="B34" s="1465"/>
      <c r="C34" s="424"/>
      <c r="D34" s="424"/>
      <c r="E34" s="433">
        <f>C33*100/94</f>
        <v>47.872340425531917</v>
      </c>
      <c r="F34" s="433">
        <f>D33*100/94</f>
        <v>47.872340425531917</v>
      </c>
      <c r="G34" s="407"/>
      <c r="H34" s="435"/>
      <c r="I34" s="515"/>
      <c r="J34" s="557"/>
      <c r="K34" s="526"/>
      <c r="L34" s="408"/>
      <c r="M34" s="391"/>
      <c r="N34" s="391"/>
      <c r="O34"/>
    </row>
    <row r="35" spans="1:15" s="392" customFormat="1">
      <c r="A35" s="1460" t="s">
        <v>395</v>
      </c>
      <c r="B35" s="1466"/>
      <c r="C35" s="1466"/>
      <c r="D35" s="423"/>
      <c r="E35" s="415"/>
      <c r="F35" s="410"/>
      <c r="G35" s="411"/>
      <c r="H35" s="436"/>
      <c r="I35" s="516"/>
      <c r="J35" s="558"/>
      <c r="K35" s="527"/>
      <c r="L35" s="412"/>
      <c r="M35" s="391"/>
      <c r="N35" s="391"/>
      <c r="O35"/>
    </row>
    <row r="36" spans="1:15" ht="15" customHeight="1">
      <c r="A36" s="1467" t="s">
        <v>229</v>
      </c>
      <c r="B36" s="1468"/>
      <c r="C36" s="445">
        <f>' РАЗГРАММОВКА НЕТТО'!AQ320</f>
        <v>200.35428571428571</v>
      </c>
      <c r="D36" s="445">
        <f>' РАЗГРАММОВКА НЕТТО'!AQ322</f>
        <v>227.68888888888887</v>
      </c>
      <c r="E36" s="467">
        <f>C36</f>
        <v>200.35428571428571</v>
      </c>
      <c r="F36" s="467">
        <f>D36</f>
        <v>227.68888888888887</v>
      </c>
      <c r="G36" s="447">
        <f>SUM(E36:F36)</f>
        <v>428.04317460317458</v>
      </c>
      <c r="H36" s="459">
        <f t="shared" ref="H36:H45" si="3">E36/1000</f>
        <v>0.20035428571428571</v>
      </c>
      <c r="I36" s="509">
        <f t="shared" ref="I36:I45" si="4">F36/1000</f>
        <v>0.22768888888888886</v>
      </c>
      <c r="J36" s="554">
        <v>23</v>
      </c>
      <c r="K36" s="525">
        <f t="shared" ref="K36:K45" si="5">H36*J36</f>
        <v>4.608148571428571</v>
      </c>
      <c r="L36" s="449">
        <f t="shared" ref="L36:L45" si="6">I36*J36</f>
        <v>5.2368444444444435</v>
      </c>
      <c r="M36" s="389"/>
      <c r="N36" s="390"/>
    </row>
    <row r="37" spans="1:15">
      <c r="A37" s="1446" t="s">
        <v>227</v>
      </c>
      <c r="B37" s="1447"/>
      <c r="C37" s="456">
        <f>' РАЗГРАММОВКА НЕТТО'!AS320</f>
        <v>67.92</v>
      </c>
      <c r="D37" s="456">
        <f>' РАЗГРАММОВКА НЕТТО'!AS322</f>
        <v>87.418181818181822</v>
      </c>
      <c r="E37" s="467">
        <f t="shared" ref="E37:E45" si="7">C37</f>
        <v>67.92</v>
      </c>
      <c r="F37" s="467">
        <f t="shared" ref="F37:F45" si="8">D37</f>
        <v>87.418181818181822</v>
      </c>
      <c r="G37" s="458">
        <f>SUM(E37:F37)</f>
        <v>155.33818181818182</v>
      </c>
      <c r="H37" s="459">
        <f t="shared" si="3"/>
        <v>6.7920000000000008E-2</v>
      </c>
      <c r="I37" s="509">
        <f t="shared" si="4"/>
        <v>8.7418181818181825E-2</v>
      </c>
      <c r="J37" s="549">
        <v>42</v>
      </c>
      <c r="K37" s="520">
        <f t="shared" si="5"/>
        <v>2.8526400000000005</v>
      </c>
      <c r="L37" s="403">
        <f t="shared" si="6"/>
        <v>3.6715636363636368</v>
      </c>
      <c r="M37" s="389"/>
      <c r="N37" s="390"/>
    </row>
    <row r="38" spans="1:15">
      <c r="A38" s="1446" t="s">
        <v>224</v>
      </c>
      <c r="B38" s="1447"/>
      <c r="C38" s="456">
        <f>' РАЗГРАММОВКА НЕТТО'!AV320</f>
        <v>50.6</v>
      </c>
      <c r="D38" s="456">
        <f>' РАЗГРАММОВКА НЕТТО'!AV322</f>
        <v>69</v>
      </c>
      <c r="E38" s="467">
        <f t="shared" si="7"/>
        <v>50.6</v>
      </c>
      <c r="F38" s="467">
        <f t="shared" si="8"/>
        <v>69</v>
      </c>
      <c r="G38" s="458"/>
      <c r="H38" s="459">
        <f t="shared" si="3"/>
        <v>5.0599999999999999E-2</v>
      </c>
      <c r="I38" s="509">
        <f t="shared" si="4"/>
        <v>6.9000000000000006E-2</v>
      </c>
      <c r="J38" s="549">
        <v>42</v>
      </c>
      <c r="K38" s="520">
        <f t="shared" si="5"/>
        <v>2.1252</v>
      </c>
      <c r="L38" s="403">
        <f t="shared" si="6"/>
        <v>2.8980000000000001</v>
      </c>
      <c r="M38" s="389"/>
      <c r="N38" s="390"/>
    </row>
    <row r="39" spans="1:15">
      <c r="A39" s="1446" t="s">
        <v>226</v>
      </c>
      <c r="B39" s="1447"/>
      <c r="C39" s="456">
        <f>' РАЗГРАММОВКА НЕТТО'!AT320</f>
        <v>0</v>
      </c>
      <c r="D39" s="456">
        <f>' РАЗГРАММОВКА НЕТТО'!AT322</f>
        <v>0</v>
      </c>
      <c r="E39" s="467">
        <f t="shared" si="7"/>
        <v>0</v>
      </c>
      <c r="F39" s="467">
        <f t="shared" si="8"/>
        <v>0</v>
      </c>
      <c r="G39" s="458">
        <f>SUM(E39:F39)</f>
        <v>0</v>
      </c>
      <c r="H39" s="459">
        <f t="shared" si="3"/>
        <v>0</v>
      </c>
      <c r="I39" s="509">
        <f t="shared" si="4"/>
        <v>0</v>
      </c>
      <c r="J39" s="549">
        <v>26</v>
      </c>
      <c r="K39" s="520">
        <f t="shared" si="5"/>
        <v>0</v>
      </c>
      <c r="L39" s="403">
        <f t="shared" si="6"/>
        <v>0</v>
      </c>
      <c r="M39" s="389"/>
      <c r="N39" s="390"/>
    </row>
    <row r="40" spans="1:15">
      <c r="A40" s="1446" t="s">
        <v>223</v>
      </c>
      <c r="B40" s="1447"/>
      <c r="C40" s="456">
        <f>' РАЗГРАММОВКА НЕТТО'!AW320</f>
        <v>0</v>
      </c>
      <c r="D40" s="456">
        <f>' РАЗГРАММОВКА НЕТТО'!AW322</f>
        <v>0</v>
      </c>
      <c r="E40" s="467">
        <f t="shared" si="7"/>
        <v>0</v>
      </c>
      <c r="F40" s="467">
        <f t="shared" si="8"/>
        <v>0</v>
      </c>
      <c r="G40" s="458">
        <f>SUM(E40:F40)</f>
        <v>0</v>
      </c>
      <c r="H40" s="459">
        <f t="shared" si="3"/>
        <v>0</v>
      </c>
      <c r="I40" s="509">
        <f t="shared" si="4"/>
        <v>0</v>
      </c>
      <c r="J40" s="549"/>
      <c r="K40" s="520">
        <f t="shared" si="5"/>
        <v>0</v>
      </c>
      <c r="L40" s="403">
        <f t="shared" si="6"/>
        <v>0</v>
      </c>
      <c r="M40" s="389"/>
      <c r="N40" s="390"/>
    </row>
    <row r="41" spans="1:15">
      <c r="A41" s="1446" t="s">
        <v>228</v>
      </c>
      <c r="B41" s="1447"/>
      <c r="C41" s="456">
        <f>' РАЗГРАММОВКА НЕТТО'!AR320</f>
        <v>64.14</v>
      </c>
      <c r="D41" s="456">
        <f>' РАЗГРАММОВКА НЕТТО'!AR322</f>
        <v>90.066666666666663</v>
      </c>
      <c r="E41" s="467">
        <f t="shared" si="7"/>
        <v>64.14</v>
      </c>
      <c r="F41" s="467">
        <f t="shared" si="8"/>
        <v>90.066666666666663</v>
      </c>
      <c r="G41" s="458">
        <f>SUM(E41:F41)</f>
        <v>154.20666666666665</v>
      </c>
      <c r="H41" s="459">
        <f t="shared" si="3"/>
        <v>6.4140000000000003E-2</v>
      </c>
      <c r="I41" s="509">
        <f t="shared" si="4"/>
        <v>9.0066666666666656E-2</v>
      </c>
      <c r="J41" s="549">
        <v>26.5</v>
      </c>
      <c r="K41" s="520">
        <f t="shared" si="5"/>
        <v>1.6997100000000001</v>
      </c>
      <c r="L41" s="403">
        <f t="shared" si="6"/>
        <v>2.3867666666666665</v>
      </c>
      <c r="M41" s="389"/>
      <c r="N41" s="390"/>
    </row>
    <row r="42" spans="1:15">
      <c r="A42" s="1446" t="s">
        <v>222</v>
      </c>
      <c r="B42" s="1447"/>
      <c r="C42" s="422" t="e">
        <f>' РАЗГРАММОВКА НЕТТО'!#REF!</f>
        <v>#REF!</v>
      </c>
      <c r="D42" s="422" t="e">
        <f>' РАЗГРАММОВКА НЕТТО'!#REF!</f>
        <v>#REF!</v>
      </c>
      <c r="E42" s="467" t="e">
        <f t="shared" si="7"/>
        <v>#REF!</v>
      </c>
      <c r="F42" s="467" t="e">
        <f t="shared" si="8"/>
        <v>#REF!</v>
      </c>
      <c r="G42" s="419"/>
      <c r="H42" s="459" t="e">
        <f t="shared" si="3"/>
        <v>#REF!</v>
      </c>
      <c r="I42" s="509" t="e">
        <f t="shared" si="4"/>
        <v>#REF!</v>
      </c>
      <c r="J42" s="550">
        <v>28</v>
      </c>
      <c r="K42" s="520" t="e">
        <f t="shared" si="5"/>
        <v>#REF!</v>
      </c>
      <c r="L42" s="403" t="e">
        <f t="shared" si="6"/>
        <v>#REF!</v>
      </c>
      <c r="M42" s="389"/>
      <c r="N42" s="390"/>
    </row>
    <row r="43" spans="1:15">
      <c r="A43" s="1446" t="s">
        <v>412</v>
      </c>
      <c r="B43" s="1447"/>
      <c r="C43" s="422">
        <f>' РАЗГРАММОВКА НЕТТО'!AX320</f>
        <v>39</v>
      </c>
      <c r="D43" s="422">
        <f>' РАЗГРАММОВКА НЕТТО'!AX322</f>
        <v>60</v>
      </c>
      <c r="E43" s="467">
        <f t="shared" si="7"/>
        <v>39</v>
      </c>
      <c r="F43" s="467">
        <f t="shared" si="8"/>
        <v>60</v>
      </c>
      <c r="G43" s="419"/>
      <c r="H43" s="459">
        <f t="shared" si="3"/>
        <v>3.9E-2</v>
      </c>
      <c r="I43" s="509">
        <f t="shared" si="4"/>
        <v>0.06</v>
      </c>
      <c r="J43" s="550">
        <v>28</v>
      </c>
      <c r="K43" s="520">
        <f t="shared" si="5"/>
        <v>1.0920000000000001</v>
      </c>
      <c r="L43" s="403">
        <f t="shared" si="6"/>
        <v>1.68</v>
      </c>
      <c r="M43" s="389"/>
      <c r="N43" s="390"/>
    </row>
    <row r="44" spans="1:15">
      <c r="A44" s="1450" t="s">
        <v>225</v>
      </c>
      <c r="B44" s="1451"/>
      <c r="C44" s="422">
        <f>' РАЗГРАММОВКА НЕТТО'!AU320</f>
        <v>14.4</v>
      </c>
      <c r="D44" s="422">
        <f>' РАЗГРАММОВКА НЕТТО'!AU322</f>
        <v>16</v>
      </c>
      <c r="E44" s="467">
        <f t="shared" si="7"/>
        <v>14.4</v>
      </c>
      <c r="F44" s="467">
        <f t="shared" si="8"/>
        <v>16</v>
      </c>
      <c r="G44" s="419">
        <f>SUM(E44:F44)</f>
        <v>30.4</v>
      </c>
      <c r="H44" s="459">
        <f t="shared" si="3"/>
        <v>1.44E-2</v>
      </c>
      <c r="I44" s="509">
        <f t="shared" si="4"/>
        <v>1.6E-2</v>
      </c>
      <c r="J44" s="550">
        <v>26</v>
      </c>
      <c r="K44" s="521">
        <f t="shared" si="5"/>
        <v>0.37440000000000001</v>
      </c>
      <c r="L44" s="420">
        <f t="shared" si="6"/>
        <v>0.41600000000000004</v>
      </c>
      <c r="M44" s="389"/>
      <c r="N44" s="390"/>
    </row>
    <row r="45" spans="1:15" ht="15.75" thickBot="1">
      <c r="A45" s="1472" t="s">
        <v>396</v>
      </c>
      <c r="B45" s="1473"/>
      <c r="C45" s="421">
        <f>' РАЗГРАММОВКА НЕТТО'!AY320</f>
        <v>64</v>
      </c>
      <c r="D45" s="421">
        <f>' РАЗГРАММОВКА НЕТТО'!AY322</f>
        <v>90.6</v>
      </c>
      <c r="E45" s="467">
        <f t="shared" si="7"/>
        <v>64</v>
      </c>
      <c r="F45" s="467">
        <f t="shared" si="8"/>
        <v>90.6</v>
      </c>
      <c r="G45" s="404">
        <f>SUM(E45:F45)</f>
        <v>154.6</v>
      </c>
      <c r="H45" s="459">
        <f t="shared" si="3"/>
        <v>6.4000000000000001E-2</v>
      </c>
      <c r="I45" s="509">
        <f t="shared" si="4"/>
        <v>9.06E-2</v>
      </c>
      <c r="J45" s="559">
        <v>24.8</v>
      </c>
      <c r="K45" s="524">
        <f t="shared" si="5"/>
        <v>1.5872000000000002</v>
      </c>
      <c r="L45" s="405">
        <f t="shared" si="6"/>
        <v>2.24688</v>
      </c>
      <c r="M45" s="389"/>
      <c r="N45" s="390"/>
    </row>
    <row r="46" spans="1:15">
      <c r="A46" s="1460" t="s">
        <v>398</v>
      </c>
      <c r="B46" s="1461"/>
      <c r="C46" s="429"/>
      <c r="D46" s="429"/>
      <c r="E46" s="401"/>
      <c r="F46" s="401"/>
      <c r="G46" s="400"/>
      <c r="H46" s="437"/>
      <c r="I46" s="512"/>
      <c r="J46" s="551"/>
      <c r="K46" s="522"/>
      <c r="L46" s="406"/>
      <c r="M46" s="389"/>
      <c r="N46" s="390"/>
    </row>
    <row r="47" spans="1:15">
      <c r="A47" s="1446" t="s">
        <v>244</v>
      </c>
      <c r="B47" s="1447"/>
      <c r="C47" s="456">
        <f>' РАЗГРАММОВКА НЕТТО'!AA320</f>
        <v>482.8</v>
      </c>
      <c r="D47" s="456">
        <f>' РАЗГРАММОВКА НЕТТО'!AA322</f>
        <v>524</v>
      </c>
      <c r="E47" s="468">
        <f>E48+E49</f>
        <v>502.27272727272725</v>
      </c>
      <c r="F47" s="461">
        <f>F48+F49</f>
        <v>522.72727272727275</v>
      </c>
      <c r="G47" s="458">
        <f>SUM(E47:F47)</f>
        <v>1025</v>
      </c>
      <c r="H47" s="459">
        <f>E47/1000</f>
        <v>0.5022727272727272</v>
      </c>
      <c r="I47" s="509">
        <f>F47/1000</f>
        <v>0.52272727272727271</v>
      </c>
      <c r="J47" s="549">
        <v>31</v>
      </c>
      <c r="K47" s="520">
        <f>H47*J47</f>
        <v>15.570454545454544</v>
      </c>
      <c r="L47" s="403">
        <f t="shared" ref="L47:L76" si="9">I47*J47</f>
        <v>16.204545454545453</v>
      </c>
      <c r="M47" s="389"/>
      <c r="N47" s="390"/>
    </row>
    <row r="48" spans="1:15">
      <c r="A48" s="1464" t="s">
        <v>434</v>
      </c>
      <c r="B48" s="1465"/>
      <c r="C48" s="433">
        <v>90</v>
      </c>
      <c r="D48" s="433">
        <v>108</v>
      </c>
      <c r="E48" s="433">
        <f>C48*100/88</f>
        <v>102.27272727272727</v>
      </c>
      <c r="F48" s="433">
        <f>D48*100/88</f>
        <v>122.72727272727273</v>
      </c>
      <c r="G48" s="458"/>
      <c r="H48" s="459"/>
      <c r="I48" s="509"/>
      <c r="J48" s="549"/>
      <c r="K48" s="520"/>
      <c r="L48" s="403">
        <f t="shared" si="9"/>
        <v>0</v>
      </c>
      <c r="M48" s="389"/>
      <c r="N48" s="390"/>
    </row>
    <row r="49" spans="1:14">
      <c r="A49" s="1469" t="s">
        <v>424</v>
      </c>
      <c r="B49" s="1470"/>
      <c r="C49" s="433">
        <v>400</v>
      </c>
      <c r="D49" s="433">
        <v>400</v>
      </c>
      <c r="E49" s="433">
        <v>400</v>
      </c>
      <c r="F49" s="433">
        <v>400</v>
      </c>
      <c r="G49" s="419"/>
      <c r="H49" s="434"/>
      <c r="I49" s="508"/>
      <c r="J49" s="550"/>
      <c r="K49" s="521"/>
      <c r="L49" s="420">
        <f t="shared" si="9"/>
        <v>0</v>
      </c>
      <c r="M49" s="389"/>
      <c r="N49" s="390"/>
    </row>
    <row r="50" spans="1:14">
      <c r="A50" s="1454" t="s">
        <v>243</v>
      </c>
      <c r="B50" s="1471"/>
      <c r="C50" s="500">
        <f>' РАЗГРАММОВКА НЕТТО'!AB320</f>
        <v>190</v>
      </c>
      <c r="D50" s="500">
        <f>' РАЗГРАММОВКА НЕТТО'!AB322</f>
        <v>200</v>
      </c>
      <c r="E50" s="501">
        <f>C50</f>
        <v>190</v>
      </c>
      <c r="F50" s="501">
        <f>D50</f>
        <v>200</v>
      </c>
      <c r="G50" s="502">
        <f>SUM(E50:F50)</f>
        <v>390</v>
      </c>
      <c r="H50" s="503">
        <f>E50/1000</f>
        <v>0.19</v>
      </c>
      <c r="I50" s="509">
        <f>F50/1000</f>
        <v>0.2</v>
      </c>
      <c r="J50" s="553">
        <v>60</v>
      </c>
      <c r="K50" s="520">
        <f t="shared" ref="K50:K58" si="10">H50*J50</f>
        <v>11.4</v>
      </c>
      <c r="L50" s="504">
        <f t="shared" si="9"/>
        <v>12</v>
      </c>
      <c r="M50" s="389"/>
      <c r="N50" s="390"/>
    </row>
    <row r="51" spans="1:14">
      <c r="A51" s="1454" t="s">
        <v>242</v>
      </c>
      <c r="B51" s="1471"/>
      <c r="C51" s="500">
        <f>' РАЗГРАММОВКА НЕТТО'!AC320</f>
        <v>15.899999999999999</v>
      </c>
      <c r="D51" s="500">
        <f>' РАЗГРАММОВКА НЕТТО'!AC322</f>
        <v>19.080000000000002</v>
      </c>
      <c r="E51" s="501">
        <f>E52</f>
        <v>18.068181818181817</v>
      </c>
      <c r="F51" s="501">
        <f>F52</f>
        <v>21.681818181818183</v>
      </c>
      <c r="G51" s="502"/>
      <c r="H51" s="503">
        <f>E51/1000</f>
        <v>1.8068181818181817E-2</v>
      </c>
      <c r="I51" s="509">
        <f>F51/1000</f>
        <v>2.1681818181818184E-2</v>
      </c>
      <c r="J51" s="553">
        <v>112</v>
      </c>
      <c r="K51" s="520">
        <f t="shared" si="10"/>
        <v>2.0236363636363635</v>
      </c>
      <c r="L51" s="504">
        <f t="shared" si="9"/>
        <v>2.4283636363636365</v>
      </c>
      <c r="M51" s="389"/>
      <c r="N51" s="390"/>
    </row>
    <row r="52" spans="1:14">
      <c r="A52" s="1474" t="s">
        <v>432</v>
      </c>
      <c r="B52" s="1475"/>
      <c r="C52" s="445"/>
      <c r="D52" s="445"/>
      <c r="E52" s="446">
        <f>C51*100/88</f>
        <v>18.068181818181817</v>
      </c>
      <c r="F52" s="446">
        <f>D51*100/88</f>
        <v>21.681818181818183</v>
      </c>
      <c r="G52" s="447"/>
      <c r="H52" s="448"/>
      <c r="I52" s="514"/>
      <c r="J52" s="554"/>
      <c r="K52" s="525">
        <f t="shared" si="10"/>
        <v>0</v>
      </c>
      <c r="L52" s="449">
        <f t="shared" si="9"/>
        <v>0</v>
      </c>
      <c r="M52" s="389"/>
      <c r="N52" s="390"/>
    </row>
    <row r="53" spans="1:14">
      <c r="A53" s="1446" t="s">
        <v>256</v>
      </c>
      <c r="B53" s="1447"/>
      <c r="C53" s="456">
        <f>' РАЗГРАММОВКА НЕТТО'!R320</f>
        <v>929.80999999999983</v>
      </c>
      <c r="D53" s="456">
        <f>' РАЗГРАММОВКА НЕТТО'!R322</f>
        <v>1088.7</v>
      </c>
      <c r="E53" s="461">
        <f>AVERAGE(E54,E55,E56,E57)</f>
        <v>1387.0517307692305</v>
      </c>
      <c r="F53" s="461">
        <f>AVERAGE(F54,F55,F56,F57)</f>
        <v>1624.0771978021978</v>
      </c>
      <c r="G53" s="458"/>
      <c r="H53" s="459">
        <f>E53/1000</f>
        <v>1.3870517307692305</v>
      </c>
      <c r="I53" s="509">
        <f>F53/1000</f>
        <v>1.6240771978021977</v>
      </c>
      <c r="J53" s="549">
        <v>13.5</v>
      </c>
      <c r="K53" s="520">
        <f t="shared" si="10"/>
        <v>18.72519836538461</v>
      </c>
      <c r="L53" s="403">
        <f t="shared" si="9"/>
        <v>21.925042170329668</v>
      </c>
      <c r="M53" s="389"/>
      <c r="N53" s="390"/>
    </row>
    <row r="54" spans="1:14">
      <c r="A54" s="1464" t="s">
        <v>425</v>
      </c>
      <c r="B54" s="1465"/>
      <c r="C54" s="456"/>
      <c r="D54" s="456"/>
      <c r="E54" s="462">
        <f>C53*100/75</f>
        <v>1239.7466666666664</v>
      </c>
      <c r="F54" s="462">
        <f>D53*100/75</f>
        <v>1451.6</v>
      </c>
      <c r="G54" s="458"/>
      <c r="H54" s="459"/>
      <c r="I54" s="509"/>
      <c r="J54" s="549"/>
      <c r="K54" s="520">
        <f t="shared" si="10"/>
        <v>0</v>
      </c>
      <c r="L54" s="403">
        <f t="shared" si="9"/>
        <v>0</v>
      </c>
      <c r="M54" s="389"/>
      <c r="N54" s="390"/>
    </row>
    <row r="55" spans="1:14">
      <c r="A55" s="1464" t="s">
        <v>426</v>
      </c>
      <c r="B55" s="1465"/>
      <c r="C55" s="456"/>
      <c r="D55" s="456"/>
      <c r="E55" s="462">
        <f>C53*100/70</f>
        <v>1328.2999999999997</v>
      </c>
      <c r="F55" s="462">
        <f>D53*100/70</f>
        <v>1555.2857142857142</v>
      </c>
      <c r="G55" s="458"/>
      <c r="H55" s="459"/>
      <c r="I55" s="509"/>
      <c r="J55" s="549"/>
      <c r="K55" s="520">
        <f t="shared" si="10"/>
        <v>0</v>
      </c>
      <c r="L55" s="403">
        <f t="shared" si="9"/>
        <v>0</v>
      </c>
      <c r="M55" s="389"/>
      <c r="N55" s="390"/>
    </row>
    <row r="56" spans="1:14">
      <c r="A56" s="1464" t="s">
        <v>427</v>
      </c>
      <c r="B56" s="1465"/>
      <c r="C56" s="456"/>
      <c r="D56" s="456"/>
      <c r="E56" s="462">
        <f>C53*100/65</f>
        <v>1430.476923076923</v>
      </c>
      <c r="F56" s="462">
        <f>D53*100/65</f>
        <v>1674.9230769230769</v>
      </c>
      <c r="G56" s="458"/>
      <c r="H56" s="459"/>
      <c r="I56" s="509"/>
      <c r="J56" s="549"/>
      <c r="K56" s="520">
        <f t="shared" si="10"/>
        <v>0</v>
      </c>
      <c r="L56" s="403">
        <f t="shared" si="9"/>
        <v>0</v>
      </c>
      <c r="M56" s="389"/>
      <c r="N56" s="390"/>
    </row>
    <row r="57" spans="1:14">
      <c r="A57" s="1464" t="s">
        <v>428</v>
      </c>
      <c r="B57" s="1465"/>
      <c r="C57" s="456"/>
      <c r="D57" s="456"/>
      <c r="E57" s="462">
        <f>C53*100/60</f>
        <v>1549.6833333333332</v>
      </c>
      <c r="F57" s="462">
        <f>D53*100/60</f>
        <v>1814.5</v>
      </c>
      <c r="G57" s="458"/>
      <c r="H57" s="459"/>
      <c r="I57" s="509"/>
      <c r="J57" s="549"/>
      <c r="K57" s="520">
        <f t="shared" si="10"/>
        <v>0</v>
      </c>
      <c r="L57" s="403">
        <f t="shared" si="9"/>
        <v>0</v>
      </c>
      <c r="M57" s="389"/>
      <c r="N57" s="390"/>
    </row>
    <row r="58" spans="1:14">
      <c r="A58" s="1446" t="s">
        <v>245</v>
      </c>
      <c r="B58" s="1447"/>
      <c r="C58" s="456">
        <f>' РАЗГРАММОВКА НЕТТО'!Z320</f>
        <v>0</v>
      </c>
      <c r="D58" s="456">
        <f>' РАЗГРАММОВКА НЕТТО'!Z322</f>
        <v>0</v>
      </c>
      <c r="E58" s="461">
        <f>E59+E60</f>
        <v>172.51344086021504</v>
      </c>
      <c r="F58" s="461">
        <f>F59+F60</f>
        <v>207.01612903225805</v>
      </c>
      <c r="G58" s="458">
        <f>SUM(E58:F58)</f>
        <v>379.52956989247309</v>
      </c>
      <c r="H58" s="459">
        <f>E58/1000</f>
        <v>0.17251344086021503</v>
      </c>
      <c r="I58" s="509">
        <f>F58/1000</f>
        <v>0.20701612903225805</v>
      </c>
      <c r="J58" s="549">
        <v>24.5</v>
      </c>
      <c r="K58" s="520">
        <f t="shared" si="10"/>
        <v>4.2265793010752679</v>
      </c>
      <c r="L58" s="403">
        <f t="shared" si="9"/>
        <v>5.071895161290322</v>
      </c>
      <c r="M58" s="389"/>
      <c r="N58" s="390"/>
    </row>
    <row r="59" spans="1:14">
      <c r="A59" s="1464" t="s">
        <v>433</v>
      </c>
      <c r="B59" s="1465"/>
      <c r="C59" s="462">
        <v>95</v>
      </c>
      <c r="D59" s="462">
        <v>114</v>
      </c>
      <c r="E59" s="462">
        <f>C59*100/80</f>
        <v>118.75</v>
      </c>
      <c r="F59" s="462">
        <f>D59*100/80</f>
        <v>142.5</v>
      </c>
      <c r="G59" s="458"/>
      <c r="H59" s="459"/>
      <c r="I59" s="509"/>
      <c r="J59" s="549"/>
      <c r="K59" s="520"/>
      <c r="L59" s="403">
        <f t="shared" si="9"/>
        <v>0</v>
      </c>
      <c r="M59" s="389"/>
      <c r="N59" s="390"/>
    </row>
    <row r="60" spans="1:14">
      <c r="A60" s="1464" t="s">
        <v>429</v>
      </c>
      <c r="B60" s="1465"/>
      <c r="C60" s="462">
        <v>50</v>
      </c>
      <c r="D60" s="462">
        <v>60</v>
      </c>
      <c r="E60" s="462">
        <f>C60*100/93</f>
        <v>53.763440860215056</v>
      </c>
      <c r="F60" s="462">
        <f>D60*100/93</f>
        <v>64.516129032258064</v>
      </c>
      <c r="G60" s="458"/>
      <c r="H60" s="459"/>
      <c r="I60" s="509"/>
      <c r="J60" s="549"/>
      <c r="K60" s="520"/>
      <c r="L60" s="403">
        <f t="shared" si="9"/>
        <v>0</v>
      </c>
      <c r="M60" s="389"/>
      <c r="N60" s="390"/>
    </row>
    <row r="61" spans="1:14">
      <c r="A61" s="1446" t="s">
        <v>248</v>
      </c>
      <c r="B61" s="1447"/>
      <c r="C61" s="456">
        <f>' РАЗГРАММОВКА НЕТТО'!Y320</f>
        <v>0</v>
      </c>
      <c r="D61" s="456">
        <f>' РАЗГРАММОВКА НЕТТО'!Y322</f>
        <v>0</v>
      </c>
      <c r="E61" s="461">
        <f>E62</f>
        <v>0</v>
      </c>
      <c r="F61" s="461">
        <f>F62</f>
        <v>0</v>
      </c>
      <c r="G61" s="458">
        <f>SUM(E61:F61)</f>
        <v>0</v>
      </c>
      <c r="H61" s="459">
        <f>E61/1000</f>
        <v>0</v>
      </c>
      <c r="I61" s="509">
        <f>F61/1000</f>
        <v>0</v>
      </c>
      <c r="J61" s="549">
        <v>25</v>
      </c>
      <c r="K61" s="520">
        <f>H61*J61</f>
        <v>0</v>
      </c>
      <c r="L61" s="403">
        <f t="shared" si="9"/>
        <v>0</v>
      </c>
      <c r="M61" s="389"/>
      <c r="N61" s="390"/>
    </row>
    <row r="62" spans="1:14">
      <c r="A62" s="1464" t="s">
        <v>430</v>
      </c>
      <c r="B62" s="1465"/>
      <c r="C62" s="456"/>
      <c r="D62" s="456"/>
      <c r="E62" s="462">
        <f>C61*100/95</f>
        <v>0</v>
      </c>
      <c r="F62" s="462">
        <f>D61*100/95</f>
        <v>0</v>
      </c>
      <c r="G62" s="458"/>
      <c r="H62" s="459"/>
      <c r="I62" s="509"/>
      <c r="J62" s="549"/>
      <c r="K62" s="520"/>
      <c r="L62" s="403">
        <f t="shared" si="9"/>
        <v>0</v>
      </c>
      <c r="M62" s="389"/>
      <c r="N62" s="390"/>
    </row>
    <row r="63" spans="1:14">
      <c r="A63" s="1446" t="s">
        <v>250</v>
      </c>
      <c r="B63" s="1447"/>
      <c r="C63" s="456">
        <f>' РАЗГРАММОВКА НЕТТО'!X320</f>
        <v>0</v>
      </c>
      <c r="D63" s="456">
        <f>' РАЗГРАММОВКА НЕТТО'!X322</f>
        <v>0</v>
      </c>
      <c r="E63" s="461">
        <f>E64</f>
        <v>0</v>
      </c>
      <c r="F63" s="461">
        <f>F64</f>
        <v>0</v>
      </c>
      <c r="G63" s="458">
        <f>SUM(E63:F63)</f>
        <v>0</v>
      </c>
      <c r="H63" s="459">
        <f>E63/1000</f>
        <v>0</v>
      </c>
      <c r="I63" s="509">
        <f>F63/1000</f>
        <v>0</v>
      </c>
      <c r="J63" s="549">
        <v>30</v>
      </c>
      <c r="K63" s="520">
        <f>H63*J63</f>
        <v>0</v>
      </c>
      <c r="L63" s="403">
        <f t="shared" si="9"/>
        <v>0</v>
      </c>
      <c r="M63" s="389"/>
      <c r="N63" s="390"/>
    </row>
    <row r="64" spans="1:14">
      <c r="A64" s="1464" t="s">
        <v>431</v>
      </c>
      <c r="B64" s="1465"/>
      <c r="C64" s="456"/>
      <c r="D64" s="456"/>
      <c r="E64" s="462">
        <f>C63*100/80</f>
        <v>0</v>
      </c>
      <c r="F64" s="462">
        <f>D63*100/80</f>
        <v>0</v>
      </c>
      <c r="G64" s="458"/>
      <c r="H64" s="459"/>
      <c r="I64" s="509"/>
      <c r="J64" s="549"/>
      <c r="K64" s="520"/>
      <c r="L64" s="403">
        <f t="shared" si="9"/>
        <v>0</v>
      </c>
      <c r="M64" s="389"/>
      <c r="N64" s="390"/>
    </row>
    <row r="65" spans="1:14">
      <c r="A65" s="1446" t="s">
        <v>255</v>
      </c>
      <c r="B65" s="1447"/>
      <c r="C65" s="456">
        <f>' РАЗГРАММОВКА НЕТТО'!S320</f>
        <v>288.88</v>
      </c>
      <c r="D65" s="456">
        <f>' РАЗГРАММОВКА НЕТТО'!S322</f>
        <v>347.1</v>
      </c>
      <c r="E65" s="461">
        <f>E66</f>
        <v>361.1</v>
      </c>
      <c r="F65" s="461">
        <f>F66</f>
        <v>433.875</v>
      </c>
      <c r="G65" s="458">
        <f>SUM(E65:F65)</f>
        <v>794.97500000000002</v>
      </c>
      <c r="H65" s="459">
        <f>E65/1000</f>
        <v>0.36110000000000003</v>
      </c>
      <c r="I65" s="509">
        <f>F65/1000</f>
        <v>0.43387500000000001</v>
      </c>
      <c r="J65" s="549">
        <v>14</v>
      </c>
      <c r="K65" s="520">
        <f>H65*J65</f>
        <v>5.0554000000000006</v>
      </c>
      <c r="L65" s="403">
        <f t="shared" si="9"/>
        <v>6.0742500000000001</v>
      </c>
      <c r="M65" s="389"/>
      <c r="N65" s="390"/>
    </row>
    <row r="66" spans="1:14">
      <c r="A66" s="1464" t="s">
        <v>431</v>
      </c>
      <c r="B66" s="1465"/>
      <c r="C66" s="456"/>
      <c r="D66" s="456"/>
      <c r="E66" s="462">
        <f>C65*100/80</f>
        <v>361.1</v>
      </c>
      <c r="F66" s="462">
        <f>D65*100/80</f>
        <v>433.875</v>
      </c>
      <c r="G66" s="458"/>
      <c r="H66" s="459"/>
      <c r="I66" s="509"/>
      <c r="J66" s="549"/>
      <c r="K66" s="520"/>
      <c r="L66" s="403">
        <f t="shared" si="9"/>
        <v>0</v>
      </c>
      <c r="M66" s="389"/>
      <c r="N66" s="390"/>
    </row>
    <row r="67" spans="1:14">
      <c r="A67" s="1446" t="s">
        <v>397</v>
      </c>
      <c r="B67" s="1447"/>
      <c r="C67" s="456">
        <f>' РАЗГРАММОВКА НЕТТО'!U320</f>
        <v>194.32159999999999</v>
      </c>
      <c r="D67" s="456">
        <f>' РАЗГРАММОВКА НЕТТО'!U322</f>
        <v>268.11563636363638</v>
      </c>
      <c r="E67" s="461">
        <f>E68</f>
        <v>231.33523809523808</v>
      </c>
      <c r="F67" s="461">
        <f>F68</f>
        <v>319.18528138528137</v>
      </c>
      <c r="G67" s="458">
        <f>SUM(E67:F67)</f>
        <v>550.5205194805194</v>
      </c>
      <c r="H67" s="459">
        <f>E67/1000</f>
        <v>0.23133523809523809</v>
      </c>
      <c r="I67" s="509">
        <f>F67/1000</f>
        <v>0.31918528138528135</v>
      </c>
      <c r="J67" s="549">
        <v>14.8</v>
      </c>
      <c r="K67" s="520">
        <f>H67*J67</f>
        <v>3.423761523809524</v>
      </c>
      <c r="L67" s="403">
        <f t="shared" si="9"/>
        <v>4.723942164502164</v>
      </c>
      <c r="M67" s="389"/>
      <c r="N67" s="390"/>
    </row>
    <row r="68" spans="1:14">
      <c r="A68" s="1464" t="s">
        <v>435</v>
      </c>
      <c r="B68" s="1465"/>
      <c r="C68" s="456"/>
      <c r="D68" s="456"/>
      <c r="E68" s="462">
        <f>C67*100/84</f>
        <v>231.33523809523808</v>
      </c>
      <c r="F68" s="462">
        <f>D67*100/84</f>
        <v>319.18528138528137</v>
      </c>
      <c r="G68" s="458"/>
      <c r="H68" s="459"/>
      <c r="I68" s="509"/>
      <c r="J68" s="549"/>
      <c r="K68" s="520"/>
      <c r="L68" s="403">
        <f t="shared" si="9"/>
        <v>0</v>
      </c>
      <c r="M68" s="389"/>
      <c r="N68" s="390"/>
    </row>
    <row r="69" spans="1:14">
      <c r="A69" s="1446" t="s">
        <v>252</v>
      </c>
      <c r="B69" s="1447"/>
      <c r="C69" s="456">
        <f>' РАЗГРАММОВКА НЕТТО'!V320</f>
        <v>296.61799999999999</v>
      </c>
      <c r="D69" s="456">
        <f>' РАЗГРАММОВКА НЕТТО'!V322</f>
        <v>361.0236363636364</v>
      </c>
      <c r="E69" s="461">
        <f>E70</f>
        <v>370.77249999999998</v>
      </c>
      <c r="F69" s="461">
        <f>F70</f>
        <v>451.27954545454548</v>
      </c>
      <c r="G69" s="458">
        <f>SUM(E69:F69)</f>
        <v>822.05204545454546</v>
      </c>
      <c r="H69" s="459">
        <f>E69/1000</f>
        <v>0.3707725</v>
      </c>
      <c r="I69" s="509">
        <f>F69/1000</f>
        <v>0.45127954545454546</v>
      </c>
      <c r="J69" s="549">
        <v>26</v>
      </c>
      <c r="K69" s="520">
        <f>H69*J69</f>
        <v>9.6400850000000009</v>
      </c>
      <c r="L69" s="403">
        <f t="shared" si="9"/>
        <v>11.733268181818183</v>
      </c>
      <c r="M69" s="389"/>
      <c r="N69" s="390"/>
    </row>
    <row r="70" spans="1:14">
      <c r="A70" s="1464" t="s">
        <v>431</v>
      </c>
      <c r="B70" s="1465"/>
      <c r="C70" s="456"/>
      <c r="D70" s="456"/>
      <c r="E70" s="462">
        <f>C69*100/80</f>
        <v>370.77249999999998</v>
      </c>
      <c r="F70" s="462">
        <f>D69*100/80</f>
        <v>451.27954545454548</v>
      </c>
      <c r="G70" s="458"/>
      <c r="H70" s="459"/>
      <c r="I70" s="509"/>
      <c r="J70" s="549"/>
      <c r="K70" s="520"/>
      <c r="L70" s="403">
        <f t="shared" si="9"/>
        <v>0</v>
      </c>
      <c r="M70" s="389"/>
      <c r="N70" s="390"/>
    </row>
    <row r="71" spans="1:14">
      <c r="A71" s="1446" t="s">
        <v>251</v>
      </c>
      <c r="B71" s="1447"/>
      <c r="C71" s="456">
        <f>' РАЗГРАММОВКА НЕТТО'!W320</f>
        <v>163.68</v>
      </c>
      <c r="D71" s="456">
        <f>' РАЗГРАММОВКА НЕТТО'!W322</f>
        <v>205.2</v>
      </c>
      <c r="E71" s="461">
        <f>E72</f>
        <v>204.6</v>
      </c>
      <c r="F71" s="461">
        <f>F72</f>
        <v>256.5</v>
      </c>
      <c r="G71" s="458">
        <f>SUM(E71:F71)</f>
        <v>461.1</v>
      </c>
      <c r="H71" s="459">
        <f>E71/1000</f>
        <v>0.2046</v>
      </c>
      <c r="I71" s="509">
        <f>F71/1000</f>
        <v>0.25650000000000001</v>
      </c>
      <c r="J71" s="549">
        <v>27.5</v>
      </c>
      <c r="K71" s="520">
        <f t="shared" ref="K71:K76" si="11">H71*J71</f>
        <v>5.6265000000000001</v>
      </c>
      <c r="L71" s="403">
        <f t="shared" si="9"/>
        <v>7.05375</v>
      </c>
      <c r="M71" s="389"/>
      <c r="N71" s="390"/>
    </row>
    <row r="72" spans="1:14">
      <c r="A72" s="1464" t="s">
        <v>431</v>
      </c>
      <c r="B72" s="1465"/>
      <c r="C72" s="456"/>
      <c r="D72" s="456"/>
      <c r="E72" s="462">
        <f>C71*100/80</f>
        <v>204.6</v>
      </c>
      <c r="F72" s="462">
        <f>D71*100/80</f>
        <v>256.5</v>
      </c>
      <c r="G72" s="458"/>
      <c r="H72" s="459"/>
      <c r="I72" s="509"/>
      <c r="J72" s="549"/>
      <c r="K72" s="520">
        <f t="shared" si="11"/>
        <v>0</v>
      </c>
      <c r="L72" s="403">
        <f t="shared" si="9"/>
        <v>0</v>
      </c>
      <c r="M72" s="389"/>
      <c r="N72" s="390"/>
    </row>
    <row r="73" spans="1:14" hidden="1">
      <c r="A73" s="1446" t="s">
        <v>249</v>
      </c>
      <c r="B73" s="1447"/>
      <c r="C73" s="456" t="e">
        <f>' РАЗГРАММОВКА НЕТТО'!#REF!</f>
        <v>#REF!</v>
      </c>
      <c r="D73" s="456" t="e">
        <f>' РАЗГРАММОВКА НЕТТО'!#REF!</f>
        <v>#REF!</v>
      </c>
      <c r="E73" s="461">
        <v>0</v>
      </c>
      <c r="F73" s="461">
        <v>0</v>
      </c>
      <c r="G73" s="458"/>
      <c r="H73" s="459">
        <f>E73/1000</f>
        <v>0</v>
      </c>
      <c r="I73" s="509">
        <f>F73/1000</f>
        <v>0</v>
      </c>
      <c r="J73" s="549">
        <v>0</v>
      </c>
      <c r="K73" s="520">
        <f t="shared" si="11"/>
        <v>0</v>
      </c>
      <c r="L73" s="403">
        <f t="shared" si="9"/>
        <v>0</v>
      </c>
      <c r="M73" s="389"/>
      <c r="N73" s="390"/>
    </row>
    <row r="74" spans="1:14">
      <c r="A74" s="1446" t="s">
        <v>246</v>
      </c>
      <c r="B74" s="1447"/>
      <c r="C74" s="456" t="e">
        <f>' РАЗГРАММОВКА НЕТТО'!#REF!</f>
        <v>#REF!</v>
      </c>
      <c r="D74" s="456" t="e">
        <f>' РАЗГРАММОВКА НЕТТО'!#REF!</f>
        <v>#REF!</v>
      </c>
      <c r="E74" s="461" t="e">
        <f>E75</f>
        <v>#REF!</v>
      </c>
      <c r="F74" s="461" t="e">
        <f>F75</f>
        <v>#REF!</v>
      </c>
      <c r="G74" s="458"/>
      <c r="H74" s="459" t="e">
        <f>E74/1000</f>
        <v>#REF!</v>
      </c>
      <c r="I74" s="509" t="e">
        <f>F74/1000</f>
        <v>#REF!</v>
      </c>
      <c r="J74" s="549">
        <v>0</v>
      </c>
      <c r="K74" s="520" t="e">
        <f t="shared" si="11"/>
        <v>#REF!</v>
      </c>
      <c r="L74" s="403" t="e">
        <f t="shared" si="9"/>
        <v>#REF!</v>
      </c>
      <c r="M74" s="389"/>
      <c r="N74" s="390"/>
    </row>
    <row r="75" spans="1:14">
      <c r="A75" s="1464" t="s">
        <v>437</v>
      </c>
      <c r="B75" s="1465"/>
      <c r="C75" s="422"/>
      <c r="D75" s="422"/>
      <c r="E75" s="462" t="e">
        <f>C74*100/67</f>
        <v>#REF!</v>
      </c>
      <c r="F75" s="462" t="e">
        <f>D74*100/67</f>
        <v>#REF!</v>
      </c>
      <c r="G75" s="419"/>
      <c r="H75" s="434"/>
      <c r="I75" s="508"/>
      <c r="J75" s="550"/>
      <c r="K75" s="520">
        <f t="shared" si="11"/>
        <v>0</v>
      </c>
      <c r="L75" s="403">
        <f t="shared" si="9"/>
        <v>0</v>
      </c>
      <c r="M75" s="389"/>
      <c r="N75" s="390"/>
    </row>
    <row r="76" spans="1:14" ht="15.75" thickBot="1">
      <c r="A76" s="1472" t="s">
        <v>247</v>
      </c>
      <c r="B76" s="1473"/>
      <c r="C76" s="421" t="e">
        <f>' РАЗГРАММОВКА НЕТТО'!#REF!</f>
        <v>#REF!</v>
      </c>
      <c r="D76" s="421" t="e">
        <f>' РАЗГРАММОВКА НЕТТО'!#REF!</f>
        <v>#REF!</v>
      </c>
      <c r="E76" s="428" t="e">
        <f>C76</f>
        <v>#REF!</v>
      </c>
      <c r="F76" s="428" t="e">
        <f>D76</f>
        <v>#REF!</v>
      </c>
      <c r="G76" s="404"/>
      <c r="H76" s="459" t="e">
        <f>E76/1000</f>
        <v>#REF!</v>
      </c>
      <c r="I76" s="509" t="e">
        <f>F76/1000</f>
        <v>#REF!</v>
      </c>
      <c r="J76" s="559">
        <v>0</v>
      </c>
      <c r="K76" s="520" t="e">
        <f t="shared" si="11"/>
        <v>#REF!</v>
      </c>
      <c r="L76" s="403" t="e">
        <f t="shared" si="9"/>
        <v>#REF!</v>
      </c>
      <c r="M76" s="389"/>
      <c r="N76" s="390"/>
    </row>
    <row r="77" spans="1:14">
      <c r="A77" s="1460" t="s">
        <v>399</v>
      </c>
      <c r="B77" s="1466"/>
      <c r="C77" s="1466"/>
      <c r="D77" s="1461"/>
      <c r="E77" s="423"/>
      <c r="F77" s="415"/>
      <c r="G77" s="400"/>
      <c r="H77" s="437"/>
      <c r="I77" s="512"/>
      <c r="J77" s="551"/>
      <c r="K77" s="522"/>
      <c r="L77" s="406"/>
      <c r="M77" s="389"/>
      <c r="N77" s="390"/>
    </row>
    <row r="78" spans="1:14">
      <c r="A78" s="1446" t="s">
        <v>400</v>
      </c>
      <c r="B78" s="1447"/>
      <c r="C78" s="456">
        <f>' РАЗГРАММОВКА НЕТТО'!AD320</f>
        <v>37.200000000000003</v>
      </c>
      <c r="D78" s="456">
        <f>' РАЗГРАММОВКА НЕТТО'!AD322</f>
        <v>44.640000000000008</v>
      </c>
      <c r="E78" s="464">
        <f>C78</f>
        <v>37.200000000000003</v>
      </c>
      <c r="F78" s="464">
        <f>D78</f>
        <v>44.640000000000008</v>
      </c>
      <c r="G78" s="458"/>
      <c r="H78" s="459">
        <f>E78/1000</f>
        <v>3.7200000000000004E-2</v>
      </c>
      <c r="I78" s="509">
        <f>F78/1000</f>
        <v>4.4640000000000006E-2</v>
      </c>
      <c r="J78" s="549">
        <v>35</v>
      </c>
      <c r="K78" s="520">
        <f t="shared" ref="K78:K92" si="12">H78*J78</f>
        <v>1.302</v>
      </c>
      <c r="L78" s="403">
        <f t="shared" ref="L78:L86" si="13">I78*J78</f>
        <v>1.5624000000000002</v>
      </c>
      <c r="M78" s="389"/>
      <c r="N78" s="390"/>
    </row>
    <row r="79" spans="1:14">
      <c r="A79" s="1446" t="s">
        <v>240</v>
      </c>
      <c r="B79" s="1447"/>
      <c r="C79" s="456">
        <f>' РАЗГРАММОВКА НЕТТО'!AE320</f>
        <v>9.4</v>
      </c>
      <c r="D79" s="456">
        <f>' РАЗГРАММОВКА НЕТТО'!AE322</f>
        <v>10.653333333333334</v>
      </c>
      <c r="E79" s="461">
        <f>E80</f>
        <v>9.7916666666666661</v>
      </c>
      <c r="F79" s="461">
        <f>F80</f>
        <v>11.097222222222223</v>
      </c>
      <c r="G79" s="458"/>
      <c r="H79" s="459">
        <f>E79/1000</f>
        <v>9.7916666666666655E-3</v>
      </c>
      <c r="I79" s="509">
        <f>F79/1000</f>
        <v>1.1097222222222224E-2</v>
      </c>
      <c r="J79" s="549">
        <v>142</v>
      </c>
      <c r="K79" s="520">
        <f t="shared" si="12"/>
        <v>1.3904166666666664</v>
      </c>
      <c r="L79" s="403">
        <f t="shared" si="13"/>
        <v>1.5758055555555557</v>
      </c>
      <c r="M79" s="389"/>
      <c r="N79" s="390"/>
    </row>
    <row r="80" spans="1:14">
      <c r="A80" s="1464" t="s">
        <v>439</v>
      </c>
      <c r="B80" s="1465"/>
      <c r="C80" s="456"/>
      <c r="D80" s="456"/>
      <c r="E80" s="462">
        <f>C79*100/96</f>
        <v>9.7916666666666661</v>
      </c>
      <c r="F80" s="462">
        <f>D79*100/96</f>
        <v>11.097222222222223</v>
      </c>
      <c r="G80" s="458"/>
      <c r="H80" s="459"/>
      <c r="I80" s="509"/>
      <c r="J80" s="549"/>
      <c r="K80" s="520">
        <f t="shared" si="12"/>
        <v>0</v>
      </c>
      <c r="L80" s="403">
        <f t="shared" si="13"/>
        <v>0</v>
      </c>
      <c r="M80" s="389"/>
      <c r="N80" s="390"/>
    </row>
    <row r="81" spans="1:14">
      <c r="A81" s="1446" t="s">
        <v>239</v>
      </c>
      <c r="B81" s="1447"/>
      <c r="C81" s="456">
        <f>' РАЗГРАММОВКА НЕТТО'!AF320</f>
        <v>30</v>
      </c>
      <c r="D81" s="456">
        <f>' РАЗГРАММОВКА НЕТТО'!AF322</f>
        <v>36</v>
      </c>
      <c r="E81" s="464">
        <f>C81</f>
        <v>30</v>
      </c>
      <c r="F81" s="464">
        <f>D81</f>
        <v>36</v>
      </c>
      <c r="G81" s="458"/>
      <c r="H81" s="459">
        <f>E81/1000</f>
        <v>0.03</v>
      </c>
      <c r="I81" s="509">
        <f>F81/1000</f>
        <v>3.5999999999999997E-2</v>
      </c>
      <c r="J81" s="549">
        <v>130.19999999999999</v>
      </c>
      <c r="K81" s="520">
        <f t="shared" si="12"/>
        <v>3.9059999999999997</v>
      </c>
      <c r="L81" s="403">
        <f t="shared" si="13"/>
        <v>4.6871999999999989</v>
      </c>
      <c r="M81" s="389"/>
      <c r="N81" s="390"/>
    </row>
    <row r="82" spans="1:14">
      <c r="A82" s="1446" t="s">
        <v>235</v>
      </c>
      <c r="B82" s="1447"/>
      <c r="C82" s="456">
        <f>' РАЗГРАММОВКА НЕТТО'!AJ320</f>
        <v>154.80000000000001</v>
      </c>
      <c r="D82" s="456">
        <f>' РАЗГРАММОВКА НЕТТО'!AJ322</f>
        <v>228</v>
      </c>
      <c r="E82" s="461">
        <f>E83</f>
        <v>180.00000000000003</v>
      </c>
      <c r="F82" s="461">
        <f>F83</f>
        <v>265.11627906976742</v>
      </c>
      <c r="G82" s="458"/>
      <c r="H82" s="459">
        <f>E82/1000</f>
        <v>0.18000000000000002</v>
      </c>
      <c r="I82" s="509">
        <f>F82/1000</f>
        <v>0.26511627906976742</v>
      </c>
      <c r="J82" s="553">
        <v>60</v>
      </c>
      <c r="K82" s="520">
        <f t="shared" si="12"/>
        <v>10.8</v>
      </c>
      <c r="L82" s="403">
        <f t="shared" si="13"/>
        <v>15.906976744186046</v>
      </c>
      <c r="M82" s="389"/>
      <c r="N82" s="390"/>
    </row>
    <row r="83" spans="1:14">
      <c r="A83" s="1464" t="s">
        <v>438</v>
      </c>
      <c r="B83" s="1465"/>
      <c r="C83" s="456"/>
      <c r="D83" s="456"/>
      <c r="E83" s="462">
        <f>C82*100/86</f>
        <v>180.00000000000003</v>
      </c>
      <c r="F83" s="462">
        <f>D82*100/86</f>
        <v>265.11627906976742</v>
      </c>
      <c r="G83" s="458"/>
      <c r="H83" s="459"/>
      <c r="I83" s="509"/>
      <c r="J83" s="549"/>
      <c r="K83" s="520">
        <f t="shared" si="12"/>
        <v>0</v>
      </c>
      <c r="L83" s="403">
        <f t="shared" si="13"/>
        <v>0</v>
      </c>
      <c r="M83" s="389"/>
      <c r="N83" s="390"/>
    </row>
    <row r="84" spans="1:14">
      <c r="A84" s="1446" t="s">
        <v>234</v>
      </c>
      <c r="B84" s="1447"/>
      <c r="C84" s="456">
        <f>' РАЗГРАММОВКА НЕТТО'!AK320</f>
        <v>0</v>
      </c>
      <c r="D84" s="456">
        <f>' РАЗГРАММОВКА НЕТТО'!AK322</f>
        <v>0</v>
      </c>
      <c r="E84" s="461">
        <f>C84</f>
        <v>0</v>
      </c>
      <c r="F84" s="461">
        <f>D84</f>
        <v>0</v>
      </c>
      <c r="G84" s="458"/>
      <c r="H84" s="459">
        <f t="shared" ref="H84:I86" si="14">E84/1000</f>
        <v>0</v>
      </c>
      <c r="I84" s="509">
        <f t="shared" si="14"/>
        <v>0</v>
      </c>
      <c r="J84" s="549"/>
      <c r="K84" s="520">
        <f t="shared" si="12"/>
        <v>0</v>
      </c>
      <c r="L84" s="403">
        <f t="shared" si="13"/>
        <v>0</v>
      </c>
      <c r="M84" s="389"/>
      <c r="N84" s="390"/>
    </row>
    <row r="85" spans="1:14">
      <c r="A85" s="1446" t="s">
        <v>236</v>
      </c>
      <c r="B85" s="1447"/>
      <c r="C85" s="456">
        <f>' РАЗГРАММОВКА НЕТТО'!AI320</f>
        <v>45.699999999999989</v>
      </c>
      <c r="D85" s="456">
        <f>' РАЗГРАММОВКА НЕТТО'!AI322</f>
        <v>71.75</v>
      </c>
      <c r="E85" s="464">
        <f>C85</f>
        <v>45.699999999999989</v>
      </c>
      <c r="F85" s="464">
        <f>D85</f>
        <v>71.75</v>
      </c>
      <c r="G85" s="458"/>
      <c r="H85" s="459">
        <f t="shared" si="14"/>
        <v>4.5699999999999991E-2</v>
      </c>
      <c r="I85" s="509">
        <f t="shared" si="14"/>
        <v>7.1749999999999994E-2</v>
      </c>
      <c r="J85" s="549">
        <v>44.8</v>
      </c>
      <c r="K85" s="520">
        <f t="shared" si="12"/>
        <v>2.0473599999999994</v>
      </c>
      <c r="L85" s="403">
        <f t="shared" si="13"/>
        <v>3.2143999999999995</v>
      </c>
      <c r="M85" s="389"/>
      <c r="N85" s="390"/>
    </row>
    <row r="86" spans="1:14">
      <c r="A86" s="1476" t="s">
        <v>402</v>
      </c>
      <c r="B86" s="1477"/>
      <c r="C86" s="469">
        <v>100</v>
      </c>
      <c r="D86" s="469">
        <v>120</v>
      </c>
      <c r="E86" s="470">
        <f>E87</f>
        <v>103.2</v>
      </c>
      <c r="F86" s="470">
        <f>F87</f>
        <v>124</v>
      </c>
      <c r="G86" s="471"/>
      <c r="H86" s="472">
        <f t="shared" si="14"/>
        <v>0.1032</v>
      </c>
      <c r="I86" s="517">
        <f t="shared" si="14"/>
        <v>0.124</v>
      </c>
      <c r="J86" s="547">
        <v>69.8</v>
      </c>
      <c r="K86" s="528">
        <f t="shared" si="12"/>
        <v>7.20336</v>
      </c>
      <c r="L86" s="441">
        <f t="shared" si="13"/>
        <v>8.6551999999999989</v>
      </c>
      <c r="M86" s="389"/>
      <c r="N86" s="390"/>
    </row>
    <row r="87" spans="1:14">
      <c r="A87" s="1448" t="s">
        <v>440</v>
      </c>
      <c r="B87" s="1449"/>
      <c r="C87" s="456"/>
      <c r="D87" s="456"/>
      <c r="E87" s="473">
        <v>103.2</v>
      </c>
      <c r="F87" s="473">
        <v>124</v>
      </c>
      <c r="G87" s="458"/>
      <c r="H87" s="459"/>
      <c r="I87" s="509"/>
      <c r="J87" s="549"/>
      <c r="K87" s="520">
        <f t="shared" si="12"/>
        <v>0</v>
      </c>
      <c r="L87" s="403">
        <f>I87*K87</f>
        <v>0</v>
      </c>
      <c r="M87" s="389"/>
      <c r="N87" s="390"/>
    </row>
    <row r="88" spans="1:14">
      <c r="A88" s="1446" t="s">
        <v>401</v>
      </c>
      <c r="B88" s="1447"/>
      <c r="C88" s="456">
        <f>' РАЗГРАММОВКА НЕТТО'!AL320</f>
        <v>52.9</v>
      </c>
      <c r="D88" s="456">
        <f>' РАЗГРАММОВКА НЕТТО'!AL322</f>
        <v>53.5</v>
      </c>
      <c r="E88" s="461">
        <f>E89</f>
        <v>9.1999999999999993</v>
      </c>
      <c r="F88" s="461">
        <f>F89</f>
        <v>11.5</v>
      </c>
      <c r="G88" s="458"/>
      <c r="H88" s="459">
        <f>E88/1000</f>
        <v>9.1999999999999998E-3</v>
      </c>
      <c r="I88" s="509">
        <f>F88/1000</f>
        <v>1.15E-2</v>
      </c>
      <c r="J88" s="549">
        <v>54</v>
      </c>
      <c r="K88" s="520">
        <f t="shared" si="12"/>
        <v>0.49680000000000002</v>
      </c>
      <c r="L88" s="403">
        <f>I88*J88</f>
        <v>0.621</v>
      </c>
      <c r="M88" s="389"/>
      <c r="N88" s="390"/>
    </row>
    <row r="89" spans="1:14">
      <c r="A89" s="1448" t="s">
        <v>436</v>
      </c>
      <c r="B89" s="1449"/>
      <c r="C89" s="456"/>
      <c r="D89" s="456"/>
      <c r="E89" s="462">
        <v>9.1999999999999993</v>
      </c>
      <c r="F89" s="462">
        <v>11.5</v>
      </c>
      <c r="G89" s="458"/>
      <c r="H89" s="459"/>
      <c r="I89" s="509"/>
      <c r="J89" s="549"/>
      <c r="K89" s="520">
        <f t="shared" si="12"/>
        <v>0</v>
      </c>
      <c r="L89" s="403">
        <f>I89*J89</f>
        <v>0</v>
      </c>
      <c r="M89" s="389"/>
      <c r="N89" s="390"/>
    </row>
    <row r="90" spans="1:14">
      <c r="A90" s="1446" t="s">
        <v>238</v>
      </c>
      <c r="B90" s="1447"/>
      <c r="C90" s="456">
        <f>' РАЗГРАММОВКА НЕТТО'!AG320</f>
        <v>88</v>
      </c>
      <c r="D90" s="456">
        <f>' РАЗГРАММОВКА НЕТТО'!AG322</f>
        <v>97.6</v>
      </c>
      <c r="E90" s="461">
        <f>E91</f>
        <v>90.721649484536087</v>
      </c>
      <c r="F90" s="461">
        <f>F91</f>
        <v>100.61855670103093</v>
      </c>
      <c r="G90" s="458"/>
      <c r="H90" s="459">
        <f>E90/1000</f>
        <v>9.0721649484536093E-2</v>
      </c>
      <c r="I90" s="509">
        <f>F90/1000</f>
        <v>0.10061855670103093</v>
      </c>
      <c r="J90" s="549">
        <v>72</v>
      </c>
      <c r="K90" s="520">
        <f t="shared" si="12"/>
        <v>6.5319587628865987</v>
      </c>
      <c r="L90" s="403">
        <f>I90*J90</f>
        <v>7.2445360824742266</v>
      </c>
      <c r="M90" s="389"/>
      <c r="N90" s="390"/>
    </row>
    <row r="91" spans="1:14">
      <c r="A91" s="1464" t="s">
        <v>483</v>
      </c>
      <c r="B91" s="1465"/>
      <c r="C91" s="494"/>
      <c r="D91" s="494"/>
      <c r="E91" s="433">
        <f>C90*100/97</f>
        <v>90.721649484536087</v>
      </c>
      <c r="F91" s="433">
        <f>D90*100/97</f>
        <v>100.61855670103093</v>
      </c>
      <c r="G91" s="498"/>
      <c r="H91" s="496"/>
      <c r="I91" s="509"/>
      <c r="J91" s="550"/>
      <c r="K91" s="520"/>
      <c r="L91" s="403"/>
      <c r="M91" s="389"/>
      <c r="N91" s="390"/>
    </row>
    <row r="92" spans="1:14" ht="15.75" thickBot="1">
      <c r="A92" s="1472" t="s">
        <v>237</v>
      </c>
      <c r="B92" s="1473"/>
      <c r="C92" s="421">
        <f>' РАЗГРАММОВКА НЕТТО'!AH320</f>
        <v>750</v>
      </c>
      <c r="D92" s="421">
        <f>' РАЗГРАММОВКА НЕТТО'!AH322</f>
        <v>750</v>
      </c>
      <c r="E92" s="428">
        <f>C92</f>
        <v>750</v>
      </c>
      <c r="F92" s="428">
        <f>D92</f>
        <v>750</v>
      </c>
      <c r="G92" s="404"/>
      <c r="H92" s="459">
        <f>E92/1000</f>
        <v>0.75</v>
      </c>
      <c r="I92" s="509">
        <f>F92/1000</f>
        <v>0.75</v>
      </c>
      <c r="J92" s="559">
        <v>18.7</v>
      </c>
      <c r="K92" s="520">
        <f t="shared" si="12"/>
        <v>14.024999999999999</v>
      </c>
      <c r="L92" s="403">
        <f>I92*J92</f>
        <v>14.024999999999999</v>
      </c>
      <c r="M92" s="389"/>
      <c r="N92" s="390"/>
    </row>
    <row r="93" spans="1:14">
      <c r="A93" s="1460" t="s">
        <v>403</v>
      </c>
      <c r="B93" s="1461"/>
      <c r="C93" s="430"/>
      <c r="D93" s="430"/>
      <c r="E93" s="415"/>
      <c r="F93" s="400"/>
      <c r="G93" s="400"/>
      <c r="H93" s="437"/>
      <c r="I93" s="512"/>
      <c r="J93" s="551"/>
      <c r="K93" s="522"/>
      <c r="L93" s="406"/>
      <c r="M93" s="389"/>
      <c r="N93" s="390"/>
    </row>
    <row r="94" spans="1:14">
      <c r="A94" s="1446" t="s">
        <v>48</v>
      </c>
      <c r="B94" s="1447"/>
      <c r="C94" s="456">
        <f>' РАЗГРАММОВКА НЕТТО'!AN320</f>
        <v>447.90000000000003</v>
      </c>
      <c r="D94" s="456">
        <f>' РАЗГРАММОВКА НЕТТО'!AN322</f>
        <v>612.20000000000005</v>
      </c>
      <c r="E94" s="461">
        <f t="shared" ref="E94:F96" si="15">C94</f>
        <v>447.90000000000003</v>
      </c>
      <c r="F94" s="461">
        <f t="shared" si="15"/>
        <v>612.20000000000005</v>
      </c>
      <c r="G94" s="458"/>
      <c r="H94" s="459">
        <f t="shared" ref="H94:I96" si="16">E94/1000</f>
        <v>0.44790000000000002</v>
      </c>
      <c r="I94" s="509">
        <f t="shared" si="16"/>
        <v>0.61220000000000008</v>
      </c>
      <c r="J94" s="549">
        <v>36</v>
      </c>
      <c r="K94" s="520">
        <f>H94*J94</f>
        <v>16.124400000000001</v>
      </c>
      <c r="L94" s="403">
        <f>I94*J94</f>
        <v>22.039200000000001</v>
      </c>
      <c r="M94" s="389"/>
      <c r="N94" s="390"/>
    </row>
    <row r="95" spans="1:14">
      <c r="A95" s="1446" t="s">
        <v>68</v>
      </c>
      <c r="B95" s="1447"/>
      <c r="C95" s="456">
        <f>' РАЗГРАММОВКА НЕТТО'!AO320</f>
        <v>300</v>
      </c>
      <c r="D95" s="456">
        <f>' РАЗГРАММОВКА НЕТТО'!AO322</f>
        <v>400</v>
      </c>
      <c r="E95" s="461">
        <f t="shared" si="15"/>
        <v>300</v>
      </c>
      <c r="F95" s="461">
        <f t="shared" si="15"/>
        <v>400</v>
      </c>
      <c r="G95" s="458"/>
      <c r="H95" s="459">
        <f t="shared" si="16"/>
        <v>0.3</v>
      </c>
      <c r="I95" s="509">
        <f t="shared" si="16"/>
        <v>0.4</v>
      </c>
      <c r="J95" s="549">
        <v>42.5</v>
      </c>
      <c r="K95" s="520">
        <f>H95*J95</f>
        <v>12.75</v>
      </c>
      <c r="L95" s="403">
        <f>I95*J95</f>
        <v>17</v>
      </c>
      <c r="M95" s="389"/>
      <c r="N95" s="390"/>
    </row>
    <row r="96" spans="1:14" ht="15.75" thickBot="1">
      <c r="A96" s="1472" t="s">
        <v>230</v>
      </c>
      <c r="B96" s="1473"/>
      <c r="C96" s="421">
        <f>' РАЗГРАММОВКА НЕТТО'!AP320</f>
        <v>16.580000000000002</v>
      </c>
      <c r="D96" s="421">
        <f>' РАЗГРАММОВКА НЕТТО'!AP322</f>
        <v>20.22</v>
      </c>
      <c r="E96" s="461">
        <f t="shared" si="15"/>
        <v>16.580000000000002</v>
      </c>
      <c r="F96" s="461">
        <f t="shared" si="15"/>
        <v>20.22</v>
      </c>
      <c r="G96" s="404"/>
      <c r="H96" s="459">
        <f t="shared" si="16"/>
        <v>1.6580000000000001E-2</v>
      </c>
      <c r="I96" s="509">
        <f t="shared" si="16"/>
        <v>2.0219999999999998E-2</v>
      </c>
      <c r="J96" s="559">
        <v>55</v>
      </c>
      <c r="K96" s="524">
        <f>H96*J96</f>
        <v>0.91190000000000004</v>
      </c>
      <c r="L96" s="403">
        <f>I96*J96</f>
        <v>1.1120999999999999</v>
      </c>
      <c r="M96" s="389"/>
      <c r="N96" s="390"/>
    </row>
    <row r="97" spans="1:14">
      <c r="A97" s="1460" t="s">
        <v>219</v>
      </c>
      <c r="B97" s="1461"/>
      <c r="C97" s="429"/>
      <c r="D97" s="429"/>
      <c r="E97" s="400"/>
      <c r="F97" s="400"/>
      <c r="G97" s="400"/>
      <c r="H97" s="437"/>
      <c r="I97" s="512"/>
      <c r="J97" s="551"/>
      <c r="K97" s="525"/>
      <c r="L97" s="406"/>
      <c r="M97" s="389"/>
      <c r="N97" s="390"/>
    </row>
    <row r="98" spans="1:14">
      <c r="A98" s="1450" t="s">
        <v>384</v>
      </c>
      <c r="B98" s="1451"/>
      <c r="C98" s="422">
        <f>' РАЗГРАММОВКА НЕТТО'!AZ320</f>
        <v>90</v>
      </c>
      <c r="D98" s="422">
        <v>60</v>
      </c>
      <c r="E98" s="425">
        <f t="shared" ref="E98:F100" si="17">C98</f>
        <v>90</v>
      </c>
      <c r="F98" s="425">
        <f t="shared" si="17"/>
        <v>60</v>
      </c>
      <c r="G98" s="419"/>
      <c r="H98" s="434">
        <f t="shared" ref="H98:I100" si="18">E98/1000</f>
        <v>0.09</v>
      </c>
      <c r="I98" s="508">
        <f t="shared" si="18"/>
        <v>0.06</v>
      </c>
      <c r="J98" s="550">
        <v>62</v>
      </c>
      <c r="K98" s="521">
        <f>H98*J98</f>
        <v>5.58</v>
      </c>
      <c r="L98" s="420">
        <f>I98*J98</f>
        <v>3.7199999999999998</v>
      </c>
      <c r="M98" s="389"/>
      <c r="N98" s="390"/>
    </row>
    <row r="99" spans="1:14" hidden="1">
      <c r="A99" s="1478" t="s">
        <v>386</v>
      </c>
      <c r="B99" s="1479"/>
      <c r="C99" s="451">
        <v>0</v>
      </c>
      <c r="D99" s="451">
        <v>0</v>
      </c>
      <c r="E99" s="425">
        <f t="shared" si="17"/>
        <v>0</v>
      </c>
      <c r="F99" s="425">
        <f t="shared" si="17"/>
        <v>0</v>
      </c>
      <c r="G99" s="400"/>
      <c r="H99" s="437">
        <f t="shared" si="18"/>
        <v>0</v>
      </c>
      <c r="I99" s="512">
        <f t="shared" si="18"/>
        <v>0</v>
      </c>
      <c r="J99" s="551">
        <v>96</v>
      </c>
      <c r="K99" s="522">
        <f>H99*J99</f>
        <v>0</v>
      </c>
      <c r="L99" s="406">
        <f>I99*J99</f>
        <v>0</v>
      </c>
      <c r="M99" s="389"/>
      <c r="N99" s="390"/>
    </row>
    <row r="100" spans="1:14" ht="15.75" thickBot="1">
      <c r="A100" s="1472" t="s">
        <v>404</v>
      </c>
      <c r="B100" s="1473"/>
      <c r="C100" s="421">
        <v>0</v>
      </c>
      <c r="D100" s="421">
        <v>90</v>
      </c>
      <c r="E100" s="425">
        <f t="shared" si="17"/>
        <v>0</v>
      </c>
      <c r="F100" s="425">
        <f t="shared" si="17"/>
        <v>90</v>
      </c>
      <c r="G100" s="404">
        <f>SUM(E100:F100)</f>
        <v>90</v>
      </c>
      <c r="H100" s="452">
        <f t="shared" si="18"/>
        <v>0</v>
      </c>
      <c r="I100" s="513">
        <f t="shared" si="18"/>
        <v>0.09</v>
      </c>
      <c r="J100" s="559">
        <v>62</v>
      </c>
      <c r="K100" s="524">
        <f>H100*J100</f>
        <v>0</v>
      </c>
      <c r="L100" s="405">
        <f>I100*J100</f>
        <v>5.58</v>
      </c>
      <c r="M100" s="389"/>
      <c r="N100" s="390"/>
    </row>
    <row r="101" spans="1:14">
      <c r="A101" s="1460" t="s">
        <v>405</v>
      </c>
      <c r="B101" s="1461"/>
      <c r="C101" s="429"/>
      <c r="D101" s="429"/>
      <c r="E101" s="400"/>
      <c r="F101" s="400"/>
      <c r="G101" s="400"/>
      <c r="H101" s="437"/>
      <c r="I101" s="512"/>
      <c r="J101" s="551"/>
      <c r="K101" s="522"/>
      <c r="L101" s="406"/>
      <c r="M101" s="389"/>
      <c r="N101" s="390"/>
    </row>
    <row r="102" spans="1:14">
      <c r="A102" s="1446" t="s">
        <v>406</v>
      </c>
      <c r="B102" s="1447"/>
      <c r="C102" s="456">
        <f>' РАЗГРАММОВКА НЕТТО'!BA320</f>
        <v>3.75</v>
      </c>
      <c r="D102" s="456">
        <f>' РАЗГРАММОВКА НЕТТО'!BA322</f>
        <v>4.5</v>
      </c>
      <c r="E102" s="461">
        <f t="shared" ref="E102:F107" si="19">C102</f>
        <v>3.75</v>
      </c>
      <c r="F102" s="461">
        <f t="shared" si="19"/>
        <v>4.5</v>
      </c>
      <c r="G102" s="458">
        <f t="shared" ref="G102:G108" si="20">SUM(E102:F102)</f>
        <v>8.25</v>
      </c>
      <c r="H102" s="459">
        <f t="shared" ref="H102:I107" si="21">E102/1000</f>
        <v>3.7499999999999999E-3</v>
      </c>
      <c r="I102" s="509">
        <f t="shared" si="21"/>
        <v>4.4999999999999997E-3</v>
      </c>
      <c r="J102" s="549">
        <v>300</v>
      </c>
      <c r="K102" s="520">
        <f t="shared" ref="K102:K107" si="22">H102*J102</f>
        <v>1.125</v>
      </c>
      <c r="L102" s="403">
        <f t="shared" ref="L102:L107" si="23">I102*J102</f>
        <v>1.3499999999999999</v>
      </c>
      <c r="M102" s="389"/>
      <c r="N102" s="390"/>
    </row>
    <row r="103" spans="1:14">
      <c r="A103" s="1446" t="s">
        <v>407</v>
      </c>
      <c r="B103" s="1447"/>
      <c r="C103" s="456">
        <f>' РАЗГРАММОВКА НЕТТО'!BE320</f>
        <v>4</v>
      </c>
      <c r="D103" s="456">
        <f>' РАЗГРАММОВКА НЕТТО'!BE322</f>
        <v>4.8</v>
      </c>
      <c r="E103" s="461">
        <f t="shared" si="19"/>
        <v>4</v>
      </c>
      <c r="F103" s="461">
        <f t="shared" si="19"/>
        <v>4.8</v>
      </c>
      <c r="G103" s="458">
        <f t="shared" si="20"/>
        <v>8.8000000000000007</v>
      </c>
      <c r="H103" s="459">
        <f t="shared" si="21"/>
        <v>4.0000000000000001E-3</v>
      </c>
      <c r="I103" s="509">
        <f t="shared" si="21"/>
        <v>4.7999999999999996E-3</v>
      </c>
      <c r="J103" s="549">
        <v>196</v>
      </c>
      <c r="K103" s="520">
        <f t="shared" si="22"/>
        <v>0.78400000000000003</v>
      </c>
      <c r="L103" s="403">
        <f t="shared" si="23"/>
        <v>0.94079999999999997</v>
      </c>
      <c r="M103" s="389"/>
      <c r="N103" s="390"/>
    </row>
    <row r="104" spans="1:14">
      <c r="A104" s="1446" t="s">
        <v>213</v>
      </c>
      <c r="B104" s="1447"/>
      <c r="C104" s="456">
        <f>' РАЗГРАММОВКА НЕТТО'!BF320</f>
        <v>7.5</v>
      </c>
      <c r="D104" s="456">
        <f>' РАЗГРАММОВКА НЕТТО'!BF322</f>
        <v>9</v>
      </c>
      <c r="E104" s="461">
        <f t="shared" si="19"/>
        <v>7.5</v>
      </c>
      <c r="F104" s="461">
        <f t="shared" si="19"/>
        <v>9</v>
      </c>
      <c r="G104" s="458">
        <f t="shared" si="20"/>
        <v>16.5</v>
      </c>
      <c r="H104" s="459">
        <f t="shared" si="21"/>
        <v>7.4999999999999997E-3</v>
      </c>
      <c r="I104" s="509">
        <f t="shared" si="21"/>
        <v>8.9999999999999993E-3</v>
      </c>
      <c r="J104" s="549">
        <v>379</v>
      </c>
      <c r="K104" s="520">
        <f t="shared" si="22"/>
        <v>2.8424999999999998</v>
      </c>
      <c r="L104" s="403">
        <f t="shared" si="23"/>
        <v>3.4109999999999996</v>
      </c>
      <c r="M104" s="389"/>
      <c r="N104" s="390"/>
    </row>
    <row r="105" spans="1:14">
      <c r="A105" s="1446" t="s">
        <v>408</v>
      </c>
      <c r="B105" s="1447"/>
      <c r="C105" s="456">
        <f>' РАЗГРАММОВКА НЕТТО'!BC320</f>
        <v>204.96999999999994</v>
      </c>
      <c r="D105" s="456">
        <f>' РАЗГРАММОВКА НЕТТО'!BC322</f>
        <v>248.81781045751649</v>
      </c>
      <c r="E105" s="461">
        <f t="shared" si="19"/>
        <v>204.96999999999994</v>
      </c>
      <c r="F105" s="461">
        <f t="shared" si="19"/>
        <v>248.81781045751649</v>
      </c>
      <c r="G105" s="458">
        <f t="shared" si="20"/>
        <v>453.78781045751646</v>
      </c>
      <c r="H105" s="459">
        <f t="shared" si="21"/>
        <v>0.20496999999999993</v>
      </c>
      <c r="I105" s="509">
        <f t="shared" si="21"/>
        <v>0.2488178104575165</v>
      </c>
      <c r="J105" s="549">
        <v>31.25</v>
      </c>
      <c r="K105" s="520">
        <f t="shared" si="22"/>
        <v>6.4053124999999982</v>
      </c>
      <c r="L105" s="403">
        <f t="shared" si="23"/>
        <v>7.7755565767973902</v>
      </c>
      <c r="M105" s="389"/>
      <c r="N105" s="390"/>
    </row>
    <row r="106" spans="1:14">
      <c r="A106" s="1446" t="s">
        <v>212</v>
      </c>
      <c r="B106" s="1447"/>
      <c r="C106" s="456">
        <f>' РАЗГРАММОВКА НЕТТО'!BG320</f>
        <v>10.4</v>
      </c>
      <c r="D106" s="456">
        <f>' РАЗГРАММОВКА НЕТТО'!BG322</f>
        <v>12.48</v>
      </c>
      <c r="E106" s="461">
        <f t="shared" si="19"/>
        <v>10.4</v>
      </c>
      <c r="F106" s="461">
        <f t="shared" si="19"/>
        <v>12.48</v>
      </c>
      <c r="G106" s="458">
        <f t="shared" si="20"/>
        <v>22.880000000000003</v>
      </c>
      <c r="H106" s="459">
        <f t="shared" si="21"/>
        <v>1.04E-2</v>
      </c>
      <c r="I106" s="509">
        <f t="shared" si="21"/>
        <v>1.248E-2</v>
      </c>
      <c r="J106" s="549">
        <v>88</v>
      </c>
      <c r="K106" s="520">
        <f t="shared" si="22"/>
        <v>0.91520000000000001</v>
      </c>
      <c r="L106" s="403">
        <f t="shared" si="23"/>
        <v>1.0982399999999999</v>
      </c>
      <c r="M106" s="416"/>
      <c r="N106" s="417"/>
    </row>
    <row r="107" spans="1:14">
      <c r="A107" s="1480" t="s">
        <v>390</v>
      </c>
      <c r="B107" s="1481"/>
      <c r="C107" s="494">
        <f>' РАЗГРАММОВКА НЕТТО'!BB320</f>
        <v>0</v>
      </c>
      <c r="D107" s="494">
        <f>' РАЗГРАММОВКА НЕТТО'!BB322</f>
        <v>0</v>
      </c>
      <c r="E107" s="497">
        <f t="shared" si="19"/>
        <v>0</v>
      </c>
      <c r="F107" s="497">
        <f t="shared" si="19"/>
        <v>0</v>
      </c>
      <c r="G107" s="498">
        <f t="shared" si="20"/>
        <v>0</v>
      </c>
      <c r="H107" s="529">
        <f t="shared" si="21"/>
        <v>0</v>
      </c>
      <c r="I107" s="508">
        <f t="shared" si="21"/>
        <v>0</v>
      </c>
      <c r="J107" s="550">
        <v>11.5</v>
      </c>
      <c r="K107" s="521">
        <f t="shared" si="22"/>
        <v>0</v>
      </c>
      <c r="L107" s="530">
        <f t="shared" si="23"/>
        <v>0</v>
      </c>
      <c r="M107" s="394"/>
      <c r="N107" s="394"/>
    </row>
    <row r="108" spans="1:14">
      <c r="A108" s="1482" t="s">
        <v>443</v>
      </c>
      <c r="B108" s="1483"/>
      <c r="C108" s="535">
        <f>' РАЗГРАММОВКА НЕТТО'!BH320</f>
        <v>0.3</v>
      </c>
      <c r="D108" s="535">
        <f>' РАЗГРАММОВКА НЕТТО'!BH322</f>
        <v>0.36</v>
      </c>
      <c r="E108" s="536">
        <f t="shared" ref="E108:F111" si="24">C108</f>
        <v>0.3</v>
      </c>
      <c r="F108" s="536">
        <f t="shared" si="24"/>
        <v>0.36</v>
      </c>
      <c r="G108" s="537">
        <f t="shared" si="20"/>
        <v>0.65999999999999992</v>
      </c>
      <c r="H108" s="538"/>
      <c r="I108" s="545"/>
      <c r="J108" s="553">
        <v>13.7</v>
      </c>
      <c r="K108" s="546">
        <f>E108*J108/50</f>
        <v>8.2199999999999995E-2</v>
      </c>
      <c r="L108" s="540">
        <f>F108*J108/50</f>
        <v>9.8639999999999992E-2</v>
      </c>
      <c r="M108" s="394"/>
      <c r="N108" s="418"/>
    </row>
    <row r="109" spans="1:14">
      <c r="A109" s="1482" t="s">
        <v>444</v>
      </c>
      <c r="B109" s="1483"/>
      <c r="C109" s="541">
        <f>' РАЗГРАММОВКА НЕТТО'!BI320</f>
        <v>0</v>
      </c>
      <c r="D109" s="541">
        <f>' РАЗГРАММОВКА НЕТТО'!BI322</f>
        <v>0</v>
      </c>
      <c r="E109" s="539">
        <f t="shared" si="24"/>
        <v>0</v>
      </c>
      <c r="F109" s="539">
        <f t="shared" si="24"/>
        <v>0</v>
      </c>
      <c r="G109" s="537"/>
      <c r="H109" s="538"/>
      <c r="I109" s="545"/>
      <c r="J109" s="553">
        <v>3</v>
      </c>
      <c r="K109" s="546">
        <f>E109*J109/1.5</f>
        <v>0</v>
      </c>
      <c r="L109" s="540">
        <f>F109*J109/1.5</f>
        <v>0</v>
      </c>
      <c r="M109" s="394"/>
      <c r="N109" s="418"/>
    </row>
    <row r="110" spans="1:14">
      <c r="A110" s="1484" t="s">
        <v>441</v>
      </c>
      <c r="B110" s="1485"/>
      <c r="C110" s="542">
        <f>' РАЗГРАММОВКА НЕТТО'!BK320</f>
        <v>0</v>
      </c>
      <c r="D110" s="542">
        <f>' РАЗГРАММОВКА НЕТТО'!BK322</f>
        <v>0</v>
      </c>
      <c r="E110" s="543">
        <f t="shared" si="24"/>
        <v>0</v>
      </c>
      <c r="F110" s="543">
        <f t="shared" si="24"/>
        <v>0</v>
      </c>
      <c r="G110" s="544"/>
      <c r="H110" s="496">
        <f>E110/1000</f>
        <v>0</v>
      </c>
      <c r="I110" s="509">
        <f>F110/1000</f>
        <v>0</v>
      </c>
      <c r="J110" s="549">
        <v>263</v>
      </c>
      <c r="K110" s="520">
        <f>H110*J110</f>
        <v>0</v>
      </c>
      <c r="L110" s="504">
        <f>I110*J110</f>
        <v>0</v>
      </c>
      <c r="M110" s="394"/>
      <c r="N110" s="418"/>
    </row>
    <row r="111" spans="1:14" ht="15.75" thickBot="1">
      <c r="A111" s="1486" t="s">
        <v>215</v>
      </c>
      <c r="B111" s="1487"/>
      <c r="C111" s="453">
        <f>' РАЗГРАММОВКА НЕТТО'!BD320</f>
        <v>69.905000000000001</v>
      </c>
      <c r="D111" s="453">
        <f>' РАЗГРАММОВКА НЕТТО'!BD322</f>
        <v>89.433333333333337</v>
      </c>
      <c r="E111" s="499">
        <f t="shared" si="24"/>
        <v>69.905000000000001</v>
      </c>
      <c r="F111" s="499">
        <f t="shared" si="24"/>
        <v>89.433333333333337</v>
      </c>
      <c r="G111" s="454"/>
      <c r="H111" s="531">
        <f>E111/1000</f>
        <v>6.9904999999999995E-2</v>
      </c>
      <c r="I111" s="532">
        <f>F111/1000</f>
        <v>8.9433333333333337E-2</v>
      </c>
      <c r="J111" s="560">
        <v>59.8</v>
      </c>
      <c r="K111" s="533">
        <f>H111*J111</f>
        <v>4.1803189999999999</v>
      </c>
      <c r="L111" s="534">
        <f>I111*J111</f>
        <v>5.3481133333333331</v>
      </c>
      <c r="M111" s="394"/>
      <c r="N111" s="418"/>
    </row>
    <row r="112" spans="1:14" ht="15.75" thickBot="1">
      <c r="A112" s="1488"/>
      <c r="B112" s="1447"/>
      <c r="C112" s="474"/>
      <c r="D112" s="474"/>
      <c r="E112" s="458"/>
      <c r="F112" s="458"/>
      <c r="G112" s="458"/>
      <c r="H112" s="458"/>
      <c r="I112" s="475"/>
      <c r="J112" s="442" t="s">
        <v>446</v>
      </c>
      <c r="K112" s="443" t="e">
        <f>SUM(K4:K111)</f>
        <v>#REF!</v>
      </c>
      <c r="L112" s="443" t="e">
        <f>SUM(L4:L111)</f>
        <v>#REF!</v>
      </c>
      <c r="M112" s="394"/>
      <c r="N112" s="394"/>
    </row>
    <row r="113" spans="10:12" ht="15.75" thickBot="1">
      <c r="J113" s="442" t="s">
        <v>447</v>
      </c>
      <c r="K113" s="443">
        <v>10</v>
      </c>
      <c r="L113" s="443">
        <v>10</v>
      </c>
    </row>
    <row r="114" spans="10:12" ht="19.5" thickBot="1">
      <c r="J114" s="444" t="s">
        <v>205</v>
      </c>
      <c r="K114" s="476" t="e">
        <f>K112/K113</f>
        <v>#REF!</v>
      </c>
      <c r="L114" s="476" t="e">
        <f>L112/L113</f>
        <v>#REF!</v>
      </c>
    </row>
    <row r="115" spans="10:12" ht="19.5" thickBot="1">
      <c r="J115" s="566" t="s">
        <v>391</v>
      </c>
      <c r="K115" s="567">
        <v>65.84</v>
      </c>
      <c r="L115" s="567">
        <v>79.37</v>
      </c>
    </row>
    <row r="116" spans="10:12" ht="15.75" thickBot="1">
      <c r="J116" s="444" t="s">
        <v>445</v>
      </c>
      <c r="K116" s="569">
        <v>77</v>
      </c>
      <c r="L116" s="569">
        <v>88</v>
      </c>
    </row>
  </sheetData>
  <mergeCells count="117"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5:B95"/>
    <mergeCell ref="A96:B96"/>
    <mergeCell ref="A97:B97"/>
    <mergeCell ref="A98:B98"/>
    <mergeCell ref="A99:B99"/>
    <mergeCell ref="A100:B100"/>
    <mergeCell ref="A88:B88"/>
    <mergeCell ref="A89:B89"/>
    <mergeCell ref="A90:B90"/>
    <mergeCell ref="A92:B92"/>
    <mergeCell ref="A93:B93"/>
    <mergeCell ref="A94:B94"/>
    <mergeCell ref="A91:B91"/>
    <mergeCell ref="A82:B82"/>
    <mergeCell ref="A83:B83"/>
    <mergeCell ref="A84:B84"/>
    <mergeCell ref="A85:B85"/>
    <mergeCell ref="A86:B86"/>
    <mergeCell ref="A87:B87"/>
    <mergeCell ref="A76:B76"/>
    <mergeCell ref="A77:D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C35"/>
    <mergeCell ref="A36:B36"/>
    <mergeCell ref="A37:B37"/>
    <mergeCell ref="A38:B38"/>
    <mergeCell ref="A39:B39"/>
    <mergeCell ref="A27:B27"/>
    <mergeCell ref="A28:B28"/>
    <mergeCell ref="A29:B29"/>
    <mergeCell ref="A30:B30"/>
    <mergeCell ref="A31:B31"/>
    <mergeCell ref="A33:B33"/>
    <mergeCell ref="A32:B32"/>
    <mergeCell ref="A21:B21"/>
    <mergeCell ref="A22:B22"/>
    <mergeCell ref="A23:B23"/>
    <mergeCell ref="A24:B24"/>
    <mergeCell ref="A25:B25"/>
    <mergeCell ref="A26:B26"/>
    <mergeCell ref="A16:B16"/>
    <mergeCell ref="A17:B17"/>
    <mergeCell ref="A18:B18"/>
    <mergeCell ref="A19:B19"/>
    <mergeCell ref="A20:B20"/>
    <mergeCell ref="A15:B15"/>
    <mergeCell ref="A1:B1"/>
    <mergeCell ref="C1:D1"/>
    <mergeCell ref="E1:F1"/>
    <mergeCell ref="H1:I1"/>
    <mergeCell ref="J1:J2"/>
    <mergeCell ref="K1:L1"/>
    <mergeCell ref="A2:B2"/>
    <mergeCell ref="A9:B9"/>
    <mergeCell ref="A10:B10"/>
    <mergeCell ref="A11:B11"/>
    <mergeCell ref="A12:B12"/>
    <mergeCell ref="A13:B13"/>
    <mergeCell ref="A14:B14"/>
    <mergeCell ref="A3:B3"/>
    <mergeCell ref="A4:B4"/>
    <mergeCell ref="A5:B5"/>
    <mergeCell ref="A6:B6"/>
    <mergeCell ref="A7:B7"/>
    <mergeCell ref="A8:B8"/>
  </mergeCells>
  <pageMargins left="0.74803149606299213" right="0.74803149606299213" top="0.98425196850393704" bottom="0.98425196850393704" header="0.51181102362204722" footer="0.51181102362204722"/>
  <pageSetup paperSize="9" scale="7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17"/>
  <sheetViews>
    <sheetView topLeftCell="A71" workbookViewId="0">
      <selection activeCell="C89" sqref="C89"/>
    </sheetView>
  </sheetViews>
  <sheetFormatPr defaultRowHeight="15"/>
  <cols>
    <col min="2" max="2" width="25" customWidth="1"/>
    <col min="3" max="3" width="14.85546875" customWidth="1"/>
    <col min="4" max="4" width="14.5703125" customWidth="1"/>
    <col min="5" max="5" width="16.140625" customWidth="1"/>
    <col min="6" max="6" width="16.28515625" customWidth="1"/>
    <col min="7" max="7" width="11.28515625" hidden="1" customWidth="1"/>
    <col min="8" max="8" width="15.140625" customWidth="1"/>
    <col min="9" max="9" width="14.85546875" customWidth="1"/>
    <col min="10" max="10" width="11.140625" style="393" customWidth="1"/>
    <col min="11" max="11" width="15.28515625" customWidth="1"/>
    <col min="12" max="12" width="14.85546875" customWidth="1"/>
    <col min="13" max="13" width="10.85546875" customWidth="1"/>
    <col min="14" max="14" width="10" customWidth="1"/>
  </cols>
  <sheetData>
    <row r="1" spans="1:14" ht="74.25" customHeight="1">
      <c r="A1" s="1489" t="s">
        <v>387</v>
      </c>
      <c r="B1" s="1490"/>
      <c r="C1" s="1437" t="s">
        <v>409</v>
      </c>
      <c r="D1" s="1436"/>
      <c r="E1" s="1437" t="s">
        <v>410</v>
      </c>
      <c r="F1" s="1436"/>
      <c r="G1" s="395" t="s">
        <v>49</v>
      </c>
      <c r="H1" s="1438" t="s">
        <v>388</v>
      </c>
      <c r="I1" s="1439"/>
      <c r="J1" s="1440" t="s">
        <v>489</v>
      </c>
      <c r="K1" s="1442" t="s">
        <v>392</v>
      </c>
      <c r="L1" s="1443"/>
    </row>
    <row r="2" spans="1:14" ht="15.75" thickBot="1">
      <c r="A2" s="1491"/>
      <c r="B2" s="1492"/>
      <c r="C2" s="396" t="s">
        <v>207</v>
      </c>
      <c r="D2" s="396" t="s">
        <v>208</v>
      </c>
      <c r="E2" s="396" t="s">
        <v>207</v>
      </c>
      <c r="F2" s="396" t="s">
        <v>208</v>
      </c>
      <c r="G2" s="397"/>
      <c r="H2" s="396" t="s">
        <v>207</v>
      </c>
      <c r="I2" s="505" t="s">
        <v>208</v>
      </c>
      <c r="J2" s="1441"/>
      <c r="K2" s="518" t="s">
        <v>207</v>
      </c>
      <c r="L2" s="398" t="s">
        <v>208</v>
      </c>
    </row>
    <row r="3" spans="1:14" ht="14.25" customHeight="1">
      <c r="A3" s="1452" t="s">
        <v>393</v>
      </c>
      <c r="B3" s="1453"/>
      <c r="C3" s="487"/>
      <c r="D3" s="487"/>
      <c r="E3" s="399"/>
      <c r="F3" s="399"/>
      <c r="G3" s="400"/>
      <c r="H3" s="400"/>
      <c r="I3" s="506"/>
      <c r="J3" s="548"/>
      <c r="K3" s="519"/>
      <c r="L3" s="402"/>
      <c r="M3" s="387"/>
      <c r="N3" s="388"/>
    </row>
    <row r="4" spans="1:14">
      <c r="A4" s="1446" t="s">
        <v>262</v>
      </c>
      <c r="B4" s="1447"/>
      <c r="C4" s="456">
        <f>' РАЗГРАММОВКА НЕТТО'!L320</f>
        <v>183.4</v>
      </c>
      <c r="D4" s="456">
        <f>' РАЗГРАММОВКА НЕТТО'!L322</f>
        <v>239.86666666666665</v>
      </c>
      <c r="E4" s="457">
        <f>E5+E6</f>
        <v>247.7</v>
      </c>
      <c r="F4" s="457">
        <f>F5+F6</f>
        <v>282.2</v>
      </c>
      <c r="G4" s="458">
        <f>SUM(E4:F4)</f>
        <v>529.9</v>
      </c>
      <c r="H4" s="459">
        <f>E4/1000</f>
        <v>0.24769999999999998</v>
      </c>
      <c r="I4" s="507">
        <f>F4/1000</f>
        <v>0.28220000000000001</v>
      </c>
      <c r="J4" s="549">
        <v>360</v>
      </c>
      <c r="K4" s="520">
        <f>H4*J4</f>
        <v>89.171999999999997</v>
      </c>
      <c r="L4" s="403">
        <f>I4*J4</f>
        <v>101.592</v>
      </c>
      <c r="M4" s="389"/>
      <c r="N4" s="390"/>
    </row>
    <row r="5" spans="1:14">
      <c r="A5" s="1448" t="s">
        <v>413</v>
      </c>
      <c r="B5" s="1449"/>
      <c r="C5" s="456"/>
      <c r="D5" s="456"/>
      <c r="E5" s="460">
        <v>90</v>
      </c>
      <c r="F5" s="460">
        <v>100</v>
      </c>
      <c r="G5" s="458"/>
      <c r="H5" s="459"/>
      <c r="I5" s="507"/>
      <c r="J5" s="549"/>
      <c r="K5" s="520"/>
      <c r="L5" s="403"/>
      <c r="M5" s="389"/>
      <c r="N5" s="390"/>
    </row>
    <row r="6" spans="1:14">
      <c r="A6" s="1448" t="s">
        <v>414</v>
      </c>
      <c r="B6" s="1449"/>
      <c r="C6" s="456"/>
      <c r="D6" s="456"/>
      <c r="E6" s="460">
        <v>157.69999999999999</v>
      </c>
      <c r="F6" s="460">
        <v>182.2</v>
      </c>
      <c r="G6" s="458"/>
      <c r="H6" s="459"/>
      <c r="I6" s="507"/>
      <c r="J6" s="549"/>
      <c r="K6" s="520"/>
      <c r="L6" s="403"/>
      <c r="M6" s="389"/>
      <c r="N6" s="390"/>
    </row>
    <row r="7" spans="1:14">
      <c r="A7" s="1446" t="s">
        <v>260</v>
      </c>
      <c r="B7" s="1447"/>
      <c r="C7" s="456">
        <f>' РАЗГРАММОВКА НЕТТО'!N320</f>
        <v>176.6</v>
      </c>
      <c r="D7" s="456">
        <f>' РАЗГРАММОВКА НЕТТО'!N322</f>
        <v>235.46666666666667</v>
      </c>
      <c r="E7" s="461">
        <f>E8</f>
        <v>212.77108433734941</v>
      </c>
      <c r="F7" s="461">
        <f>F8</f>
        <v>283.6947791164659</v>
      </c>
      <c r="G7" s="458">
        <f>SUM(E7:F7)</f>
        <v>496.4658634538153</v>
      </c>
      <c r="H7" s="459">
        <f>E7/1000</f>
        <v>0.2127710843373494</v>
      </c>
      <c r="I7" s="507">
        <f>F7/1000</f>
        <v>0.2836947791164659</v>
      </c>
      <c r="J7" s="549">
        <v>177</v>
      </c>
      <c r="K7" s="520">
        <f>H7*J7</f>
        <v>37.66048192771084</v>
      </c>
      <c r="L7" s="403">
        <f>I7*J7</f>
        <v>50.213975903614461</v>
      </c>
      <c r="M7" s="389"/>
      <c r="N7" s="390"/>
    </row>
    <row r="8" spans="1:14">
      <c r="A8" s="1448" t="s">
        <v>415</v>
      </c>
      <c r="B8" s="1449"/>
      <c r="C8" s="456"/>
      <c r="D8" s="456"/>
      <c r="E8" s="462">
        <f>C7*100/83</f>
        <v>212.77108433734941</v>
      </c>
      <c r="F8" s="462">
        <f>D7*100/83</f>
        <v>283.6947791164659</v>
      </c>
      <c r="G8" s="458"/>
      <c r="H8" s="459"/>
      <c r="I8" s="507"/>
      <c r="J8" s="549"/>
      <c r="K8" s="520"/>
      <c r="L8" s="403"/>
      <c r="M8" s="389"/>
      <c r="N8" s="390"/>
    </row>
    <row r="9" spans="1:14" hidden="1">
      <c r="A9" s="1446" t="s">
        <v>261</v>
      </c>
      <c r="B9" s="1447"/>
      <c r="C9" s="456">
        <f>' РАЗГРАММОВКА НЕТТО'!M320</f>
        <v>44.599999999999994</v>
      </c>
      <c r="D9" s="456">
        <f>' РАЗГРАММОВКА НЕТТО'!M322</f>
        <v>59.466666666666669</v>
      </c>
      <c r="E9" s="461">
        <v>0</v>
      </c>
      <c r="F9" s="461">
        <v>0</v>
      </c>
      <c r="G9" s="458">
        <f>SUM(E9:F9)</f>
        <v>0</v>
      </c>
      <c r="H9" s="459">
        <f>E9/H4</f>
        <v>0</v>
      </c>
      <c r="I9" s="507">
        <f>F9/I4</f>
        <v>0</v>
      </c>
      <c r="J9" s="549">
        <v>259</v>
      </c>
      <c r="K9" s="520">
        <f>H9*J9</f>
        <v>0</v>
      </c>
      <c r="L9" s="403">
        <f>I9*J9</f>
        <v>0</v>
      </c>
      <c r="M9" s="389"/>
      <c r="N9" s="390"/>
    </row>
    <row r="10" spans="1:14">
      <c r="A10" s="1446" t="s">
        <v>442</v>
      </c>
      <c r="B10" s="1447"/>
      <c r="C10" s="456">
        <f>' РАЗГРАММОВКА НЕТТО'!O320</f>
        <v>126.97500000000001</v>
      </c>
      <c r="D10" s="456">
        <f>' РАЗГРАММОВКА НЕТТО'!O322</f>
        <v>160.69999999999999</v>
      </c>
      <c r="E10" s="461">
        <f>E11+E12+E13</f>
        <v>215.79590645150941</v>
      </c>
      <c r="F10" s="461">
        <f>F11+F12+F13</f>
        <v>259.74213531808408</v>
      </c>
      <c r="G10" s="458">
        <f>SUM(E10:F10)</f>
        <v>475.53804176959352</v>
      </c>
      <c r="H10" s="459">
        <f>E10/1000</f>
        <v>0.21579590645150942</v>
      </c>
      <c r="I10" s="507">
        <f>F10/1000</f>
        <v>0.2597421353180841</v>
      </c>
      <c r="J10" s="549">
        <v>119.8</v>
      </c>
      <c r="K10" s="520">
        <f>H10*J10</f>
        <v>25.852349592890828</v>
      </c>
      <c r="L10" s="403">
        <f>I10*J10</f>
        <v>31.117107811106475</v>
      </c>
      <c r="M10" s="389"/>
      <c r="N10" s="390"/>
    </row>
    <row r="11" spans="1:14">
      <c r="A11" s="1448" t="s">
        <v>496</v>
      </c>
      <c r="B11" s="1449"/>
      <c r="C11" s="432">
        <v>62.14</v>
      </c>
      <c r="D11" s="432">
        <v>74.569999999999993</v>
      </c>
      <c r="E11" s="433">
        <f>C11*100/70</f>
        <v>88.771428571428572</v>
      </c>
      <c r="F11" s="433">
        <f>D11*100/70</f>
        <v>106.52857142857141</v>
      </c>
      <c r="G11" s="419"/>
      <c r="H11" s="434"/>
      <c r="I11" s="508"/>
      <c r="J11" s="550"/>
      <c r="K11" s="521"/>
      <c r="L11" s="420"/>
      <c r="M11" s="389"/>
      <c r="N11" s="390"/>
    </row>
    <row r="12" spans="1:14">
      <c r="A12" s="1448" t="s">
        <v>417</v>
      </c>
      <c r="B12" s="1449"/>
      <c r="C12" s="432">
        <v>40.299999999999997</v>
      </c>
      <c r="D12" s="432">
        <v>47</v>
      </c>
      <c r="E12" s="433">
        <f>C12*100/61</f>
        <v>66.065573770491795</v>
      </c>
      <c r="F12" s="433">
        <f>D12*100/61</f>
        <v>77.049180327868854</v>
      </c>
      <c r="G12" s="419"/>
      <c r="H12" s="434"/>
      <c r="I12" s="508"/>
      <c r="J12" s="550"/>
      <c r="K12" s="521"/>
      <c r="L12" s="420"/>
      <c r="M12" s="389"/>
      <c r="N12" s="390"/>
    </row>
    <row r="13" spans="1:14">
      <c r="A13" s="1448" t="s">
        <v>418</v>
      </c>
      <c r="B13" s="1449"/>
      <c r="C13" s="432">
        <v>44.5</v>
      </c>
      <c r="D13" s="432">
        <v>55.6</v>
      </c>
      <c r="E13" s="433">
        <f>C13*100/73</f>
        <v>60.958904109589042</v>
      </c>
      <c r="F13" s="433">
        <f>D13*100/73</f>
        <v>76.164383561643831</v>
      </c>
      <c r="G13" s="419"/>
      <c r="H13" s="434"/>
      <c r="I13" s="508"/>
      <c r="J13" s="550"/>
      <c r="K13" s="521"/>
      <c r="L13" s="420"/>
      <c r="M13" s="389"/>
      <c r="N13" s="390"/>
    </row>
    <row r="14" spans="1:14">
      <c r="A14" s="1450" t="s">
        <v>486</v>
      </c>
      <c r="B14" s="1451"/>
      <c r="C14" s="422">
        <f>C15*100/82</f>
        <v>277.6829268292683</v>
      </c>
      <c r="D14" s="422">
        <f>D15*100/82</f>
        <v>330.73170731707319</v>
      </c>
      <c r="E14" s="425">
        <f>E16</f>
        <v>280.77141236528644</v>
      </c>
      <c r="F14" s="425">
        <f>F16</f>
        <v>334.41021973414877</v>
      </c>
      <c r="G14" s="419">
        <f>SUM(E14:F14)</f>
        <v>615.18163209943521</v>
      </c>
      <c r="H14" s="459">
        <f>E14/1000</f>
        <v>0.28077141236528641</v>
      </c>
      <c r="I14" s="509">
        <f>F14/1000</f>
        <v>0.33441021973414875</v>
      </c>
      <c r="J14" s="550">
        <v>165</v>
      </c>
      <c r="K14" s="521">
        <f>H14*J14</f>
        <v>46.327283040272256</v>
      </c>
      <c r="L14" s="420">
        <f>I14*J14</f>
        <v>55.177686256134542</v>
      </c>
      <c r="M14" s="389"/>
      <c r="N14" s="390"/>
    </row>
    <row r="15" spans="1:14">
      <c r="A15" s="1433" t="s">
        <v>487</v>
      </c>
      <c r="B15" s="1434"/>
      <c r="C15" s="463">
        <f>' РАЗГРАММОВКА НЕТТО'!P320</f>
        <v>227.7</v>
      </c>
      <c r="D15" s="463">
        <f>' РАЗГРАММОВКА НЕТТО'!P322</f>
        <v>271.2</v>
      </c>
      <c r="E15" s="432"/>
      <c r="F15" s="432"/>
      <c r="G15" s="458"/>
      <c r="H15" s="458"/>
      <c r="I15" s="510"/>
      <c r="J15" s="549"/>
      <c r="K15" s="520"/>
      <c r="L15" s="403"/>
      <c r="M15" s="389"/>
      <c r="N15" s="390"/>
    </row>
    <row r="16" spans="1:14" ht="15.75" thickBot="1">
      <c r="A16" s="1448" t="s">
        <v>419</v>
      </c>
      <c r="B16" s="1449"/>
      <c r="C16" s="463"/>
      <c r="D16" s="463"/>
      <c r="E16" s="433">
        <f>C14*100/98.9</f>
        <v>280.77141236528644</v>
      </c>
      <c r="F16" s="433">
        <f>D14*100/98.9</f>
        <v>334.41021973414877</v>
      </c>
      <c r="G16" s="458"/>
      <c r="H16" s="458"/>
      <c r="I16" s="510"/>
      <c r="J16" s="549"/>
      <c r="K16" s="520"/>
      <c r="L16" s="403"/>
      <c r="M16" s="389"/>
      <c r="N16" s="390"/>
    </row>
    <row r="17" spans="1:15">
      <c r="A17" s="1460" t="s">
        <v>257</v>
      </c>
      <c r="B17" s="1461"/>
      <c r="C17" s="488"/>
      <c r="D17" s="488"/>
      <c r="E17" s="400"/>
      <c r="F17" s="400"/>
      <c r="G17" s="400"/>
      <c r="H17" s="400"/>
      <c r="I17" s="506"/>
      <c r="J17" s="551"/>
      <c r="K17" s="522"/>
      <c r="L17" s="406"/>
      <c r="M17" s="389"/>
      <c r="N17" s="390"/>
    </row>
    <row r="18" spans="1:15" ht="15.75" thickBot="1">
      <c r="A18" s="1462" t="s">
        <v>257</v>
      </c>
      <c r="B18" s="1463"/>
      <c r="C18" s="440">
        <f>' РАЗГРАММОВКА НЕТТО'!Q320</f>
        <v>6.372530952380953</v>
      </c>
      <c r="D18" s="440">
        <f>' РАЗГРАММОВКА НЕТТО'!Q322</f>
        <v>6.7675339869281048</v>
      </c>
      <c r="E18" s="438" t="s">
        <v>484</v>
      </c>
      <c r="F18" s="438" t="s">
        <v>485</v>
      </c>
      <c r="G18" s="439" t="s">
        <v>389</v>
      </c>
      <c r="H18" s="439">
        <v>4.12</v>
      </c>
      <c r="I18" s="511">
        <v>5.04</v>
      </c>
      <c r="J18" s="552">
        <v>5.15</v>
      </c>
      <c r="K18" s="523">
        <f>H18*J18</f>
        <v>21.218000000000004</v>
      </c>
      <c r="L18" s="455">
        <f>I18*J18</f>
        <v>25.956000000000003</v>
      </c>
      <c r="M18" s="389"/>
      <c r="N18" s="390"/>
    </row>
    <row r="19" spans="1:15">
      <c r="A19" s="1460" t="s">
        <v>394</v>
      </c>
      <c r="B19" s="1461"/>
      <c r="C19" s="488"/>
      <c r="D19" s="488"/>
      <c r="E19" s="401"/>
      <c r="F19" s="409"/>
      <c r="G19" s="400">
        <f>SUM(E19:F19)</f>
        <v>0</v>
      </c>
      <c r="H19" s="400"/>
      <c r="I19" s="506"/>
      <c r="J19" s="551"/>
      <c r="K19" s="522"/>
      <c r="L19" s="406"/>
      <c r="M19" s="389"/>
      <c r="N19" s="390"/>
    </row>
    <row r="20" spans="1:15">
      <c r="A20" s="1446" t="s">
        <v>117</v>
      </c>
      <c r="B20" s="1447"/>
      <c r="C20" s="456">
        <f>' РАЗГРАММОВКА НЕТТО'!E320</f>
        <v>1795.8426190476191</v>
      </c>
      <c r="D20" s="456">
        <f>' РАЗГРАММОВКА НЕТТО'!E322</f>
        <v>2222.5666666666671</v>
      </c>
      <c r="E20" s="464">
        <f>C20</f>
        <v>1795.8426190476191</v>
      </c>
      <c r="F20" s="464">
        <f>D20</f>
        <v>2222.5666666666671</v>
      </c>
      <c r="G20" s="458">
        <f>SUM(E20:F20)</f>
        <v>4018.4092857142859</v>
      </c>
      <c r="H20" s="459">
        <f t="shared" ref="H20:I22" si="0">E20/1000</f>
        <v>1.7958426190476191</v>
      </c>
      <c r="I20" s="509">
        <f t="shared" si="0"/>
        <v>2.2225666666666672</v>
      </c>
      <c r="J20" s="549">
        <v>46</v>
      </c>
      <c r="K20" s="520">
        <f t="shared" ref="K20:K33" si="1">H20*J20</f>
        <v>82.608760476190483</v>
      </c>
      <c r="L20" s="403">
        <f t="shared" ref="L20:L33" si="2">I20*J20</f>
        <v>102.2380666666667</v>
      </c>
      <c r="M20" s="389"/>
      <c r="N20" s="390"/>
    </row>
    <row r="21" spans="1:15">
      <c r="A21" s="1450" t="s">
        <v>264</v>
      </c>
      <c r="B21" s="1451"/>
      <c r="C21" s="422">
        <f>' РАЗГРАММОВКА НЕТТО'!J320</f>
        <v>137.79476190476191</v>
      </c>
      <c r="D21" s="422">
        <f>' РАЗГРАММОВКА НЕТТО'!J322</f>
        <v>163.54696969696971</v>
      </c>
      <c r="E21" s="450">
        <f>C21</f>
        <v>137.79476190476191</v>
      </c>
      <c r="F21" s="450">
        <f>D21</f>
        <v>163.54696969696971</v>
      </c>
      <c r="G21" s="419">
        <f>SUM(E21:F21)</f>
        <v>301.34173160173162</v>
      </c>
      <c r="H21" s="434">
        <f t="shared" si="0"/>
        <v>0.13779476190476192</v>
      </c>
      <c r="I21" s="508">
        <f t="shared" si="0"/>
        <v>0.16354696969696972</v>
      </c>
      <c r="J21" s="550">
        <v>317</v>
      </c>
      <c r="K21" s="521">
        <f t="shared" si="1"/>
        <v>43.680939523809528</v>
      </c>
      <c r="L21" s="420">
        <f t="shared" si="2"/>
        <v>51.844389393939402</v>
      </c>
      <c r="M21" s="389"/>
      <c r="N21" s="390"/>
    </row>
    <row r="22" spans="1:15">
      <c r="A22" s="1454" t="s">
        <v>360</v>
      </c>
      <c r="B22" s="1455"/>
      <c r="C22" s="561">
        <v>300</v>
      </c>
      <c r="D22" s="561">
        <v>360</v>
      </c>
      <c r="E22" s="562">
        <f>E23</f>
        <v>309.2783505154639</v>
      </c>
      <c r="F22" s="562">
        <f>F23</f>
        <v>371.13402061855669</v>
      </c>
      <c r="G22" s="544">
        <f>SUM(E22:F22)</f>
        <v>680.41237113402053</v>
      </c>
      <c r="H22" s="496">
        <f t="shared" si="0"/>
        <v>0.30927835051546387</v>
      </c>
      <c r="I22" s="509">
        <f t="shared" si="0"/>
        <v>0.37113402061855671</v>
      </c>
      <c r="J22" s="553">
        <v>69.8</v>
      </c>
      <c r="K22" s="520">
        <f t="shared" si="1"/>
        <v>21.587628865979376</v>
      </c>
      <c r="L22" s="504">
        <f t="shared" si="2"/>
        <v>25.905154639175258</v>
      </c>
      <c r="M22" s="389"/>
      <c r="N22" s="390"/>
    </row>
    <row r="23" spans="1:15">
      <c r="A23" s="1456" t="s">
        <v>420</v>
      </c>
      <c r="B23" s="1457"/>
      <c r="C23" s="561"/>
      <c r="D23" s="561"/>
      <c r="E23" s="563">
        <f>C22*100/97</f>
        <v>309.2783505154639</v>
      </c>
      <c r="F23" s="563">
        <f>D22*100/97</f>
        <v>371.13402061855669</v>
      </c>
      <c r="G23" s="544"/>
      <c r="H23" s="496"/>
      <c r="I23" s="509"/>
      <c r="J23" s="553"/>
      <c r="K23" s="520">
        <f t="shared" si="1"/>
        <v>0</v>
      </c>
      <c r="L23" s="504">
        <f t="shared" si="2"/>
        <v>0</v>
      </c>
      <c r="M23" s="389"/>
      <c r="N23" s="390"/>
    </row>
    <row r="24" spans="1:15">
      <c r="A24" s="1454" t="s">
        <v>361</v>
      </c>
      <c r="B24" s="1455"/>
      <c r="C24" s="561">
        <v>300</v>
      </c>
      <c r="D24" s="561">
        <v>360</v>
      </c>
      <c r="E24" s="562">
        <f>E25</f>
        <v>303.030303030303</v>
      </c>
      <c r="F24" s="562">
        <f>F25</f>
        <v>363.63636363636363</v>
      </c>
      <c r="G24" s="544"/>
      <c r="H24" s="496">
        <f>E24/1000</f>
        <v>0.30303030303030298</v>
      </c>
      <c r="I24" s="509">
        <f>F24/1000</f>
        <v>0.36363636363636365</v>
      </c>
      <c r="J24" s="553">
        <v>83</v>
      </c>
      <c r="K24" s="520">
        <f t="shared" si="1"/>
        <v>25.151515151515149</v>
      </c>
      <c r="L24" s="504">
        <f t="shared" si="2"/>
        <v>30.181818181818183</v>
      </c>
      <c r="M24" s="389"/>
      <c r="N24" s="390"/>
    </row>
    <row r="25" spans="1:15">
      <c r="A25" s="1458" t="s">
        <v>421</v>
      </c>
      <c r="B25" s="1459"/>
      <c r="C25" s="445"/>
      <c r="D25" s="445"/>
      <c r="E25" s="446">
        <f>C24*100/99</f>
        <v>303.030303030303</v>
      </c>
      <c r="F25" s="446">
        <f>D24*100/99</f>
        <v>363.63636363636363</v>
      </c>
      <c r="G25" s="447"/>
      <c r="H25" s="448"/>
      <c r="I25" s="514"/>
      <c r="J25" s="554"/>
      <c r="K25" s="525">
        <f t="shared" si="1"/>
        <v>0</v>
      </c>
      <c r="L25" s="449">
        <f t="shared" si="2"/>
        <v>0</v>
      </c>
      <c r="M25" s="389"/>
      <c r="N25" s="390"/>
    </row>
    <row r="26" spans="1:15">
      <c r="A26" s="1446" t="s">
        <v>411</v>
      </c>
      <c r="B26" s="1447"/>
      <c r="C26" s="456">
        <v>300</v>
      </c>
      <c r="D26" s="456">
        <v>360</v>
      </c>
      <c r="E26" s="465">
        <f>E27</f>
        <v>309.2783505154639</v>
      </c>
      <c r="F26" s="465">
        <f>F27</f>
        <v>371.13402061855669</v>
      </c>
      <c r="G26" s="458"/>
      <c r="H26" s="459">
        <f>E26/1000</f>
        <v>0.30927835051546387</v>
      </c>
      <c r="I26" s="509">
        <f>F26/1000</f>
        <v>0.37113402061855671</v>
      </c>
      <c r="J26" s="549">
        <v>45.1</v>
      </c>
      <c r="K26" s="520">
        <f t="shared" si="1"/>
        <v>13.948453608247421</v>
      </c>
      <c r="L26" s="403">
        <f t="shared" si="2"/>
        <v>16.738144329896908</v>
      </c>
      <c r="M26" s="389"/>
      <c r="N26" s="390"/>
    </row>
    <row r="27" spans="1:15">
      <c r="A27" s="1448" t="s">
        <v>420</v>
      </c>
      <c r="B27" s="1449"/>
      <c r="C27" s="456"/>
      <c r="D27" s="456"/>
      <c r="E27" s="433">
        <f>C26*100/97</f>
        <v>309.2783505154639</v>
      </c>
      <c r="F27" s="433">
        <f>D26*100/97</f>
        <v>371.13402061855669</v>
      </c>
      <c r="G27" s="458"/>
      <c r="H27" s="459"/>
      <c r="I27" s="509"/>
      <c r="J27" s="549"/>
      <c r="K27" s="520">
        <f t="shared" si="1"/>
        <v>0</v>
      </c>
      <c r="L27" s="403">
        <f t="shared" si="2"/>
        <v>0</v>
      </c>
      <c r="M27" s="389"/>
      <c r="N27" s="390"/>
    </row>
    <row r="28" spans="1:15">
      <c r="A28" s="1446" t="s">
        <v>266</v>
      </c>
      <c r="B28" s="1447"/>
      <c r="C28" s="456">
        <f>' РАЗГРАММОВКА НЕТТО'!H320</f>
        <v>71.36</v>
      </c>
      <c r="D28" s="456">
        <f>' РАЗГРАММОВКА НЕТТО'!H322</f>
        <v>83.786666666666662</v>
      </c>
      <c r="E28" s="464">
        <f>C28</f>
        <v>71.36</v>
      </c>
      <c r="F28" s="464">
        <f>D28</f>
        <v>83.786666666666662</v>
      </c>
      <c r="G28" s="458">
        <f>SUM(E28:F28)</f>
        <v>155.14666666666665</v>
      </c>
      <c r="H28" s="459">
        <f>E28/1000</f>
        <v>7.1359999999999993E-2</v>
      </c>
      <c r="I28" s="509">
        <f>F28/1000</f>
        <v>8.3786666666666662E-2</v>
      </c>
      <c r="J28" s="549">
        <v>137</v>
      </c>
      <c r="K28" s="520">
        <f t="shared" si="1"/>
        <v>9.7763199999999983</v>
      </c>
      <c r="L28" s="403">
        <f t="shared" si="2"/>
        <v>11.478773333333333</v>
      </c>
      <c r="M28" s="389"/>
      <c r="N28" s="390"/>
    </row>
    <row r="29" spans="1:15">
      <c r="A29" s="1446" t="s">
        <v>267</v>
      </c>
      <c r="B29" s="1447"/>
      <c r="C29" s="456">
        <f>' РАЗГРАММОВКА НЕТТО'!G320</f>
        <v>424.3</v>
      </c>
      <c r="D29" s="456">
        <f>' РАЗГРАММОВКА НЕТТО'!G322</f>
        <v>477.2</v>
      </c>
      <c r="E29" s="465">
        <f>E30</f>
        <v>432.9591836734694</v>
      </c>
      <c r="F29" s="465">
        <f>F30</f>
        <v>486.9387755102041</v>
      </c>
      <c r="G29" s="458">
        <f>SUM(E29:F29)</f>
        <v>919.89795918367349</v>
      </c>
      <c r="H29" s="459">
        <f>E29/1000</f>
        <v>0.43295918367346942</v>
      </c>
      <c r="I29" s="509">
        <f>F29/1000</f>
        <v>0.48693877551020409</v>
      </c>
      <c r="J29" s="549">
        <v>255</v>
      </c>
      <c r="K29" s="520">
        <f t="shared" si="1"/>
        <v>110.4045918367347</v>
      </c>
      <c r="L29" s="403">
        <f t="shared" si="2"/>
        <v>124.16938775510204</v>
      </c>
      <c r="M29" s="389"/>
      <c r="N29" s="390"/>
    </row>
    <row r="30" spans="1:15" ht="30" customHeight="1">
      <c r="A30" s="1464" t="s">
        <v>422</v>
      </c>
      <c r="B30" s="1465"/>
      <c r="C30" s="456"/>
      <c r="D30" s="456"/>
      <c r="E30" s="433">
        <f>C29*100/98</f>
        <v>432.9591836734694</v>
      </c>
      <c r="F30" s="433">
        <f>D29*100/98</f>
        <v>486.9387755102041</v>
      </c>
      <c r="G30" s="458"/>
      <c r="H30" s="459"/>
      <c r="I30" s="509"/>
      <c r="J30" s="549"/>
      <c r="K30" s="520">
        <f t="shared" si="1"/>
        <v>0</v>
      </c>
      <c r="L30" s="403">
        <f t="shared" si="2"/>
        <v>0</v>
      </c>
      <c r="M30" s="389"/>
      <c r="N30" s="390"/>
    </row>
    <row r="31" spans="1:15" s="392" customFormat="1">
      <c r="A31" s="1446" t="s">
        <v>265</v>
      </c>
      <c r="B31" s="1447"/>
      <c r="C31" s="456">
        <f>' РАЗГРАММОВКА НЕТТО'!I320</f>
        <v>100</v>
      </c>
      <c r="D31" s="456">
        <f>' РАЗГРАММОВКА НЕТТО'!I322</f>
        <v>125</v>
      </c>
      <c r="E31" s="464">
        <f>E32</f>
        <v>103.09278350515464</v>
      </c>
      <c r="F31" s="464">
        <f>F32</f>
        <v>128.86597938144331</v>
      </c>
      <c r="G31" s="466"/>
      <c r="H31" s="459">
        <f>E31/1000</f>
        <v>0.10309278350515465</v>
      </c>
      <c r="I31" s="509">
        <f>F31/1000</f>
        <v>0.12886597938144331</v>
      </c>
      <c r="J31" s="555">
        <v>119</v>
      </c>
      <c r="K31" s="520">
        <f t="shared" si="1"/>
        <v>12.268041237113403</v>
      </c>
      <c r="L31" s="403">
        <f t="shared" si="2"/>
        <v>15.335051546391755</v>
      </c>
      <c r="M31" s="391"/>
      <c r="N31" s="391"/>
      <c r="O31"/>
    </row>
    <row r="32" spans="1:15" s="392" customFormat="1">
      <c r="A32" s="1464" t="s">
        <v>483</v>
      </c>
      <c r="B32" s="1465"/>
      <c r="C32" s="494"/>
      <c r="D32" s="494"/>
      <c r="E32" s="433">
        <f>C31*100/97</f>
        <v>103.09278350515464</v>
      </c>
      <c r="F32" s="433">
        <f>D31*100/97</f>
        <v>128.86597938144331</v>
      </c>
      <c r="G32" s="495"/>
      <c r="H32" s="496"/>
      <c r="I32" s="509"/>
      <c r="J32" s="556"/>
      <c r="K32" s="520"/>
      <c r="L32" s="403"/>
      <c r="M32" s="391"/>
      <c r="N32" s="391"/>
      <c r="O32"/>
    </row>
    <row r="33" spans="1:15" s="392" customFormat="1">
      <c r="A33" s="1450" t="s">
        <v>263</v>
      </c>
      <c r="B33" s="1451"/>
      <c r="C33" s="422">
        <f>' РАЗГРАММОВКА НЕТТО'!K320</f>
        <v>45</v>
      </c>
      <c r="D33" s="422">
        <f>' РАЗГРАММОВКА НЕТТО'!K322</f>
        <v>45</v>
      </c>
      <c r="E33" s="427">
        <f>E34</f>
        <v>47.872340425531917</v>
      </c>
      <c r="F33" s="427">
        <f>F34</f>
        <v>47.872340425531917</v>
      </c>
      <c r="G33" s="426"/>
      <c r="H33" s="459">
        <f>E33/1000</f>
        <v>4.7872340425531915E-2</v>
      </c>
      <c r="I33" s="509">
        <f>F33/1000</f>
        <v>4.7872340425531915E-2</v>
      </c>
      <c r="J33" s="556">
        <v>272</v>
      </c>
      <c r="K33" s="520">
        <f t="shared" si="1"/>
        <v>13.021276595744681</v>
      </c>
      <c r="L33" s="403">
        <f t="shared" si="2"/>
        <v>13.021276595744681</v>
      </c>
      <c r="M33" s="391"/>
      <c r="N33" s="391"/>
      <c r="O33"/>
    </row>
    <row r="34" spans="1:15" s="392" customFormat="1" ht="15.75" thickBot="1">
      <c r="A34" s="1464" t="s">
        <v>423</v>
      </c>
      <c r="B34" s="1465"/>
      <c r="C34" s="424"/>
      <c r="D34" s="424"/>
      <c r="E34" s="433">
        <f>C33*100/94</f>
        <v>47.872340425531917</v>
      </c>
      <c r="F34" s="433">
        <f>D33*100/94</f>
        <v>47.872340425531917</v>
      </c>
      <c r="G34" s="407"/>
      <c r="H34" s="435"/>
      <c r="I34" s="515"/>
      <c r="J34" s="557"/>
      <c r="K34" s="526"/>
      <c r="L34" s="408"/>
      <c r="M34" s="391"/>
      <c r="N34" s="391"/>
      <c r="O34"/>
    </row>
    <row r="35" spans="1:15" s="392" customFormat="1">
      <c r="A35" s="1460" t="s">
        <v>395</v>
      </c>
      <c r="B35" s="1466"/>
      <c r="C35" s="1466"/>
      <c r="D35" s="423"/>
      <c r="E35" s="415"/>
      <c r="F35" s="410"/>
      <c r="G35" s="411"/>
      <c r="H35" s="436"/>
      <c r="I35" s="516"/>
      <c r="J35" s="558"/>
      <c r="K35" s="527"/>
      <c r="L35" s="412"/>
      <c r="M35" s="391"/>
      <c r="N35" s="391"/>
      <c r="O35"/>
    </row>
    <row r="36" spans="1:15" ht="15" customHeight="1">
      <c r="A36" s="1467" t="s">
        <v>229</v>
      </c>
      <c r="B36" s="1468"/>
      <c r="C36" s="445">
        <f>' РАЗГРАММОВКА НЕТТО'!AQ320</f>
        <v>200.35428571428571</v>
      </c>
      <c r="D36" s="445">
        <f>' РАЗГРАММОВКА НЕТТО'!AQ322</f>
        <v>227.68888888888887</v>
      </c>
      <c r="E36" s="467">
        <f>C36</f>
        <v>200.35428571428571</v>
      </c>
      <c r="F36" s="467">
        <f>D36</f>
        <v>227.68888888888887</v>
      </c>
      <c r="G36" s="447">
        <f>SUM(E36:F36)</f>
        <v>428.04317460317458</v>
      </c>
      <c r="H36" s="459">
        <f t="shared" ref="H36:I45" si="3">E36/1000</f>
        <v>0.20035428571428571</v>
      </c>
      <c r="I36" s="509">
        <f t="shared" si="3"/>
        <v>0.22768888888888886</v>
      </c>
      <c r="J36" s="554">
        <v>23.5</v>
      </c>
      <c r="K36" s="525">
        <f t="shared" ref="K36:K45" si="4">H36*J36</f>
        <v>4.7083257142857144</v>
      </c>
      <c r="L36" s="449">
        <f t="shared" ref="L36:L45" si="5">I36*J36</f>
        <v>5.3506888888888877</v>
      </c>
      <c r="M36" s="389"/>
      <c r="N36" s="390"/>
    </row>
    <row r="37" spans="1:15">
      <c r="A37" s="1446" t="s">
        <v>227</v>
      </c>
      <c r="B37" s="1447"/>
      <c r="C37" s="456">
        <f>' РАЗГРАММОВКА НЕТТО'!AS320</f>
        <v>67.92</v>
      </c>
      <c r="D37" s="456">
        <f>' РАЗГРАММОВКА НЕТТО'!AS322</f>
        <v>87.418181818181822</v>
      </c>
      <c r="E37" s="467">
        <f t="shared" ref="E37:F45" si="6">C37</f>
        <v>67.92</v>
      </c>
      <c r="F37" s="467">
        <f t="shared" si="6"/>
        <v>87.418181818181822</v>
      </c>
      <c r="G37" s="458">
        <f>SUM(E37:F37)</f>
        <v>155.33818181818182</v>
      </c>
      <c r="H37" s="459">
        <f t="shared" si="3"/>
        <v>6.7920000000000008E-2</v>
      </c>
      <c r="I37" s="509">
        <f t="shared" si="3"/>
        <v>8.7418181818181825E-2</v>
      </c>
      <c r="J37" s="549">
        <v>44</v>
      </c>
      <c r="K37" s="520">
        <f t="shared" si="4"/>
        <v>2.9884800000000005</v>
      </c>
      <c r="L37" s="403">
        <f t="shared" si="5"/>
        <v>3.8464000000000005</v>
      </c>
      <c r="M37" s="389"/>
      <c r="N37" s="390"/>
    </row>
    <row r="38" spans="1:15">
      <c r="A38" s="1446" t="s">
        <v>224</v>
      </c>
      <c r="B38" s="1447"/>
      <c r="C38" s="456">
        <f>' РАЗГРАММОВКА НЕТТО'!AV320</f>
        <v>50.6</v>
      </c>
      <c r="D38" s="456">
        <f>' РАЗГРАММОВКА НЕТТО'!AV322</f>
        <v>69</v>
      </c>
      <c r="E38" s="467">
        <f t="shared" si="6"/>
        <v>50.6</v>
      </c>
      <c r="F38" s="467">
        <f t="shared" si="6"/>
        <v>69</v>
      </c>
      <c r="G38" s="458"/>
      <c r="H38" s="459">
        <f t="shared" si="3"/>
        <v>5.0599999999999999E-2</v>
      </c>
      <c r="I38" s="509">
        <f t="shared" si="3"/>
        <v>6.9000000000000006E-2</v>
      </c>
      <c r="J38" s="549">
        <v>42</v>
      </c>
      <c r="K38" s="520">
        <f t="shared" si="4"/>
        <v>2.1252</v>
      </c>
      <c r="L38" s="403">
        <f t="shared" si="5"/>
        <v>2.8980000000000001</v>
      </c>
      <c r="M38" s="389"/>
      <c r="N38" s="390"/>
    </row>
    <row r="39" spans="1:15">
      <c r="A39" s="1446" t="s">
        <v>226</v>
      </c>
      <c r="B39" s="1447"/>
      <c r="C39" s="456">
        <f>' РАЗГРАММОВКА НЕТТО'!AT320</f>
        <v>0</v>
      </c>
      <c r="D39" s="456">
        <f>' РАЗГРАММОВКА НЕТТО'!AT322</f>
        <v>0</v>
      </c>
      <c r="E39" s="467">
        <f t="shared" si="6"/>
        <v>0</v>
      </c>
      <c r="F39" s="467">
        <f t="shared" si="6"/>
        <v>0</v>
      </c>
      <c r="G39" s="458">
        <f>SUM(E39:F39)</f>
        <v>0</v>
      </c>
      <c r="H39" s="459">
        <f t="shared" si="3"/>
        <v>0</v>
      </c>
      <c r="I39" s="509">
        <f t="shared" si="3"/>
        <v>0</v>
      </c>
      <c r="J39" s="553">
        <v>26</v>
      </c>
      <c r="K39" s="520">
        <f t="shared" si="4"/>
        <v>0</v>
      </c>
      <c r="L39" s="403">
        <f t="shared" si="5"/>
        <v>0</v>
      </c>
      <c r="M39" s="389"/>
      <c r="N39" s="390"/>
    </row>
    <row r="40" spans="1:15">
      <c r="A40" s="1446" t="s">
        <v>223</v>
      </c>
      <c r="B40" s="1447"/>
      <c r="C40" s="456">
        <f>' РАЗГРАММОВКА НЕТТО'!AW320</f>
        <v>0</v>
      </c>
      <c r="D40" s="456">
        <f>' РАЗГРАММОВКА НЕТТО'!AW322</f>
        <v>0</v>
      </c>
      <c r="E40" s="467">
        <f t="shared" si="6"/>
        <v>0</v>
      </c>
      <c r="F40" s="467">
        <f t="shared" si="6"/>
        <v>0</v>
      </c>
      <c r="G40" s="458">
        <f>SUM(E40:F40)</f>
        <v>0</v>
      </c>
      <c r="H40" s="459">
        <f t="shared" si="3"/>
        <v>0</v>
      </c>
      <c r="I40" s="509">
        <f t="shared" si="3"/>
        <v>0</v>
      </c>
      <c r="J40" s="549">
        <v>22.5</v>
      </c>
      <c r="K40" s="520">
        <f t="shared" si="4"/>
        <v>0</v>
      </c>
      <c r="L40" s="403">
        <f t="shared" si="5"/>
        <v>0</v>
      </c>
      <c r="M40" s="389"/>
      <c r="N40" s="390"/>
    </row>
    <row r="41" spans="1:15">
      <c r="A41" s="1446" t="s">
        <v>228</v>
      </c>
      <c r="B41" s="1447"/>
      <c r="C41" s="456">
        <f>' РАЗГРАММОВКА НЕТТО'!AR320</f>
        <v>64.14</v>
      </c>
      <c r="D41" s="456">
        <f>' РАЗГРАММОВКА НЕТТО'!AR322</f>
        <v>90.066666666666663</v>
      </c>
      <c r="E41" s="467">
        <f t="shared" si="6"/>
        <v>64.14</v>
      </c>
      <c r="F41" s="467">
        <f t="shared" si="6"/>
        <v>90.066666666666663</v>
      </c>
      <c r="G41" s="458">
        <f>SUM(E41:F41)</f>
        <v>154.20666666666665</v>
      </c>
      <c r="H41" s="459">
        <f t="shared" si="3"/>
        <v>6.4140000000000003E-2</v>
      </c>
      <c r="I41" s="509">
        <f t="shared" si="3"/>
        <v>9.0066666666666656E-2</v>
      </c>
      <c r="J41" s="549">
        <v>26.5</v>
      </c>
      <c r="K41" s="520">
        <f t="shared" si="4"/>
        <v>1.6997100000000001</v>
      </c>
      <c r="L41" s="403">
        <f t="shared" si="5"/>
        <v>2.3867666666666665</v>
      </c>
      <c r="M41" s="389"/>
      <c r="N41" s="390"/>
    </row>
    <row r="42" spans="1:15">
      <c r="A42" s="1446" t="s">
        <v>222</v>
      </c>
      <c r="B42" s="1447"/>
      <c r="C42" s="422" t="e">
        <f>' РАЗГРАММОВКА НЕТТО'!#REF!</f>
        <v>#REF!</v>
      </c>
      <c r="D42" s="422" t="e">
        <f>' РАЗГРАММОВКА НЕТТО'!#REF!</f>
        <v>#REF!</v>
      </c>
      <c r="E42" s="467" t="e">
        <f t="shared" si="6"/>
        <v>#REF!</v>
      </c>
      <c r="F42" s="467" t="e">
        <f t="shared" si="6"/>
        <v>#REF!</v>
      </c>
      <c r="G42" s="419"/>
      <c r="H42" s="459" t="e">
        <f t="shared" si="3"/>
        <v>#REF!</v>
      </c>
      <c r="I42" s="509" t="e">
        <f t="shared" si="3"/>
        <v>#REF!</v>
      </c>
      <c r="J42" s="550">
        <v>28</v>
      </c>
      <c r="K42" s="520" t="e">
        <f t="shared" si="4"/>
        <v>#REF!</v>
      </c>
      <c r="L42" s="403" t="e">
        <f t="shared" si="5"/>
        <v>#REF!</v>
      </c>
      <c r="M42" s="389"/>
      <c r="N42" s="390"/>
    </row>
    <row r="43" spans="1:15">
      <c r="A43" s="1446" t="s">
        <v>412</v>
      </c>
      <c r="B43" s="1447"/>
      <c r="C43" s="422">
        <f>' РАЗГРАММОВКА НЕТТО'!AX320</f>
        <v>39</v>
      </c>
      <c r="D43" s="422">
        <f>' РАЗГРАММОВКА НЕТТО'!AX322</f>
        <v>60</v>
      </c>
      <c r="E43" s="467">
        <f t="shared" si="6"/>
        <v>39</v>
      </c>
      <c r="F43" s="467">
        <f t="shared" si="6"/>
        <v>60</v>
      </c>
      <c r="G43" s="419"/>
      <c r="H43" s="459">
        <f t="shared" si="3"/>
        <v>3.9E-2</v>
      </c>
      <c r="I43" s="509">
        <f t="shared" si="3"/>
        <v>0.06</v>
      </c>
      <c r="J43" s="550">
        <v>28</v>
      </c>
      <c r="K43" s="520">
        <f t="shared" si="4"/>
        <v>1.0920000000000001</v>
      </c>
      <c r="L43" s="403">
        <f t="shared" si="5"/>
        <v>1.68</v>
      </c>
      <c r="M43" s="389"/>
      <c r="N43" s="390"/>
    </row>
    <row r="44" spans="1:15">
      <c r="A44" s="1450" t="s">
        <v>225</v>
      </c>
      <c r="B44" s="1451"/>
      <c r="C44" s="422">
        <f>' РАЗГРАММОВКА НЕТТО'!AU320</f>
        <v>14.4</v>
      </c>
      <c r="D44" s="422">
        <f>' РАЗГРАММОВКА НЕТТО'!AU322</f>
        <v>16</v>
      </c>
      <c r="E44" s="467">
        <v>17</v>
      </c>
      <c r="F44" s="467">
        <v>21</v>
      </c>
      <c r="G44" s="419">
        <f>SUM(E44:F44)</f>
        <v>38</v>
      </c>
      <c r="H44" s="459">
        <f t="shared" si="3"/>
        <v>1.7000000000000001E-2</v>
      </c>
      <c r="I44" s="509">
        <f t="shared" si="3"/>
        <v>2.1000000000000001E-2</v>
      </c>
      <c r="J44" s="550">
        <v>26</v>
      </c>
      <c r="K44" s="521">
        <f t="shared" si="4"/>
        <v>0.44200000000000006</v>
      </c>
      <c r="L44" s="420">
        <f t="shared" si="5"/>
        <v>0.54600000000000004</v>
      </c>
      <c r="M44" s="389"/>
      <c r="N44" s="390"/>
    </row>
    <row r="45" spans="1:15" ht="15.75" thickBot="1">
      <c r="A45" s="1472" t="s">
        <v>396</v>
      </c>
      <c r="B45" s="1473"/>
      <c r="C45" s="421">
        <f>' РАЗГРАММОВКА НЕТТО'!AY320</f>
        <v>64</v>
      </c>
      <c r="D45" s="421">
        <f>' РАЗГРАММОВКА НЕТТО'!AY322</f>
        <v>90.6</v>
      </c>
      <c r="E45" s="467">
        <f t="shared" si="6"/>
        <v>64</v>
      </c>
      <c r="F45" s="467">
        <f t="shared" si="6"/>
        <v>90.6</v>
      </c>
      <c r="G45" s="404">
        <f>SUM(E45:F45)</f>
        <v>154.6</v>
      </c>
      <c r="H45" s="459">
        <f t="shared" si="3"/>
        <v>6.4000000000000001E-2</v>
      </c>
      <c r="I45" s="509">
        <f t="shared" si="3"/>
        <v>9.06E-2</v>
      </c>
      <c r="J45" s="559">
        <v>26.8</v>
      </c>
      <c r="K45" s="524">
        <f t="shared" si="4"/>
        <v>1.7152000000000001</v>
      </c>
      <c r="L45" s="405">
        <f t="shared" si="5"/>
        <v>2.42808</v>
      </c>
      <c r="M45" s="389"/>
      <c r="N45" s="390"/>
    </row>
    <row r="46" spans="1:15">
      <c r="A46" s="1460" t="s">
        <v>398</v>
      </c>
      <c r="B46" s="1461"/>
      <c r="C46" s="488"/>
      <c r="D46" s="488"/>
      <c r="E46" s="401"/>
      <c r="F46" s="401"/>
      <c r="G46" s="400"/>
      <c r="H46" s="437"/>
      <c r="I46" s="512"/>
      <c r="J46" s="551"/>
      <c r="K46" s="522"/>
      <c r="L46" s="406"/>
      <c r="M46" s="389"/>
      <c r="N46" s="390"/>
    </row>
    <row r="47" spans="1:15">
      <c r="A47" s="1446" t="s">
        <v>244</v>
      </c>
      <c r="B47" s="1447"/>
      <c r="C47" s="456">
        <f>' РАЗГРАММОВКА НЕТТО'!AA320</f>
        <v>482.8</v>
      </c>
      <c r="D47" s="456">
        <f>' РАЗГРАММОВКА НЕТТО'!AA322</f>
        <v>524</v>
      </c>
      <c r="E47" s="468">
        <f>E48+E49</f>
        <v>502.27272727272725</v>
      </c>
      <c r="F47" s="461">
        <f>F48+F49</f>
        <v>522.72727272727275</v>
      </c>
      <c r="G47" s="458">
        <f>SUM(E47:F47)</f>
        <v>1025</v>
      </c>
      <c r="H47" s="459">
        <f>E47/1000</f>
        <v>0.5022727272727272</v>
      </c>
      <c r="I47" s="509">
        <f>F47/1000</f>
        <v>0.52272727272727271</v>
      </c>
      <c r="J47" s="549">
        <v>22.5</v>
      </c>
      <c r="K47" s="520">
        <f>H47*J47</f>
        <v>11.301136363636362</v>
      </c>
      <c r="L47" s="403">
        <f t="shared" ref="L47:L76" si="7">I47*J47</f>
        <v>11.761363636363637</v>
      </c>
      <c r="M47" s="389"/>
      <c r="N47" s="390"/>
    </row>
    <row r="48" spans="1:15">
      <c r="A48" s="1464" t="s">
        <v>434</v>
      </c>
      <c r="B48" s="1465"/>
      <c r="C48" s="433">
        <v>90</v>
      </c>
      <c r="D48" s="433">
        <v>108</v>
      </c>
      <c r="E48" s="433">
        <f>C48*100/88</f>
        <v>102.27272727272727</v>
      </c>
      <c r="F48" s="433">
        <f>D48*100/88</f>
        <v>122.72727272727273</v>
      </c>
      <c r="G48" s="458"/>
      <c r="H48" s="459"/>
      <c r="I48" s="509"/>
      <c r="J48" s="549"/>
      <c r="K48" s="520"/>
      <c r="L48" s="403">
        <f t="shared" si="7"/>
        <v>0</v>
      </c>
      <c r="M48" s="389"/>
      <c r="N48" s="390"/>
    </row>
    <row r="49" spans="1:14">
      <c r="A49" s="1469" t="s">
        <v>424</v>
      </c>
      <c r="B49" s="1470"/>
      <c r="C49" s="433">
        <v>400</v>
      </c>
      <c r="D49" s="433">
        <v>400</v>
      </c>
      <c r="E49" s="433">
        <v>400</v>
      </c>
      <c r="F49" s="433">
        <v>400</v>
      </c>
      <c r="G49" s="419"/>
      <c r="H49" s="434"/>
      <c r="I49" s="508"/>
      <c r="J49" s="550"/>
      <c r="K49" s="521"/>
      <c r="L49" s="420">
        <f t="shared" si="7"/>
        <v>0</v>
      </c>
      <c r="M49" s="389"/>
      <c r="N49" s="390"/>
    </row>
    <row r="50" spans="1:14">
      <c r="A50" s="1454" t="s">
        <v>243</v>
      </c>
      <c r="B50" s="1471"/>
      <c r="C50" s="500">
        <f>' РАЗГРАММОВКА НЕТТО'!AB320</f>
        <v>190</v>
      </c>
      <c r="D50" s="500">
        <f>' РАЗГРАММОВКА НЕТТО'!AB322</f>
        <v>200</v>
      </c>
      <c r="E50" s="501">
        <f>C50</f>
        <v>190</v>
      </c>
      <c r="F50" s="501">
        <f>D50</f>
        <v>200</v>
      </c>
      <c r="G50" s="502">
        <f>SUM(E50:F50)</f>
        <v>390</v>
      </c>
      <c r="H50" s="503">
        <f>E50/1000</f>
        <v>0.19</v>
      </c>
      <c r="I50" s="509">
        <f>F50/1000</f>
        <v>0.2</v>
      </c>
      <c r="J50" s="553">
        <v>60</v>
      </c>
      <c r="K50" s="520">
        <f t="shared" ref="K50:K58" si="8">H50*J50</f>
        <v>11.4</v>
      </c>
      <c r="L50" s="504">
        <f t="shared" si="7"/>
        <v>12</v>
      </c>
      <c r="M50" s="389"/>
      <c r="N50" s="390"/>
    </row>
    <row r="51" spans="1:14">
      <c r="A51" s="1454" t="s">
        <v>242</v>
      </c>
      <c r="B51" s="1471"/>
      <c r="C51" s="500">
        <f>' РАЗГРАММОВКА НЕТТО'!AC320</f>
        <v>15.899999999999999</v>
      </c>
      <c r="D51" s="500">
        <f>' РАЗГРАММОВКА НЕТТО'!AC322</f>
        <v>19.080000000000002</v>
      </c>
      <c r="E51" s="501">
        <f>E52</f>
        <v>18.068181818181817</v>
      </c>
      <c r="F51" s="501">
        <f>F52</f>
        <v>21.681818181818183</v>
      </c>
      <c r="G51" s="502"/>
      <c r="H51" s="503">
        <f>E51/1000</f>
        <v>1.8068181818181817E-2</v>
      </c>
      <c r="I51" s="509">
        <f>F51/1000</f>
        <v>2.1681818181818184E-2</v>
      </c>
      <c r="J51" s="553">
        <v>112</v>
      </c>
      <c r="K51" s="520">
        <f t="shared" si="8"/>
        <v>2.0236363636363635</v>
      </c>
      <c r="L51" s="504">
        <f t="shared" si="7"/>
        <v>2.4283636363636365</v>
      </c>
      <c r="M51" s="389"/>
      <c r="N51" s="390"/>
    </row>
    <row r="52" spans="1:14">
      <c r="A52" s="1474" t="s">
        <v>432</v>
      </c>
      <c r="B52" s="1475"/>
      <c r="C52" s="445"/>
      <c r="D52" s="445"/>
      <c r="E52" s="446">
        <f>C51*100/88</f>
        <v>18.068181818181817</v>
      </c>
      <c r="F52" s="446">
        <f>D51*100/88</f>
        <v>21.681818181818183</v>
      </c>
      <c r="G52" s="447"/>
      <c r="H52" s="448"/>
      <c r="I52" s="514"/>
      <c r="J52" s="554"/>
      <c r="K52" s="525">
        <f t="shared" si="8"/>
        <v>0</v>
      </c>
      <c r="L52" s="449">
        <f t="shared" si="7"/>
        <v>0</v>
      </c>
      <c r="M52" s="389"/>
      <c r="N52" s="390"/>
    </row>
    <row r="53" spans="1:14">
      <c r="A53" s="1446" t="s">
        <v>256</v>
      </c>
      <c r="B53" s="1447"/>
      <c r="C53" s="456">
        <f>' РАЗГРАММОВКА НЕТТО'!R320</f>
        <v>929.80999999999983</v>
      </c>
      <c r="D53" s="456">
        <f>' РАЗГРАММОВКА НЕТТО'!R322</f>
        <v>1088.7</v>
      </c>
      <c r="E53" s="461">
        <f>AVERAGE(E54,E55,E56,E57)</f>
        <v>1387.0517307692305</v>
      </c>
      <c r="F53" s="461">
        <f>AVERAGE(F54,F55,F56,F57)</f>
        <v>1624.0771978021978</v>
      </c>
      <c r="G53" s="458"/>
      <c r="H53" s="459">
        <f>E53/1000</f>
        <v>1.3870517307692305</v>
      </c>
      <c r="I53" s="509">
        <f>F53/1000</f>
        <v>1.6240771978021977</v>
      </c>
      <c r="J53" s="549">
        <v>11</v>
      </c>
      <c r="K53" s="520">
        <f t="shared" si="8"/>
        <v>15.257569038461536</v>
      </c>
      <c r="L53" s="403">
        <f t="shared" si="7"/>
        <v>17.864849175824176</v>
      </c>
      <c r="M53" s="389"/>
      <c r="N53" s="390"/>
    </row>
    <row r="54" spans="1:14">
      <c r="A54" s="1464" t="s">
        <v>425</v>
      </c>
      <c r="B54" s="1465"/>
      <c r="C54" s="456"/>
      <c r="D54" s="456"/>
      <c r="E54" s="462">
        <f>C53*100/75</f>
        <v>1239.7466666666664</v>
      </c>
      <c r="F54" s="462">
        <f>D53*100/75</f>
        <v>1451.6</v>
      </c>
      <c r="G54" s="458"/>
      <c r="H54" s="459"/>
      <c r="I54" s="509"/>
      <c r="J54" s="549"/>
      <c r="K54" s="520">
        <f t="shared" si="8"/>
        <v>0</v>
      </c>
      <c r="L54" s="403">
        <f t="shared" si="7"/>
        <v>0</v>
      </c>
      <c r="M54" s="389"/>
      <c r="N54" s="390"/>
    </row>
    <row r="55" spans="1:14">
      <c r="A55" s="1464" t="s">
        <v>426</v>
      </c>
      <c r="B55" s="1465"/>
      <c r="C55" s="456"/>
      <c r="D55" s="456"/>
      <c r="E55" s="462">
        <f>C53*100/70</f>
        <v>1328.2999999999997</v>
      </c>
      <c r="F55" s="462">
        <f>D53*100/70</f>
        <v>1555.2857142857142</v>
      </c>
      <c r="G55" s="458"/>
      <c r="H55" s="459"/>
      <c r="I55" s="509"/>
      <c r="J55" s="549"/>
      <c r="K55" s="520">
        <f t="shared" si="8"/>
        <v>0</v>
      </c>
      <c r="L55" s="403">
        <f t="shared" si="7"/>
        <v>0</v>
      </c>
      <c r="M55" s="389"/>
      <c r="N55" s="390"/>
    </row>
    <row r="56" spans="1:14">
      <c r="A56" s="1464" t="s">
        <v>427</v>
      </c>
      <c r="B56" s="1465"/>
      <c r="C56" s="456"/>
      <c r="D56" s="456"/>
      <c r="E56" s="462">
        <f>C53*100/65</f>
        <v>1430.476923076923</v>
      </c>
      <c r="F56" s="462">
        <f>D53*100/65</f>
        <v>1674.9230769230769</v>
      </c>
      <c r="G56" s="458"/>
      <c r="H56" s="459"/>
      <c r="I56" s="509"/>
      <c r="J56" s="549"/>
      <c r="K56" s="520">
        <f t="shared" si="8"/>
        <v>0</v>
      </c>
      <c r="L56" s="403">
        <f t="shared" si="7"/>
        <v>0</v>
      </c>
      <c r="M56" s="389"/>
      <c r="N56" s="390"/>
    </row>
    <row r="57" spans="1:14">
      <c r="A57" s="1464" t="s">
        <v>428</v>
      </c>
      <c r="B57" s="1465"/>
      <c r="C57" s="456"/>
      <c r="D57" s="456"/>
      <c r="E57" s="462">
        <f>C53*100/60</f>
        <v>1549.6833333333332</v>
      </c>
      <c r="F57" s="462">
        <f>D53*100/60</f>
        <v>1814.5</v>
      </c>
      <c r="G57" s="458"/>
      <c r="H57" s="459"/>
      <c r="I57" s="509"/>
      <c r="J57" s="549"/>
      <c r="K57" s="520">
        <f t="shared" si="8"/>
        <v>0</v>
      </c>
      <c r="L57" s="403">
        <f t="shared" si="7"/>
        <v>0</v>
      </c>
      <c r="M57" s="389"/>
      <c r="N57" s="390"/>
    </row>
    <row r="58" spans="1:14">
      <c r="A58" s="1446" t="s">
        <v>245</v>
      </c>
      <c r="B58" s="1447"/>
      <c r="C58" s="456">
        <f>' РАЗГРАММОВКА НЕТТО'!Z320</f>
        <v>0</v>
      </c>
      <c r="D58" s="456">
        <f>' РАЗГРАММОВКА НЕТТО'!Z322</f>
        <v>0</v>
      </c>
      <c r="E58" s="461">
        <f>E59+E60</f>
        <v>172.51344086021504</v>
      </c>
      <c r="F58" s="461">
        <f>F59+F60</f>
        <v>207.01612903225805</v>
      </c>
      <c r="G58" s="458">
        <f>SUM(E58:F58)</f>
        <v>379.52956989247309</v>
      </c>
      <c r="H58" s="459">
        <f>E58/1000</f>
        <v>0.17251344086021503</v>
      </c>
      <c r="I58" s="509">
        <f>F58/1000</f>
        <v>0.20701612903225805</v>
      </c>
      <c r="J58" s="549">
        <v>37.1</v>
      </c>
      <c r="K58" s="520">
        <f t="shared" si="8"/>
        <v>6.4002486559139777</v>
      </c>
      <c r="L58" s="403">
        <f t="shared" si="7"/>
        <v>7.6802983870967738</v>
      </c>
      <c r="M58" s="389"/>
      <c r="N58" s="390"/>
    </row>
    <row r="59" spans="1:14">
      <c r="A59" s="1464" t="s">
        <v>433</v>
      </c>
      <c r="B59" s="1465"/>
      <c r="C59" s="462">
        <v>95</v>
      </c>
      <c r="D59" s="462">
        <v>114</v>
      </c>
      <c r="E59" s="462">
        <f>C59*100/80</f>
        <v>118.75</v>
      </c>
      <c r="F59" s="462">
        <f>D59*100/80</f>
        <v>142.5</v>
      </c>
      <c r="G59" s="458"/>
      <c r="H59" s="459"/>
      <c r="I59" s="509"/>
      <c r="J59" s="549"/>
      <c r="K59" s="520"/>
      <c r="L59" s="403">
        <f t="shared" si="7"/>
        <v>0</v>
      </c>
      <c r="M59" s="389"/>
      <c r="N59" s="390"/>
    </row>
    <row r="60" spans="1:14">
      <c r="A60" s="1464" t="s">
        <v>429</v>
      </c>
      <c r="B60" s="1465"/>
      <c r="C60" s="462">
        <v>50</v>
      </c>
      <c r="D60" s="462">
        <v>60</v>
      </c>
      <c r="E60" s="462">
        <f>C60*100/93</f>
        <v>53.763440860215056</v>
      </c>
      <c r="F60" s="462">
        <f>D60*100/93</f>
        <v>64.516129032258064</v>
      </c>
      <c r="G60" s="458"/>
      <c r="H60" s="459"/>
      <c r="I60" s="509"/>
      <c r="J60" s="549"/>
      <c r="K60" s="520"/>
      <c r="L60" s="403">
        <f t="shared" si="7"/>
        <v>0</v>
      </c>
      <c r="M60" s="389"/>
      <c r="N60" s="390"/>
    </row>
    <row r="61" spans="1:14">
      <c r="A61" s="1446" t="s">
        <v>248</v>
      </c>
      <c r="B61" s="1447"/>
      <c r="C61" s="456">
        <f>' РАЗГРАММОВКА НЕТТО'!Y320</f>
        <v>0</v>
      </c>
      <c r="D61" s="456">
        <f>' РАЗГРАММОВКА НЕТТО'!Y322</f>
        <v>0</v>
      </c>
      <c r="E61" s="461">
        <f>E62</f>
        <v>0</v>
      </c>
      <c r="F61" s="461">
        <f>F62</f>
        <v>0</v>
      </c>
      <c r="G61" s="458">
        <f>SUM(E61:F61)</f>
        <v>0</v>
      </c>
      <c r="H61" s="459">
        <f>E61/1000</f>
        <v>0</v>
      </c>
      <c r="I61" s="509">
        <f>F61/1000</f>
        <v>0</v>
      </c>
      <c r="J61" s="549">
        <v>40</v>
      </c>
      <c r="K61" s="520">
        <f>H61*J61</f>
        <v>0</v>
      </c>
      <c r="L61" s="403">
        <f t="shared" si="7"/>
        <v>0</v>
      </c>
      <c r="M61" s="389"/>
      <c r="N61" s="390"/>
    </row>
    <row r="62" spans="1:14">
      <c r="A62" s="1464" t="s">
        <v>430</v>
      </c>
      <c r="B62" s="1465"/>
      <c r="C62" s="456"/>
      <c r="D62" s="456"/>
      <c r="E62" s="462">
        <f>C61*100/95</f>
        <v>0</v>
      </c>
      <c r="F62" s="462">
        <f>D61*100/95</f>
        <v>0</v>
      </c>
      <c r="G62" s="458"/>
      <c r="H62" s="459"/>
      <c r="I62" s="509"/>
      <c r="J62" s="549"/>
      <c r="K62" s="520"/>
      <c r="L62" s="403">
        <f t="shared" si="7"/>
        <v>0</v>
      </c>
      <c r="M62" s="389"/>
      <c r="N62" s="390"/>
    </row>
    <row r="63" spans="1:14">
      <c r="A63" s="1446" t="s">
        <v>250</v>
      </c>
      <c r="B63" s="1447"/>
      <c r="C63" s="456">
        <f>' РАЗГРАММОВКА НЕТТО'!X320</f>
        <v>0</v>
      </c>
      <c r="D63" s="456">
        <f>' РАЗГРАММОВКА НЕТТО'!X322</f>
        <v>0</v>
      </c>
      <c r="E63" s="461">
        <f>E64</f>
        <v>0</v>
      </c>
      <c r="F63" s="461">
        <f>F64</f>
        <v>0</v>
      </c>
      <c r="G63" s="458">
        <f>SUM(E63:F63)</f>
        <v>0</v>
      </c>
      <c r="H63" s="459">
        <f>E63/1000</f>
        <v>0</v>
      </c>
      <c r="I63" s="509">
        <f>F63/1000</f>
        <v>0</v>
      </c>
      <c r="J63" s="549">
        <v>45</v>
      </c>
      <c r="K63" s="520">
        <f>H63*J63</f>
        <v>0</v>
      </c>
      <c r="L63" s="403">
        <f t="shared" si="7"/>
        <v>0</v>
      </c>
      <c r="M63" s="389"/>
      <c r="N63" s="390"/>
    </row>
    <row r="64" spans="1:14">
      <c r="A64" s="1464" t="s">
        <v>431</v>
      </c>
      <c r="B64" s="1465"/>
      <c r="C64" s="456"/>
      <c r="D64" s="456"/>
      <c r="E64" s="462">
        <f>C63*100/80</f>
        <v>0</v>
      </c>
      <c r="F64" s="462">
        <f>D63*100/80</f>
        <v>0</v>
      </c>
      <c r="G64" s="458"/>
      <c r="H64" s="459"/>
      <c r="I64" s="509"/>
      <c r="J64" s="549"/>
      <c r="K64" s="520"/>
      <c r="L64" s="403">
        <f t="shared" si="7"/>
        <v>0</v>
      </c>
      <c r="M64" s="389"/>
      <c r="N64" s="390"/>
    </row>
    <row r="65" spans="1:14">
      <c r="A65" s="1446" t="s">
        <v>255</v>
      </c>
      <c r="B65" s="1447"/>
      <c r="C65" s="456">
        <f>' РАЗГРАММОВКА НЕТТО'!S320</f>
        <v>288.88</v>
      </c>
      <c r="D65" s="456">
        <f>' РАЗГРАММОВКА НЕТТО'!S322</f>
        <v>347.1</v>
      </c>
      <c r="E65" s="461">
        <f>E66</f>
        <v>361.1</v>
      </c>
      <c r="F65" s="461">
        <f>F66</f>
        <v>433.875</v>
      </c>
      <c r="G65" s="458">
        <f>SUM(E65:F65)</f>
        <v>794.97500000000002</v>
      </c>
      <c r="H65" s="459">
        <f>E65/1000</f>
        <v>0.36110000000000003</v>
      </c>
      <c r="I65" s="509">
        <f>F65/1000</f>
        <v>0.43387500000000001</v>
      </c>
      <c r="J65" s="549">
        <v>16</v>
      </c>
      <c r="K65" s="520">
        <f>H65*J65</f>
        <v>5.7776000000000005</v>
      </c>
      <c r="L65" s="403">
        <f t="shared" si="7"/>
        <v>6.9420000000000002</v>
      </c>
      <c r="M65" s="389"/>
      <c r="N65" s="390"/>
    </row>
    <row r="66" spans="1:14">
      <c r="A66" s="1464" t="s">
        <v>431</v>
      </c>
      <c r="B66" s="1465"/>
      <c r="C66" s="456"/>
      <c r="D66" s="456"/>
      <c r="E66" s="462">
        <f>C65*100/80</f>
        <v>361.1</v>
      </c>
      <c r="F66" s="462">
        <f>D65*100/80</f>
        <v>433.875</v>
      </c>
      <c r="G66" s="458"/>
      <c r="H66" s="459"/>
      <c r="I66" s="509"/>
      <c r="J66" s="549"/>
      <c r="K66" s="520"/>
      <c r="L66" s="403">
        <f t="shared" si="7"/>
        <v>0</v>
      </c>
      <c r="M66" s="389"/>
      <c r="N66" s="390"/>
    </row>
    <row r="67" spans="1:14">
      <c r="A67" s="1446" t="s">
        <v>397</v>
      </c>
      <c r="B67" s="1447"/>
      <c r="C67" s="456">
        <f>' РАЗГРАММОВКА НЕТТО'!U320</f>
        <v>194.32159999999999</v>
      </c>
      <c r="D67" s="456">
        <f>' РАЗГРАММОВКА НЕТТО'!U322</f>
        <v>268.11563636363638</v>
      </c>
      <c r="E67" s="461">
        <f>E68</f>
        <v>231.33523809523808</v>
      </c>
      <c r="F67" s="461">
        <f>F68</f>
        <v>319.18528138528137</v>
      </c>
      <c r="G67" s="458">
        <f>SUM(E67:F67)</f>
        <v>550.5205194805194</v>
      </c>
      <c r="H67" s="459">
        <f>E67/1000</f>
        <v>0.23133523809523809</v>
      </c>
      <c r="I67" s="509">
        <f>F67/1000</f>
        <v>0.31918528138528135</v>
      </c>
      <c r="J67" s="549">
        <v>12</v>
      </c>
      <c r="K67" s="520">
        <f>H67*J67</f>
        <v>2.7760228571428573</v>
      </c>
      <c r="L67" s="403">
        <f t="shared" si="7"/>
        <v>3.8302233766233762</v>
      </c>
      <c r="M67" s="389"/>
      <c r="N67" s="390"/>
    </row>
    <row r="68" spans="1:14">
      <c r="A68" s="1464" t="s">
        <v>435</v>
      </c>
      <c r="B68" s="1465"/>
      <c r="C68" s="456"/>
      <c r="D68" s="456"/>
      <c r="E68" s="462">
        <f>C67*100/84</f>
        <v>231.33523809523808</v>
      </c>
      <c r="F68" s="462">
        <f>D67*100/84</f>
        <v>319.18528138528137</v>
      </c>
      <c r="G68" s="458"/>
      <c r="H68" s="459"/>
      <c r="I68" s="509"/>
      <c r="J68" s="549"/>
      <c r="K68" s="520"/>
      <c r="L68" s="403">
        <f t="shared" si="7"/>
        <v>0</v>
      </c>
      <c r="M68" s="389"/>
      <c r="N68" s="390"/>
    </row>
    <row r="69" spans="1:14">
      <c r="A69" s="1446" t="s">
        <v>252</v>
      </c>
      <c r="B69" s="1447"/>
      <c r="C69" s="456">
        <f>' РАЗГРАММОВКА НЕТТО'!V320</f>
        <v>296.61799999999999</v>
      </c>
      <c r="D69" s="456">
        <f>' РАЗГРАММОВКА НЕТТО'!V322</f>
        <v>361.0236363636364</v>
      </c>
      <c r="E69" s="461">
        <f>E70</f>
        <v>370.77249999999998</v>
      </c>
      <c r="F69" s="461">
        <f>F70</f>
        <v>451.27954545454548</v>
      </c>
      <c r="G69" s="458">
        <f>SUM(E69:F69)</f>
        <v>822.05204545454546</v>
      </c>
      <c r="H69" s="459">
        <f>E69/1000</f>
        <v>0.3707725</v>
      </c>
      <c r="I69" s="509">
        <f>F69/1000</f>
        <v>0.45127954545454546</v>
      </c>
      <c r="J69" s="549">
        <v>17</v>
      </c>
      <c r="K69" s="520">
        <f>H69*J69</f>
        <v>6.3031325000000002</v>
      </c>
      <c r="L69" s="403">
        <f t="shared" si="7"/>
        <v>7.6717522727272724</v>
      </c>
      <c r="M69" s="389"/>
      <c r="N69" s="390"/>
    </row>
    <row r="70" spans="1:14">
      <c r="A70" s="1464" t="s">
        <v>431</v>
      </c>
      <c r="B70" s="1465"/>
      <c r="C70" s="456"/>
      <c r="D70" s="456"/>
      <c r="E70" s="462">
        <f>C69*100/80</f>
        <v>370.77249999999998</v>
      </c>
      <c r="F70" s="462">
        <f>D69*100/80</f>
        <v>451.27954545454548</v>
      </c>
      <c r="G70" s="458"/>
      <c r="H70" s="459"/>
      <c r="I70" s="509"/>
      <c r="J70" s="549"/>
      <c r="K70" s="520"/>
      <c r="L70" s="403">
        <f t="shared" si="7"/>
        <v>0</v>
      </c>
      <c r="M70" s="389"/>
      <c r="N70" s="390"/>
    </row>
    <row r="71" spans="1:14">
      <c r="A71" s="1446" t="s">
        <v>251</v>
      </c>
      <c r="B71" s="1447"/>
      <c r="C71" s="456">
        <f>' РАЗГРАММОВКА НЕТТО'!W320</f>
        <v>163.68</v>
      </c>
      <c r="D71" s="456">
        <f>' РАЗГРАММОВКА НЕТТО'!W322</f>
        <v>205.2</v>
      </c>
      <c r="E71" s="461">
        <f>E72</f>
        <v>204.6</v>
      </c>
      <c r="F71" s="461">
        <f>F72</f>
        <v>256.5</v>
      </c>
      <c r="G71" s="458">
        <f>SUM(E71:F71)</f>
        <v>461.1</v>
      </c>
      <c r="H71" s="459">
        <f>E71/1000</f>
        <v>0.2046</v>
      </c>
      <c r="I71" s="509">
        <f>F71/1000</f>
        <v>0.25650000000000001</v>
      </c>
      <c r="J71" s="549">
        <v>13.5</v>
      </c>
      <c r="K71" s="520">
        <f t="shared" ref="K71:K76" si="9">H71*J71</f>
        <v>2.7621000000000002</v>
      </c>
      <c r="L71" s="403">
        <f t="shared" si="7"/>
        <v>3.4627500000000002</v>
      </c>
      <c r="M71" s="389"/>
      <c r="N71" s="390"/>
    </row>
    <row r="72" spans="1:14">
      <c r="A72" s="1464" t="s">
        <v>431</v>
      </c>
      <c r="B72" s="1465"/>
      <c r="C72" s="456"/>
      <c r="D72" s="456"/>
      <c r="E72" s="462">
        <f>C71*100/80</f>
        <v>204.6</v>
      </c>
      <c r="F72" s="462">
        <f>D71*100/80</f>
        <v>256.5</v>
      </c>
      <c r="G72" s="458"/>
      <c r="H72" s="459"/>
      <c r="I72" s="509"/>
      <c r="J72" s="549"/>
      <c r="K72" s="520">
        <f t="shared" si="9"/>
        <v>0</v>
      </c>
      <c r="L72" s="403">
        <f t="shared" si="7"/>
        <v>0</v>
      </c>
      <c r="M72" s="389"/>
      <c r="N72" s="390"/>
    </row>
    <row r="73" spans="1:14" hidden="1">
      <c r="A73" s="1446" t="s">
        <v>249</v>
      </c>
      <c r="B73" s="1447"/>
      <c r="C73" s="456" t="e">
        <f>' РАЗГРАММОВКА НЕТТО'!#REF!</f>
        <v>#REF!</v>
      </c>
      <c r="D73" s="456" t="e">
        <f>' РАЗГРАММОВКА НЕТТО'!#REF!</f>
        <v>#REF!</v>
      </c>
      <c r="E73" s="461">
        <v>0</v>
      </c>
      <c r="F73" s="461">
        <v>0</v>
      </c>
      <c r="G73" s="458"/>
      <c r="H73" s="459">
        <f>E73/1000</f>
        <v>0</v>
      </c>
      <c r="I73" s="509">
        <f>F73/1000</f>
        <v>0</v>
      </c>
      <c r="J73" s="549">
        <v>0</v>
      </c>
      <c r="K73" s="520">
        <f t="shared" si="9"/>
        <v>0</v>
      </c>
      <c r="L73" s="403">
        <f t="shared" si="7"/>
        <v>0</v>
      </c>
      <c r="M73" s="389"/>
      <c r="N73" s="390"/>
    </row>
    <row r="74" spans="1:14">
      <c r="A74" s="1446" t="s">
        <v>246</v>
      </c>
      <c r="B74" s="1447"/>
      <c r="C74" s="456" t="e">
        <f>' РАЗГРАММОВКА НЕТТО'!#REF!</f>
        <v>#REF!</v>
      </c>
      <c r="D74" s="456" t="e">
        <f>' РАЗГРАММОВКА НЕТТО'!#REF!</f>
        <v>#REF!</v>
      </c>
      <c r="E74" s="461" t="e">
        <f>E75</f>
        <v>#REF!</v>
      </c>
      <c r="F74" s="461" t="e">
        <f>F75</f>
        <v>#REF!</v>
      </c>
      <c r="G74" s="458"/>
      <c r="H74" s="459" t="e">
        <f>E74/1000</f>
        <v>#REF!</v>
      </c>
      <c r="I74" s="509" t="e">
        <f>F74/1000</f>
        <v>#REF!</v>
      </c>
      <c r="J74" s="549">
        <v>0</v>
      </c>
      <c r="K74" s="520" t="e">
        <f t="shared" si="9"/>
        <v>#REF!</v>
      </c>
      <c r="L74" s="403" t="e">
        <f t="shared" si="7"/>
        <v>#REF!</v>
      </c>
      <c r="M74" s="389"/>
      <c r="N74" s="390"/>
    </row>
    <row r="75" spans="1:14" ht="15.75" thickBot="1">
      <c r="A75" s="1464" t="s">
        <v>437</v>
      </c>
      <c r="B75" s="1465"/>
      <c r="C75" s="422"/>
      <c r="D75" s="422"/>
      <c r="E75" s="462" t="e">
        <f>C74*100/67</f>
        <v>#REF!</v>
      </c>
      <c r="F75" s="462" t="e">
        <f>D74*100/67</f>
        <v>#REF!</v>
      </c>
      <c r="G75" s="419"/>
      <c r="H75" s="434"/>
      <c r="I75" s="508"/>
      <c r="J75" s="550"/>
      <c r="K75" s="520">
        <f t="shared" si="9"/>
        <v>0</v>
      </c>
      <c r="L75" s="403">
        <f t="shared" si="7"/>
        <v>0</v>
      </c>
      <c r="M75" s="389"/>
      <c r="N75" s="390"/>
    </row>
    <row r="76" spans="1:14" ht="15.75" hidden="1" thickBot="1">
      <c r="A76" s="1472" t="s">
        <v>247</v>
      </c>
      <c r="B76" s="1473"/>
      <c r="C76" s="421" t="e">
        <f>' РАЗГРАММОВКА НЕТТО'!#REF!</f>
        <v>#REF!</v>
      </c>
      <c r="D76" s="421" t="e">
        <f>' РАЗГРАММОВКА НЕТТО'!#REF!</f>
        <v>#REF!</v>
      </c>
      <c r="E76" s="428" t="e">
        <f>C76</f>
        <v>#REF!</v>
      </c>
      <c r="F76" s="428" t="e">
        <f>D76</f>
        <v>#REF!</v>
      </c>
      <c r="G76" s="404"/>
      <c r="H76" s="459" t="e">
        <f>E76/1000</f>
        <v>#REF!</v>
      </c>
      <c r="I76" s="509" t="e">
        <f>F76/1000</f>
        <v>#REF!</v>
      </c>
      <c r="J76" s="559">
        <v>0</v>
      </c>
      <c r="K76" s="520" t="e">
        <f t="shared" si="9"/>
        <v>#REF!</v>
      </c>
      <c r="L76" s="403" t="e">
        <f t="shared" si="7"/>
        <v>#REF!</v>
      </c>
      <c r="M76" s="389"/>
      <c r="N76" s="390"/>
    </row>
    <row r="77" spans="1:14">
      <c r="A77" s="1460" t="s">
        <v>399</v>
      </c>
      <c r="B77" s="1466"/>
      <c r="C77" s="1466"/>
      <c r="D77" s="1461"/>
      <c r="E77" s="423"/>
      <c r="F77" s="415"/>
      <c r="G77" s="400"/>
      <c r="H77" s="437"/>
      <c r="I77" s="512"/>
      <c r="J77" s="551"/>
      <c r="K77" s="522"/>
      <c r="L77" s="406"/>
      <c r="M77" s="389"/>
      <c r="N77" s="390"/>
    </row>
    <row r="78" spans="1:14">
      <c r="A78" s="1446" t="s">
        <v>400</v>
      </c>
      <c r="B78" s="1447"/>
      <c r="C78" s="456">
        <f>' РАЗГРАММОВКА НЕТТО'!AD320</f>
        <v>37.200000000000003</v>
      </c>
      <c r="D78" s="456">
        <f>' РАЗГРАММОВКА НЕТТО'!AD322</f>
        <v>44.640000000000008</v>
      </c>
      <c r="E78" s="464">
        <f>C78</f>
        <v>37.200000000000003</v>
      </c>
      <c r="F78" s="464">
        <f>D78</f>
        <v>44.640000000000008</v>
      </c>
      <c r="G78" s="458"/>
      <c r="H78" s="459">
        <f>E78/1000</f>
        <v>3.7200000000000004E-2</v>
      </c>
      <c r="I78" s="509">
        <f>F78/1000</f>
        <v>4.4640000000000006E-2</v>
      </c>
      <c r="J78" s="549">
        <v>34.799999999999997</v>
      </c>
      <c r="K78" s="520">
        <f t="shared" ref="K78:K92" si="10">H78*J78</f>
        <v>1.2945599999999999</v>
      </c>
      <c r="L78" s="403">
        <f t="shared" ref="L78:L86" si="11">I78*J78</f>
        <v>1.5534720000000002</v>
      </c>
      <c r="M78" s="389"/>
      <c r="N78" s="390"/>
    </row>
    <row r="79" spans="1:14">
      <c r="A79" s="1446" t="s">
        <v>240</v>
      </c>
      <c r="B79" s="1447"/>
      <c r="C79" s="456">
        <f>' РАЗГРАММОВКА НЕТТО'!AE320</f>
        <v>9.4</v>
      </c>
      <c r="D79" s="456">
        <f>' РАЗГРАММОВКА НЕТТО'!AE322</f>
        <v>10.653333333333334</v>
      </c>
      <c r="E79" s="461">
        <f>E80</f>
        <v>9.7916666666666661</v>
      </c>
      <c r="F79" s="461">
        <f>F80</f>
        <v>11.097222222222223</v>
      </c>
      <c r="G79" s="458"/>
      <c r="H79" s="459">
        <f>E79/1000</f>
        <v>9.7916666666666655E-3</v>
      </c>
      <c r="I79" s="509">
        <f>F79/1000</f>
        <v>1.1097222222222224E-2</v>
      </c>
      <c r="J79" s="549">
        <v>135</v>
      </c>
      <c r="K79" s="520">
        <f t="shared" si="10"/>
        <v>1.3218749999999999</v>
      </c>
      <c r="L79" s="403">
        <f t="shared" si="11"/>
        <v>1.4981250000000002</v>
      </c>
      <c r="M79" s="389"/>
      <c r="N79" s="390"/>
    </row>
    <row r="80" spans="1:14">
      <c r="A80" s="1464" t="s">
        <v>439</v>
      </c>
      <c r="B80" s="1465"/>
      <c r="C80" s="456"/>
      <c r="D80" s="456"/>
      <c r="E80" s="462">
        <f>C79*100/96</f>
        <v>9.7916666666666661</v>
      </c>
      <c r="F80" s="462">
        <f>D79*100/96</f>
        <v>11.097222222222223</v>
      </c>
      <c r="G80" s="458"/>
      <c r="H80" s="459"/>
      <c r="I80" s="509"/>
      <c r="J80" s="549"/>
      <c r="K80" s="520">
        <f t="shared" si="10"/>
        <v>0</v>
      </c>
      <c r="L80" s="403">
        <f t="shared" si="11"/>
        <v>0</v>
      </c>
      <c r="M80" s="389"/>
      <c r="N80" s="390"/>
    </row>
    <row r="81" spans="1:14">
      <c r="A81" s="1446" t="s">
        <v>239</v>
      </c>
      <c r="B81" s="1447"/>
      <c r="C81" s="456">
        <f>' РАЗГРАММОВКА НЕТТО'!AF320</f>
        <v>30</v>
      </c>
      <c r="D81" s="456">
        <f>' РАЗГРАММОВКА НЕТТО'!AF322</f>
        <v>36</v>
      </c>
      <c r="E81" s="464">
        <f>C81</f>
        <v>30</v>
      </c>
      <c r="F81" s="464">
        <f>D81</f>
        <v>36</v>
      </c>
      <c r="G81" s="458"/>
      <c r="H81" s="459">
        <f>E81/1000</f>
        <v>0.03</v>
      </c>
      <c r="I81" s="509">
        <f>F81/1000</f>
        <v>3.5999999999999997E-2</v>
      </c>
      <c r="J81" s="549">
        <v>128.9</v>
      </c>
      <c r="K81" s="520">
        <f t="shared" si="10"/>
        <v>3.867</v>
      </c>
      <c r="L81" s="403">
        <f t="shared" si="11"/>
        <v>4.6403999999999996</v>
      </c>
      <c r="M81" s="389"/>
      <c r="N81" s="390"/>
    </row>
    <row r="82" spans="1:14">
      <c r="A82" s="1446" t="s">
        <v>235</v>
      </c>
      <c r="B82" s="1447"/>
      <c r="C82" s="456">
        <f>' РАЗГРАММОВКА НЕТТО'!AJ320</f>
        <v>154.80000000000001</v>
      </c>
      <c r="D82" s="456">
        <f>' РАЗГРАММОВКА НЕТТО'!AJ322</f>
        <v>228</v>
      </c>
      <c r="E82" s="461">
        <f>E83</f>
        <v>180.00000000000003</v>
      </c>
      <c r="F82" s="461">
        <f>F83</f>
        <v>265.11627906976742</v>
      </c>
      <c r="G82" s="458"/>
      <c r="H82" s="459">
        <f>E82/1000</f>
        <v>0.18000000000000002</v>
      </c>
      <c r="I82" s="509">
        <f>F82/1000</f>
        <v>0.26511627906976742</v>
      </c>
      <c r="J82" s="564">
        <v>56</v>
      </c>
      <c r="K82" s="520">
        <f t="shared" si="10"/>
        <v>10.080000000000002</v>
      </c>
      <c r="L82" s="403">
        <f t="shared" si="11"/>
        <v>14.846511627906976</v>
      </c>
      <c r="M82" s="389"/>
      <c r="N82" s="390"/>
    </row>
    <row r="83" spans="1:14">
      <c r="A83" s="1464" t="s">
        <v>438</v>
      </c>
      <c r="B83" s="1465"/>
      <c r="C83" s="456"/>
      <c r="D83" s="456"/>
      <c r="E83" s="462">
        <f>C82*100/86</f>
        <v>180.00000000000003</v>
      </c>
      <c r="F83" s="462">
        <f>D82*100/86</f>
        <v>265.11627906976742</v>
      </c>
      <c r="G83" s="458"/>
      <c r="H83" s="459"/>
      <c r="I83" s="509"/>
      <c r="J83" s="549"/>
      <c r="K83" s="520">
        <f t="shared" si="10"/>
        <v>0</v>
      </c>
      <c r="L83" s="403">
        <f t="shared" si="11"/>
        <v>0</v>
      </c>
      <c r="M83" s="389"/>
      <c r="N83" s="390"/>
    </row>
    <row r="84" spans="1:14">
      <c r="A84" s="1446" t="s">
        <v>234</v>
      </c>
      <c r="B84" s="1447"/>
      <c r="C84" s="456">
        <f>' РАЗГРАММОВКА НЕТТО'!AK320</f>
        <v>0</v>
      </c>
      <c r="D84" s="456">
        <f>' РАЗГРАММОВКА НЕТТО'!AK322</f>
        <v>0</v>
      </c>
      <c r="E84" s="461">
        <f>C84</f>
        <v>0</v>
      </c>
      <c r="F84" s="461">
        <f>D84</f>
        <v>0</v>
      </c>
      <c r="G84" s="458"/>
      <c r="H84" s="459">
        <f t="shared" ref="H84:I86" si="12">E84/1000</f>
        <v>0</v>
      </c>
      <c r="I84" s="509">
        <f t="shared" si="12"/>
        <v>0</v>
      </c>
      <c r="J84" s="549">
        <v>58</v>
      </c>
      <c r="K84" s="520">
        <f t="shared" si="10"/>
        <v>0</v>
      </c>
      <c r="L84" s="403">
        <f t="shared" si="11"/>
        <v>0</v>
      </c>
      <c r="M84" s="389"/>
      <c r="N84" s="390"/>
    </row>
    <row r="85" spans="1:14">
      <c r="A85" s="1446" t="s">
        <v>236</v>
      </c>
      <c r="B85" s="1447"/>
      <c r="C85" s="456">
        <f>' РАЗГРАММОВКА НЕТТО'!AI320</f>
        <v>45.699999999999989</v>
      </c>
      <c r="D85" s="456">
        <f>' РАЗГРАММОВКА НЕТТО'!AI322</f>
        <v>71.75</v>
      </c>
      <c r="E85" s="464">
        <f>C85</f>
        <v>45.699999999999989</v>
      </c>
      <c r="F85" s="464">
        <f>D85</f>
        <v>71.75</v>
      </c>
      <c r="G85" s="458"/>
      <c r="H85" s="459">
        <f t="shared" si="12"/>
        <v>4.5699999999999991E-2</v>
      </c>
      <c r="I85" s="509">
        <f t="shared" si="12"/>
        <v>7.1749999999999994E-2</v>
      </c>
      <c r="J85" s="549">
        <v>44.8</v>
      </c>
      <c r="K85" s="520">
        <f t="shared" si="10"/>
        <v>2.0473599999999994</v>
      </c>
      <c r="L85" s="403">
        <f t="shared" si="11"/>
        <v>3.2143999999999995</v>
      </c>
      <c r="M85" s="389"/>
      <c r="N85" s="390"/>
    </row>
    <row r="86" spans="1:14">
      <c r="A86" s="1476" t="s">
        <v>402</v>
      </c>
      <c r="B86" s="1477"/>
      <c r="C86" s="469">
        <v>100</v>
      </c>
      <c r="D86" s="469">
        <v>120</v>
      </c>
      <c r="E86" s="470">
        <f>E87</f>
        <v>103.2</v>
      </c>
      <c r="F86" s="470">
        <f>F87</f>
        <v>124</v>
      </c>
      <c r="G86" s="471"/>
      <c r="H86" s="472">
        <f t="shared" si="12"/>
        <v>0.1032</v>
      </c>
      <c r="I86" s="517">
        <f t="shared" si="12"/>
        <v>0.124</v>
      </c>
      <c r="J86" s="547">
        <v>68.5</v>
      </c>
      <c r="K86" s="528">
        <f t="shared" si="10"/>
        <v>7.0692000000000004</v>
      </c>
      <c r="L86" s="441">
        <f t="shared" si="11"/>
        <v>8.4939999999999998</v>
      </c>
      <c r="M86" s="389"/>
      <c r="N86" s="390"/>
    </row>
    <row r="87" spans="1:14">
      <c r="A87" s="1448" t="s">
        <v>440</v>
      </c>
      <c r="B87" s="1449"/>
      <c r="C87" s="456"/>
      <c r="D87" s="456"/>
      <c r="E87" s="473">
        <v>103.2</v>
      </c>
      <c r="F87" s="473">
        <v>124</v>
      </c>
      <c r="G87" s="458"/>
      <c r="H87" s="459"/>
      <c r="I87" s="509"/>
      <c r="J87" s="549"/>
      <c r="K87" s="520">
        <f t="shared" si="10"/>
        <v>0</v>
      </c>
      <c r="L87" s="403">
        <f>I87*K87</f>
        <v>0</v>
      </c>
      <c r="M87" s="389"/>
      <c r="N87" s="390"/>
    </row>
    <row r="88" spans="1:14">
      <c r="A88" s="1446" t="s">
        <v>401</v>
      </c>
      <c r="B88" s="1447"/>
      <c r="C88" s="456">
        <f>' РАЗГРАММОВКА НЕТТО'!AL320</f>
        <v>52.9</v>
      </c>
      <c r="D88" s="456">
        <f>' РАЗГРАММОВКА НЕТТО'!AL322</f>
        <v>53.5</v>
      </c>
      <c r="E88" s="461">
        <f>E89</f>
        <v>9.1999999999999993</v>
      </c>
      <c r="F88" s="461">
        <f>F89</f>
        <v>11.5</v>
      </c>
      <c r="G88" s="458"/>
      <c r="H88" s="459">
        <f>E88/1000</f>
        <v>9.1999999999999998E-3</v>
      </c>
      <c r="I88" s="509">
        <f>F88/1000</f>
        <v>1.15E-2</v>
      </c>
      <c r="J88" s="549">
        <v>54.5</v>
      </c>
      <c r="K88" s="520">
        <f t="shared" si="10"/>
        <v>0.50139999999999996</v>
      </c>
      <c r="L88" s="403">
        <f>I88*J88</f>
        <v>0.62675000000000003</v>
      </c>
      <c r="M88" s="389"/>
      <c r="N88" s="390"/>
    </row>
    <row r="89" spans="1:14">
      <c r="A89" s="1448" t="s">
        <v>436</v>
      </c>
      <c r="B89" s="1449"/>
      <c r="C89" s="456"/>
      <c r="D89" s="456"/>
      <c r="E89" s="462">
        <v>9.1999999999999993</v>
      </c>
      <c r="F89" s="462">
        <v>11.5</v>
      </c>
      <c r="G89" s="458"/>
      <c r="H89" s="459"/>
      <c r="I89" s="509"/>
      <c r="J89" s="549"/>
      <c r="K89" s="520">
        <f t="shared" si="10"/>
        <v>0</v>
      </c>
      <c r="L89" s="403">
        <f>I89*J89</f>
        <v>0</v>
      </c>
      <c r="M89" s="389"/>
      <c r="N89" s="390"/>
    </row>
    <row r="90" spans="1:14">
      <c r="A90" s="1446" t="s">
        <v>238</v>
      </c>
      <c r="B90" s="1447"/>
      <c r="C90" s="456">
        <f>' РАЗГРАММОВКА НЕТТО'!AG320</f>
        <v>88</v>
      </c>
      <c r="D90" s="456">
        <f>' РАЗГРАММОВКА НЕТТО'!AG322</f>
        <v>97.6</v>
      </c>
      <c r="E90" s="461">
        <f>E91</f>
        <v>90.721649484536087</v>
      </c>
      <c r="F90" s="461">
        <f>F91</f>
        <v>100.61855670103093</v>
      </c>
      <c r="G90" s="458"/>
      <c r="H90" s="459">
        <f>E90/1000</f>
        <v>9.0721649484536093E-2</v>
      </c>
      <c r="I90" s="509">
        <f>F90/1000</f>
        <v>0.10061855670103093</v>
      </c>
      <c r="J90" s="549">
        <v>73</v>
      </c>
      <c r="K90" s="520">
        <f t="shared" si="10"/>
        <v>6.6226804123711345</v>
      </c>
      <c r="L90" s="403">
        <f>I90*J90</f>
        <v>7.3451546391752576</v>
      </c>
      <c r="M90" s="389"/>
      <c r="N90" s="390"/>
    </row>
    <row r="91" spans="1:14">
      <c r="A91" s="1464" t="s">
        <v>483</v>
      </c>
      <c r="B91" s="1465"/>
      <c r="C91" s="494"/>
      <c r="D91" s="494"/>
      <c r="E91" s="433">
        <f>C90*100/97</f>
        <v>90.721649484536087</v>
      </c>
      <c r="F91" s="433">
        <f>D90*100/97</f>
        <v>100.61855670103093</v>
      </c>
      <c r="G91" s="498"/>
      <c r="H91" s="496"/>
      <c r="I91" s="509"/>
      <c r="J91" s="550"/>
      <c r="K91" s="520"/>
      <c r="L91" s="403"/>
      <c r="M91" s="389"/>
      <c r="N91" s="390"/>
    </row>
    <row r="92" spans="1:14" ht="15.75" thickBot="1">
      <c r="A92" s="1472" t="s">
        <v>237</v>
      </c>
      <c r="B92" s="1473"/>
      <c r="C92" s="421">
        <f>' РАЗГРАММОВКА НЕТТО'!AH320</f>
        <v>750</v>
      </c>
      <c r="D92" s="421">
        <f>' РАЗГРАММОВКА НЕТТО'!AH322</f>
        <v>750</v>
      </c>
      <c r="E92" s="428">
        <f>C92</f>
        <v>750</v>
      </c>
      <c r="F92" s="428">
        <f>D92</f>
        <v>750</v>
      </c>
      <c r="G92" s="404"/>
      <c r="H92" s="459">
        <f>E92/1000</f>
        <v>0.75</v>
      </c>
      <c r="I92" s="509">
        <f>F92/1000</f>
        <v>0.75</v>
      </c>
      <c r="J92" s="559">
        <v>18.899999999999999</v>
      </c>
      <c r="K92" s="520">
        <f t="shared" si="10"/>
        <v>14.174999999999999</v>
      </c>
      <c r="L92" s="403">
        <f>I92*J92</f>
        <v>14.174999999999999</v>
      </c>
      <c r="M92" s="389"/>
      <c r="N92" s="390"/>
    </row>
    <row r="93" spans="1:14">
      <c r="A93" s="1460" t="s">
        <v>403</v>
      </c>
      <c r="B93" s="1461"/>
      <c r="C93" s="489"/>
      <c r="D93" s="489"/>
      <c r="E93" s="415"/>
      <c r="F93" s="400"/>
      <c r="G93" s="400"/>
      <c r="H93" s="437"/>
      <c r="I93" s="512"/>
      <c r="J93" s="551"/>
      <c r="K93" s="522"/>
      <c r="L93" s="406"/>
      <c r="M93" s="389"/>
      <c r="N93" s="390"/>
    </row>
    <row r="94" spans="1:14">
      <c r="A94" s="1446" t="s">
        <v>48</v>
      </c>
      <c r="B94" s="1447"/>
      <c r="C94" s="456">
        <f>' РАЗГРАММОВКА НЕТТО'!AN320</f>
        <v>447.90000000000003</v>
      </c>
      <c r="D94" s="456">
        <f>' РАЗГРАММОВКА НЕТТО'!AN322</f>
        <v>612.20000000000005</v>
      </c>
      <c r="E94" s="461">
        <f t="shared" ref="E94:F96" si="13">C94</f>
        <v>447.90000000000003</v>
      </c>
      <c r="F94" s="461">
        <f t="shared" si="13"/>
        <v>612.20000000000005</v>
      </c>
      <c r="G94" s="458"/>
      <c r="H94" s="459">
        <f t="shared" ref="H94:I96" si="14">E94/1000</f>
        <v>0.44790000000000002</v>
      </c>
      <c r="I94" s="509">
        <f t="shared" si="14"/>
        <v>0.61220000000000008</v>
      </c>
      <c r="J94" s="549">
        <v>40</v>
      </c>
      <c r="K94" s="520">
        <f>H94*J94</f>
        <v>17.916</v>
      </c>
      <c r="L94" s="403">
        <f>I94*J94</f>
        <v>24.488000000000003</v>
      </c>
      <c r="M94" s="389"/>
      <c r="N94" s="390"/>
    </row>
    <row r="95" spans="1:14">
      <c r="A95" s="1446" t="s">
        <v>68</v>
      </c>
      <c r="B95" s="1447"/>
      <c r="C95" s="456">
        <f>' РАЗГРАММОВКА НЕТТО'!AO320</f>
        <v>300</v>
      </c>
      <c r="D95" s="456">
        <f>' РАЗГРАММОВКА НЕТТО'!AO322</f>
        <v>400</v>
      </c>
      <c r="E95" s="461">
        <f t="shared" si="13"/>
        <v>300</v>
      </c>
      <c r="F95" s="461">
        <f t="shared" si="13"/>
        <v>400</v>
      </c>
      <c r="G95" s="458"/>
      <c r="H95" s="459">
        <f t="shared" si="14"/>
        <v>0.3</v>
      </c>
      <c r="I95" s="509">
        <f t="shared" si="14"/>
        <v>0.4</v>
      </c>
      <c r="J95" s="549">
        <v>46.5</v>
      </c>
      <c r="K95" s="520">
        <f>H95*J95</f>
        <v>13.95</v>
      </c>
      <c r="L95" s="403">
        <f>I95*J95</f>
        <v>18.600000000000001</v>
      </c>
      <c r="M95" s="389"/>
      <c r="N95" s="390"/>
    </row>
    <row r="96" spans="1:14" ht="15.75" thickBot="1">
      <c r="A96" s="1472" t="s">
        <v>230</v>
      </c>
      <c r="B96" s="1473"/>
      <c r="C96" s="421">
        <f>' РАЗГРАММОВКА НЕТТО'!AP320</f>
        <v>16.580000000000002</v>
      </c>
      <c r="D96" s="421">
        <f>' РАЗГРАММОВКА НЕТТО'!AP322</f>
        <v>20.22</v>
      </c>
      <c r="E96" s="461">
        <f t="shared" si="13"/>
        <v>16.580000000000002</v>
      </c>
      <c r="F96" s="461">
        <f t="shared" si="13"/>
        <v>20.22</v>
      </c>
      <c r="G96" s="404"/>
      <c r="H96" s="459">
        <f t="shared" si="14"/>
        <v>1.6580000000000001E-2</v>
      </c>
      <c r="I96" s="509">
        <f t="shared" si="14"/>
        <v>2.0219999999999998E-2</v>
      </c>
      <c r="J96" s="559">
        <v>58</v>
      </c>
      <c r="K96" s="524">
        <f>H96*J96</f>
        <v>0.96164000000000005</v>
      </c>
      <c r="L96" s="403">
        <f>I96*J96</f>
        <v>1.1727599999999998</v>
      </c>
      <c r="M96" s="389"/>
      <c r="N96" s="390"/>
    </row>
    <row r="97" spans="1:14">
      <c r="A97" s="1460" t="s">
        <v>219</v>
      </c>
      <c r="B97" s="1461"/>
      <c r="C97" s="488"/>
      <c r="D97" s="488"/>
      <c r="E97" s="400"/>
      <c r="F97" s="400"/>
      <c r="G97" s="400"/>
      <c r="H97" s="437"/>
      <c r="I97" s="512"/>
      <c r="J97" s="551"/>
      <c r="K97" s="525"/>
      <c r="L97" s="406"/>
      <c r="M97" s="389"/>
      <c r="N97" s="390"/>
    </row>
    <row r="98" spans="1:14">
      <c r="A98" s="1450" t="s">
        <v>384</v>
      </c>
      <c r="B98" s="1451"/>
      <c r="C98" s="422">
        <f>' РАЗГРАММОВКА НЕТТО'!AZ320</f>
        <v>90</v>
      </c>
      <c r="D98" s="422">
        <v>60</v>
      </c>
      <c r="E98" s="425">
        <f t="shared" ref="E98:F100" si="15">C98</f>
        <v>90</v>
      </c>
      <c r="F98" s="425">
        <f t="shared" si="15"/>
        <v>60</v>
      </c>
      <c r="G98" s="419"/>
      <c r="H98" s="434">
        <f t="shared" ref="H98:I100" si="16">E98/1000</f>
        <v>0.09</v>
      </c>
      <c r="I98" s="508">
        <f t="shared" si="16"/>
        <v>0.06</v>
      </c>
      <c r="J98" s="550">
        <v>58</v>
      </c>
      <c r="K98" s="521">
        <f>H98*J98</f>
        <v>5.22</v>
      </c>
      <c r="L98" s="420">
        <f>I98*J98</f>
        <v>3.48</v>
      </c>
      <c r="M98" s="389"/>
      <c r="N98" s="390"/>
    </row>
    <row r="99" spans="1:14" hidden="1">
      <c r="A99" s="1478" t="s">
        <v>386</v>
      </c>
      <c r="B99" s="1479"/>
      <c r="C99" s="451">
        <v>0</v>
      </c>
      <c r="D99" s="451">
        <v>0</v>
      </c>
      <c r="E99" s="425">
        <f t="shared" si="15"/>
        <v>0</v>
      </c>
      <c r="F99" s="425">
        <f t="shared" si="15"/>
        <v>0</v>
      </c>
      <c r="G99" s="400"/>
      <c r="H99" s="437">
        <f t="shared" si="16"/>
        <v>0</v>
      </c>
      <c r="I99" s="512">
        <f t="shared" si="16"/>
        <v>0</v>
      </c>
      <c r="J99" s="551">
        <v>96</v>
      </c>
      <c r="K99" s="522">
        <f>H99*J99</f>
        <v>0</v>
      </c>
      <c r="L99" s="406">
        <f>I99*J99</f>
        <v>0</v>
      </c>
      <c r="M99" s="389"/>
      <c r="N99" s="390"/>
    </row>
    <row r="100" spans="1:14" ht="15.75" thickBot="1">
      <c r="A100" s="1472" t="s">
        <v>404</v>
      </c>
      <c r="B100" s="1473"/>
      <c r="C100" s="421">
        <v>0</v>
      </c>
      <c r="D100" s="421">
        <v>90</v>
      </c>
      <c r="E100" s="425">
        <f t="shared" si="15"/>
        <v>0</v>
      </c>
      <c r="F100" s="425">
        <f t="shared" si="15"/>
        <v>90</v>
      </c>
      <c r="G100" s="404">
        <f>SUM(E100:F100)</f>
        <v>90</v>
      </c>
      <c r="H100" s="452">
        <f t="shared" si="16"/>
        <v>0</v>
      </c>
      <c r="I100" s="513">
        <f t="shared" si="16"/>
        <v>0.09</v>
      </c>
      <c r="J100" s="559">
        <v>61</v>
      </c>
      <c r="K100" s="524">
        <f>H100*J100</f>
        <v>0</v>
      </c>
      <c r="L100" s="405">
        <f>I100*J100</f>
        <v>5.49</v>
      </c>
      <c r="M100" s="389"/>
      <c r="N100" s="390"/>
    </row>
    <row r="101" spans="1:14">
      <c r="A101" s="1460" t="s">
        <v>405</v>
      </c>
      <c r="B101" s="1461"/>
      <c r="C101" s="488"/>
      <c r="D101" s="488"/>
      <c r="E101" s="400"/>
      <c r="F101" s="400"/>
      <c r="G101" s="400"/>
      <c r="H101" s="437"/>
      <c r="I101" s="512"/>
      <c r="J101" s="551"/>
      <c r="K101" s="522"/>
      <c r="L101" s="406"/>
      <c r="M101" s="389"/>
      <c r="N101" s="390"/>
    </row>
    <row r="102" spans="1:14">
      <c r="A102" s="1446" t="s">
        <v>406</v>
      </c>
      <c r="B102" s="1447"/>
      <c r="C102" s="456">
        <f>' РАЗГРАММОВКА НЕТТО'!BA320</f>
        <v>3.75</v>
      </c>
      <c r="D102" s="456">
        <f>' РАЗГРАММОВКА НЕТТО'!BA322</f>
        <v>4.5</v>
      </c>
      <c r="E102" s="461">
        <f>C102</f>
        <v>3.75</v>
      </c>
      <c r="F102" s="461">
        <f>D102</f>
        <v>4.5</v>
      </c>
      <c r="G102" s="458">
        <f t="shared" ref="G102:G108" si="17">SUM(E102:F102)</f>
        <v>8.25</v>
      </c>
      <c r="H102" s="459">
        <f t="shared" ref="H102:I107" si="18">E102/1000</f>
        <v>3.7499999999999999E-3</v>
      </c>
      <c r="I102" s="509">
        <f t="shared" si="18"/>
        <v>4.4999999999999997E-3</v>
      </c>
      <c r="J102" s="549">
        <v>310</v>
      </c>
      <c r="K102" s="520">
        <f t="shared" ref="K102:K107" si="19">H102*J102</f>
        <v>1.1624999999999999</v>
      </c>
      <c r="L102" s="403">
        <f t="shared" ref="L102:L107" si="20">I102*J102</f>
        <v>1.3949999999999998</v>
      </c>
      <c r="M102" s="389"/>
      <c r="N102" s="390"/>
    </row>
    <row r="103" spans="1:14">
      <c r="A103" s="1446" t="s">
        <v>407</v>
      </c>
      <c r="B103" s="1447"/>
      <c r="C103" s="456">
        <f>' РАЗГРАММОВКА НЕТТО'!BE320</f>
        <v>4</v>
      </c>
      <c r="D103" s="456">
        <f>' РАЗГРАММОВКА НЕТТО'!BE322</f>
        <v>4.8</v>
      </c>
      <c r="E103" s="461">
        <f t="shared" ref="E103:F107" si="21">C103</f>
        <v>4</v>
      </c>
      <c r="F103" s="461">
        <f t="shared" si="21"/>
        <v>4.8</v>
      </c>
      <c r="G103" s="458">
        <f t="shared" si="17"/>
        <v>8.8000000000000007</v>
      </c>
      <c r="H103" s="459">
        <f t="shared" si="18"/>
        <v>4.0000000000000001E-3</v>
      </c>
      <c r="I103" s="509">
        <f t="shared" si="18"/>
        <v>4.7999999999999996E-3</v>
      </c>
      <c r="J103" s="549">
        <v>198</v>
      </c>
      <c r="K103" s="520">
        <f t="shared" si="19"/>
        <v>0.79200000000000004</v>
      </c>
      <c r="L103" s="403">
        <f t="shared" si="20"/>
        <v>0.95039999999999991</v>
      </c>
      <c r="M103" s="389"/>
      <c r="N103" s="390"/>
    </row>
    <row r="104" spans="1:14">
      <c r="A104" s="1446" t="s">
        <v>213</v>
      </c>
      <c r="B104" s="1447"/>
      <c r="C104" s="456">
        <f>' РАЗГРАММОВКА НЕТТО'!BF320</f>
        <v>7.5</v>
      </c>
      <c r="D104" s="456">
        <f>' РАЗГРАММОВКА НЕТТО'!BF322</f>
        <v>9</v>
      </c>
      <c r="E104" s="461">
        <f t="shared" si="21"/>
        <v>7.5</v>
      </c>
      <c r="F104" s="461">
        <f t="shared" si="21"/>
        <v>9</v>
      </c>
      <c r="G104" s="458">
        <f t="shared" si="17"/>
        <v>16.5</v>
      </c>
      <c r="H104" s="459">
        <f t="shared" si="18"/>
        <v>7.4999999999999997E-3</v>
      </c>
      <c r="I104" s="509">
        <f t="shared" si="18"/>
        <v>8.9999999999999993E-3</v>
      </c>
      <c r="J104" s="549">
        <v>384</v>
      </c>
      <c r="K104" s="520">
        <f t="shared" si="19"/>
        <v>2.88</v>
      </c>
      <c r="L104" s="403">
        <f t="shared" si="20"/>
        <v>3.4559999999999995</v>
      </c>
      <c r="M104" s="389"/>
      <c r="N104" s="390"/>
    </row>
    <row r="105" spans="1:14">
      <c r="A105" s="1446" t="s">
        <v>408</v>
      </c>
      <c r="B105" s="1447"/>
      <c r="C105" s="456">
        <f>' РАЗГРАММОВКА НЕТТО'!BC320</f>
        <v>204.96999999999994</v>
      </c>
      <c r="D105" s="456">
        <f>' РАЗГРАММОВКА НЕТТО'!BC322</f>
        <v>248.81781045751649</v>
      </c>
      <c r="E105" s="461">
        <f t="shared" si="21"/>
        <v>204.96999999999994</v>
      </c>
      <c r="F105" s="461">
        <f t="shared" si="21"/>
        <v>248.81781045751649</v>
      </c>
      <c r="G105" s="458">
        <f t="shared" si="17"/>
        <v>453.78781045751646</v>
      </c>
      <c r="H105" s="459">
        <f t="shared" si="18"/>
        <v>0.20496999999999993</v>
      </c>
      <c r="I105" s="509">
        <f t="shared" si="18"/>
        <v>0.2488178104575165</v>
      </c>
      <c r="J105" s="549">
        <v>39</v>
      </c>
      <c r="K105" s="520">
        <f t="shared" si="19"/>
        <v>7.9938299999999973</v>
      </c>
      <c r="L105" s="403">
        <f t="shared" si="20"/>
        <v>9.7038946078431429</v>
      </c>
      <c r="M105" s="389"/>
      <c r="N105" s="390"/>
    </row>
    <row r="106" spans="1:14">
      <c r="A106" s="1446" t="s">
        <v>212</v>
      </c>
      <c r="B106" s="1447"/>
      <c r="C106" s="456">
        <f>' РАЗГРАММОВКА НЕТТО'!BG320</f>
        <v>10.4</v>
      </c>
      <c r="D106" s="456">
        <f>' РАЗГРАММОВКА НЕТТО'!BG322</f>
        <v>12.48</v>
      </c>
      <c r="E106" s="461">
        <f t="shared" si="21"/>
        <v>10.4</v>
      </c>
      <c r="F106" s="461">
        <f t="shared" si="21"/>
        <v>12.48</v>
      </c>
      <c r="G106" s="458">
        <f t="shared" si="17"/>
        <v>22.880000000000003</v>
      </c>
      <c r="H106" s="459">
        <f t="shared" si="18"/>
        <v>1.04E-2</v>
      </c>
      <c r="I106" s="509">
        <f t="shared" si="18"/>
        <v>1.248E-2</v>
      </c>
      <c r="J106" s="549">
        <v>88</v>
      </c>
      <c r="K106" s="520">
        <f t="shared" si="19"/>
        <v>0.91520000000000001</v>
      </c>
      <c r="L106" s="403">
        <f t="shared" si="20"/>
        <v>1.0982399999999999</v>
      </c>
      <c r="M106" s="416"/>
      <c r="N106" s="417"/>
    </row>
    <row r="107" spans="1:14">
      <c r="A107" s="1480" t="s">
        <v>390</v>
      </c>
      <c r="B107" s="1481"/>
      <c r="C107" s="494">
        <f>' РАЗГРАММОВКА НЕТТО'!BB320</f>
        <v>0</v>
      </c>
      <c r="D107" s="494">
        <f>' РАЗГРАММОВКА НЕТТО'!BB322</f>
        <v>0</v>
      </c>
      <c r="E107" s="497">
        <f t="shared" si="21"/>
        <v>0</v>
      </c>
      <c r="F107" s="497">
        <f t="shared" si="21"/>
        <v>0</v>
      </c>
      <c r="G107" s="498">
        <f t="shared" si="17"/>
        <v>0</v>
      </c>
      <c r="H107" s="529">
        <f t="shared" si="18"/>
        <v>0</v>
      </c>
      <c r="I107" s="508">
        <f t="shared" si="18"/>
        <v>0</v>
      </c>
      <c r="J107" s="550">
        <v>11.2</v>
      </c>
      <c r="K107" s="521">
        <f t="shared" si="19"/>
        <v>0</v>
      </c>
      <c r="L107" s="530">
        <f t="shared" si="20"/>
        <v>0</v>
      </c>
      <c r="M107" s="394"/>
      <c r="N107" s="394"/>
    </row>
    <row r="108" spans="1:14">
      <c r="A108" s="1482" t="s">
        <v>443</v>
      </c>
      <c r="B108" s="1483"/>
      <c r="C108" s="535">
        <f>' РАЗГРАММОВКА НЕТТО'!BH320</f>
        <v>0.3</v>
      </c>
      <c r="D108" s="535">
        <f>' РАЗГРАММОВКА НЕТТО'!BH322</f>
        <v>0.36</v>
      </c>
      <c r="E108" s="536">
        <f t="shared" ref="E108:F111" si="22">C108</f>
        <v>0.3</v>
      </c>
      <c r="F108" s="536">
        <f t="shared" si="22"/>
        <v>0.36</v>
      </c>
      <c r="G108" s="537">
        <f t="shared" si="17"/>
        <v>0.65999999999999992</v>
      </c>
      <c r="H108" s="538"/>
      <c r="I108" s="545"/>
      <c r="J108" s="553">
        <v>13.7</v>
      </c>
      <c r="K108" s="546">
        <f>E108*J108/50</f>
        <v>8.2199999999999995E-2</v>
      </c>
      <c r="L108" s="540">
        <f>F108*J108/50</f>
        <v>9.8639999999999992E-2</v>
      </c>
      <c r="M108" s="394"/>
      <c r="N108" s="418"/>
    </row>
    <row r="109" spans="1:14">
      <c r="A109" s="1482" t="s">
        <v>444</v>
      </c>
      <c r="B109" s="1483"/>
      <c r="C109" s="541">
        <f>' РАЗГРАММОВКА НЕТТО'!BI320</f>
        <v>0</v>
      </c>
      <c r="D109" s="541">
        <f>' РАЗГРАММОВКА НЕТТО'!BI322</f>
        <v>0</v>
      </c>
      <c r="E109" s="539">
        <f t="shared" si="22"/>
        <v>0</v>
      </c>
      <c r="F109" s="539">
        <f t="shared" si="22"/>
        <v>0</v>
      </c>
      <c r="G109" s="537"/>
      <c r="H109" s="538"/>
      <c r="I109" s="545"/>
      <c r="J109" s="553">
        <v>3</v>
      </c>
      <c r="K109" s="546">
        <f>E109*J109/1.5</f>
        <v>0</v>
      </c>
      <c r="L109" s="540">
        <f>F109*J109/1.5</f>
        <v>0</v>
      </c>
      <c r="M109" s="394"/>
      <c r="N109" s="418"/>
    </row>
    <row r="110" spans="1:14">
      <c r="A110" s="1484" t="s">
        <v>441</v>
      </c>
      <c r="B110" s="1485"/>
      <c r="C110" s="542">
        <f>' РАЗГРАММОВКА НЕТТО'!BK320</f>
        <v>0</v>
      </c>
      <c r="D110" s="542">
        <f>' РАЗГРАММОВКА НЕТТО'!BK322</f>
        <v>0</v>
      </c>
      <c r="E110" s="543">
        <f t="shared" si="22"/>
        <v>0</v>
      </c>
      <c r="F110" s="543">
        <f t="shared" si="22"/>
        <v>0</v>
      </c>
      <c r="G110" s="544"/>
      <c r="H110" s="496">
        <f>E110/1000</f>
        <v>0</v>
      </c>
      <c r="I110" s="509">
        <f>F110/1000</f>
        <v>0</v>
      </c>
      <c r="J110" s="549">
        <v>258</v>
      </c>
      <c r="K110" s="520">
        <f>H110*J110</f>
        <v>0</v>
      </c>
      <c r="L110" s="504">
        <f>I110*J110</f>
        <v>0</v>
      </c>
      <c r="M110" s="394"/>
      <c r="N110" s="418"/>
    </row>
    <row r="111" spans="1:14" ht="15.75" thickBot="1">
      <c r="A111" s="1486" t="s">
        <v>215</v>
      </c>
      <c r="B111" s="1487"/>
      <c r="C111" s="453">
        <f>' РАЗГРАММОВКА НЕТТО'!BD320</f>
        <v>69.905000000000001</v>
      </c>
      <c r="D111" s="453">
        <f>' РАЗГРАММОВКА НЕТТО'!BD322</f>
        <v>89.433333333333337</v>
      </c>
      <c r="E111" s="499">
        <f t="shared" si="22"/>
        <v>69.905000000000001</v>
      </c>
      <c r="F111" s="499">
        <f t="shared" si="22"/>
        <v>89.433333333333337</v>
      </c>
      <c r="G111" s="454"/>
      <c r="H111" s="531">
        <f>E111/1000</f>
        <v>6.9904999999999995E-2</v>
      </c>
      <c r="I111" s="532">
        <f>F111/1000</f>
        <v>8.9433333333333337E-2</v>
      </c>
      <c r="J111" s="560">
        <v>65</v>
      </c>
      <c r="K111" s="533">
        <f>H111*J111</f>
        <v>4.543825</v>
      </c>
      <c r="L111" s="534">
        <f>I111*J111</f>
        <v>5.8131666666666666</v>
      </c>
      <c r="M111" s="394"/>
      <c r="N111" s="418"/>
    </row>
    <row r="112" spans="1:14" ht="15.75" thickBot="1">
      <c r="A112" s="1488"/>
      <c r="B112" s="1447"/>
      <c r="C112" s="486"/>
      <c r="D112" s="486"/>
      <c r="E112" s="458"/>
      <c r="F112" s="458"/>
      <c r="G112" s="458"/>
      <c r="H112" s="458"/>
      <c r="I112" s="475"/>
      <c r="J112" s="442" t="s">
        <v>446</v>
      </c>
      <c r="K112" s="443" t="e">
        <f>SUM(K4:K111)</f>
        <v>#REF!</v>
      </c>
      <c r="L112" s="443" t="e">
        <f>SUM(L4:L111)</f>
        <v>#REF!</v>
      </c>
      <c r="M112" s="394"/>
      <c r="N112" s="394"/>
    </row>
    <row r="113" spans="9:12" ht="15.75" thickBot="1">
      <c r="J113" s="442" t="s">
        <v>447</v>
      </c>
      <c r="K113" s="443">
        <v>10</v>
      </c>
      <c r="L113" s="443">
        <v>10</v>
      </c>
    </row>
    <row r="114" spans="9:12" ht="19.5" thickBot="1">
      <c r="J114" s="444" t="s">
        <v>205</v>
      </c>
      <c r="K114" s="476" t="e">
        <f>K112/K113</f>
        <v>#REF!</v>
      </c>
      <c r="L114" s="476" t="e">
        <f>L112/L113</f>
        <v>#REF!</v>
      </c>
    </row>
    <row r="115" spans="9:12" ht="19.5" thickBot="1">
      <c r="J115" s="566" t="s">
        <v>391</v>
      </c>
      <c r="K115" s="567">
        <v>65.84</v>
      </c>
      <c r="L115" s="567">
        <v>79.37</v>
      </c>
    </row>
    <row r="116" spans="9:12" ht="16.5" thickBot="1">
      <c r="J116" s="444" t="s">
        <v>445</v>
      </c>
      <c r="K116" s="565">
        <v>77</v>
      </c>
      <c r="L116" s="565">
        <v>88</v>
      </c>
    </row>
    <row r="117" spans="9:12" ht="18.75">
      <c r="I117" s="1493" t="s">
        <v>488</v>
      </c>
      <c r="J117" s="1493"/>
      <c r="K117" s="568" t="s">
        <v>494</v>
      </c>
      <c r="L117" s="568" t="s">
        <v>495</v>
      </c>
    </row>
  </sheetData>
  <mergeCells count="117">
    <mergeCell ref="A1:B2"/>
    <mergeCell ref="C1:D1"/>
    <mergeCell ref="E1:F1"/>
    <mergeCell ref="H1:I1"/>
    <mergeCell ref="J1:J2"/>
    <mergeCell ref="K1:L1"/>
    <mergeCell ref="I117:J117"/>
    <mergeCell ref="A9:B9"/>
    <mergeCell ref="A10:B10"/>
    <mergeCell ref="A11:B11"/>
    <mergeCell ref="A12:B12"/>
    <mergeCell ref="A13:B13"/>
    <mergeCell ref="A14:B14"/>
    <mergeCell ref="A3:B3"/>
    <mergeCell ref="A4:B4"/>
    <mergeCell ref="A5:B5"/>
    <mergeCell ref="A6:B6"/>
    <mergeCell ref="A7:B7"/>
    <mergeCell ref="A8:B8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33:B33"/>
    <mergeCell ref="A34:B34"/>
    <mergeCell ref="A35:C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81:B81"/>
    <mergeCell ref="A82:B82"/>
    <mergeCell ref="A83:B83"/>
    <mergeCell ref="A84:B84"/>
    <mergeCell ref="A85:B85"/>
    <mergeCell ref="A86:B86"/>
    <mergeCell ref="A75:B75"/>
    <mergeCell ref="A76:B76"/>
    <mergeCell ref="A77:D77"/>
    <mergeCell ref="A78:B78"/>
    <mergeCell ref="A79:B79"/>
    <mergeCell ref="A80:B80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111:B111"/>
    <mergeCell ref="A112:B112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</mergeCells>
  <pageMargins left="0.74803149606299213" right="0.74803149606299213" top="0.98425196850393704" bottom="0.98425196850393704" header="0.51181102362204722" footer="0.51181102362204722"/>
  <pageSetup paperSize="9" scale="7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24"/>
  <sheetViews>
    <sheetView topLeftCell="A107" workbookViewId="0">
      <selection activeCell="C28" sqref="C28:D28"/>
    </sheetView>
  </sheetViews>
  <sheetFormatPr defaultRowHeight="15"/>
  <cols>
    <col min="2" max="2" width="25" customWidth="1"/>
    <col min="3" max="3" width="14.85546875" customWidth="1"/>
    <col min="4" max="4" width="14.5703125" customWidth="1"/>
    <col min="5" max="5" width="16.140625" customWidth="1"/>
    <col min="6" max="6" width="16.28515625" customWidth="1"/>
    <col min="7" max="7" width="11.28515625" hidden="1" customWidth="1"/>
    <col min="8" max="8" width="15.140625" customWidth="1"/>
    <col min="9" max="9" width="14.85546875" customWidth="1"/>
    <col min="10" max="10" width="11.140625" style="393" customWidth="1"/>
    <col min="11" max="11" width="15.28515625" customWidth="1"/>
    <col min="12" max="12" width="14.85546875" customWidth="1"/>
    <col min="13" max="13" width="10.85546875" customWidth="1"/>
    <col min="14" max="14" width="10" customWidth="1"/>
  </cols>
  <sheetData>
    <row r="1" spans="1:14" ht="74.25" customHeight="1">
      <c r="A1" s="1489" t="s">
        <v>387</v>
      </c>
      <c r="B1" s="1490"/>
      <c r="C1" s="1494" t="s">
        <v>409</v>
      </c>
      <c r="D1" s="1495"/>
      <c r="E1" s="1494" t="s">
        <v>410</v>
      </c>
      <c r="F1" s="1495"/>
      <c r="G1" s="594" t="s">
        <v>49</v>
      </c>
      <c r="H1" s="1496" t="s">
        <v>388</v>
      </c>
      <c r="I1" s="1439"/>
      <c r="J1" s="1497" t="s">
        <v>489</v>
      </c>
      <c r="K1" s="1442" t="s">
        <v>392</v>
      </c>
      <c r="L1" s="1498"/>
    </row>
    <row r="2" spans="1:14" ht="15.75" thickBot="1">
      <c r="A2" s="1491"/>
      <c r="B2" s="1492"/>
      <c r="C2" s="595" t="s">
        <v>207</v>
      </c>
      <c r="D2" s="595" t="s">
        <v>208</v>
      </c>
      <c r="E2" s="595" t="s">
        <v>207</v>
      </c>
      <c r="F2" s="595" t="s">
        <v>208</v>
      </c>
      <c r="G2" s="596"/>
      <c r="H2" s="595" t="s">
        <v>207</v>
      </c>
      <c r="I2" s="505" t="s">
        <v>208</v>
      </c>
      <c r="J2" s="1441"/>
      <c r="K2" s="518" t="s">
        <v>207</v>
      </c>
      <c r="L2" s="398" t="s">
        <v>208</v>
      </c>
    </row>
    <row r="3" spans="1:14" ht="14.25" customHeight="1">
      <c r="A3" s="1452" t="s">
        <v>393</v>
      </c>
      <c r="B3" s="1501"/>
      <c r="C3" s="597"/>
      <c r="D3" s="597"/>
      <c r="E3" s="598"/>
      <c r="F3" s="598"/>
      <c r="G3" s="599"/>
      <c r="H3" s="599"/>
      <c r="I3" s="506"/>
      <c r="J3" s="548"/>
      <c r="K3" s="519"/>
      <c r="L3" s="600"/>
      <c r="M3" s="387"/>
      <c r="N3" s="388"/>
    </row>
    <row r="4" spans="1:14">
      <c r="A4" s="1454" t="s">
        <v>262</v>
      </c>
      <c r="B4" s="1499"/>
      <c r="C4" s="582">
        <f>' РАЗГРАММОВКА НЕТТО'!L320</f>
        <v>183.4</v>
      </c>
      <c r="D4" s="582">
        <f>' РАЗГРАММОВКА НЕТТО'!L322</f>
        <v>239.86666666666665</v>
      </c>
      <c r="E4" s="601">
        <f>E5+E6</f>
        <v>195</v>
      </c>
      <c r="F4" s="601">
        <f>F5+F6</f>
        <v>220.1</v>
      </c>
      <c r="G4" s="584">
        <f>SUM(E4:F4)</f>
        <v>415.1</v>
      </c>
      <c r="H4" s="585">
        <f>E4/1000</f>
        <v>0.19500000000000001</v>
      </c>
      <c r="I4" s="586">
        <f>F4/1000</f>
        <v>0.22009999999999999</v>
      </c>
      <c r="J4" s="549">
        <v>330</v>
      </c>
      <c r="K4" s="587">
        <f>H4*J4</f>
        <v>64.350000000000009</v>
      </c>
      <c r="L4" s="504">
        <f>I4*J4</f>
        <v>72.632999999999996</v>
      </c>
      <c r="M4" s="389"/>
      <c r="N4" s="390"/>
    </row>
    <row r="5" spans="1:14">
      <c r="A5" s="1456" t="s">
        <v>413</v>
      </c>
      <c r="B5" s="1500"/>
      <c r="C5" s="582"/>
      <c r="D5" s="582"/>
      <c r="E5" s="593">
        <v>90</v>
      </c>
      <c r="F5" s="593">
        <v>100</v>
      </c>
      <c r="G5" s="584"/>
      <c r="H5" s="585"/>
      <c r="I5" s="586"/>
      <c r="J5" s="549"/>
      <c r="K5" s="587"/>
      <c r="L5" s="504"/>
      <c r="M5" s="389"/>
      <c r="N5" s="390"/>
    </row>
    <row r="6" spans="1:14">
      <c r="A6" s="1456" t="s">
        <v>414</v>
      </c>
      <c r="B6" s="1500"/>
      <c r="C6" s="582"/>
      <c r="D6" s="582"/>
      <c r="E6" s="593">
        <v>105</v>
      </c>
      <c r="F6" s="593">
        <v>120.1</v>
      </c>
      <c r="G6" s="584"/>
      <c r="H6" s="585"/>
      <c r="I6" s="586"/>
      <c r="J6" s="549"/>
      <c r="K6" s="587"/>
      <c r="L6" s="504"/>
      <c r="M6" s="389"/>
      <c r="N6" s="390"/>
    </row>
    <row r="7" spans="1:14">
      <c r="A7" s="1454" t="s">
        <v>261</v>
      </c>
      <c r="B7" s="1499"/>
      <c r="C7" s="582">
        <f>' РАЗГРАММОВКА НЕТТО'!M320</f>
        <v>44.599999999999994</v>
      </c>
      <c r="D7" s="582">
        <f>' РАЗГРАММОВКА НЕТТО'!M322</f>
        <v>59.466666666666669</v>
      </c>
      <c r="E7" s="601">
        <f>E8</f>
        <v>52.7</v>
      </c>
      <c r="F7" s="601">
        <f>F8</f>
        <v>62.1</v>
      </c>
      <c r="G7" s="584"/>
      <c r="H7" s="585">
        <f>E7/1000</f>
        <v>5.2700000000000004E-2</v>
      </c>
      <c r="I7" s="586">
        <f>F7/1000</f>
        <v>6.2100000000000002E-2</v>
      </c>
      <c r="J7" s="549">
        <v>264</v>
      </c>
      <c r="K7" s="587">
        <f>H7*J7</f>
        <v>13.912800000000001</v>
      </c>
      <c r="L7" s="504">
        <f>I7*J7</f>
        <v>16.394400000000001</v>
      </c>
      <c r="M7" s="389"/>
      <c r="N7" s="390"/>
    </row>
    <row r="8" spans="1:14">
      <c r="A8" s="1456" t="s">
        <v>499</v>
      </c>
      <c r="B8" s="1500"/>
      <c r="C8" s="582"/>
      <c r="D8" s="582"/>
      <c r="E8" s="593">
        <v>52.7</v>
      </c>
      <c r="F8" s="593">
        <v>62.1</v>
      </c>
      <c r="G8" s="584"/>
      <c r="H8" s="585"/>
      <c r="I8" s="586"/>
      <c r="J8" s="549"/>
      <c r="K8" s="587"/>
      <c r="L8" s="504"/>
      <c r="M8" s="389"/>
      <c r="N8" s="390"/>
    </row>
    <row r="9" spans="1:14">
      <c r="A9" s="1454" t="s">
        <v>260</v>
      </c>
      <c r="B9" s="1499"/>
      <c r="C9" s="582">
        <f>' РАЗГРАММОВКА НЕТТО'!N320</f>
        <v>176.6</v>
      </c>
      <c r="D9" s="582">
        <f>' РАЗГРАММОВКА НЕТТО'!N322</f>
        <v>235.46666666666667</v>
      </c>
      <c r="E9" s="589">
        <f>E10</f>
        <v>212.77108433734941</v>
      </c>
      <c r="F9" s="589">
        <f>F10</f>
        <v>283.6947791164659</v>
      </c>
      <c r="G9" s="584">
        <f>SUM(E9:F9)</f>
        <v>496.4658634538153</v>
      </c>
      <c r="H9" s="585">
        <f>E9/1000</f>
        <v>0.2127710843373494</v>
      </c>
      <c r="I9" s="586">
        <f>F9/1000</f>
        <v>0.2836947791164659</v>
      </c>
      <c r="J9" s="549">
        <v>178</v>
      </c>
      <c r="K9" s="587">
        <f>H9*J9</f>
        <v>37.873253012048195</v>
      </c>
      <c r="L9" s="504">
        <f>I9*J9</f>
        <v>50.497670682730927</v>
      </c>
      <c r="M9" s="389"/>
      <c r="N9" s="390"/>
    </row>
    <row r="10" spans="1:14">
      <c r="A10" s="1456" t="s">
        <v>415</v>
      </c>
      <c r="B10" s="1500"/>
      <c r="C10" s="582"/>
      <c r="D10" s="582"/>
      <c r="E10" s="583">
        <f>C9*100/83</f>
        <v>212.77108433734941</v>
      </c>
      <c r="F10" s="583">
        <f>D9*100/83</f>
        <v>283.6947791164659</v>
      </c>
      <c r="G10" s="584"/>
      <c r="H10" s="585"/>
      <c r="I10" s="586"/>
      <c r="J10" s="549"/>
      <c r="K10" s="587"/>
      <c r="L10" s="504"/>
      <c r="M10" s="389"/>
      <c r="N10" s="390"/>
    </row>
    <row r="11" spans="1:14" hidden="1">
      <c r="A11" s="1454" t="s">
        <v>261</v>
      </c>
      <c r="B11" s="1499"/>
      <c r="C11" s="582">
        <f>' РАЗГРАММОВКА НЕТТО'!M320</f>
        <v>44.599999999999994</v>
      </c>
      <c r="D11" s="582">
        <f>' РАЗГРАММОВКА НЕТТО'!M322</f>
        <v>59.466666666666669</v>
      </c>
      <c r="E11" s="589">
        <v>0</v>
      </c>
      <c r="F11" s="589">
        <v>0</v>
      </c>
      <c r="G11" s="584">
        <f>SUM(E11:F11)</f>
        <v>0</v>
      </c>
      <c r="H11" s="585">
        <f>E11/H4</f>
        <v>0</v>
      </c>
      <c r="I11" s="586">
        <f>F11/I4</f>
        <v>0</v>
      </c>
      <c r="J11" s="549">
        <v>259</v>
      </c>
      <c r="K11" s="587">
        <f>H11*J11</f>
        <v>0</v>
      </c>
      <c r="L11" s="504">
        <f>I11*J11</f>
        <v>0</v>
      </c>
      <c r="M11" s="389"/>
      <c r="N11" s="390"/>
    </row>
    <row r="12" spans="1:14">
      <c r="A12" s="1454" t="s">
        <v>442</v>
      </c>
      <c r="B12" s="1499"/>
      <c r="C12" s="582">
        <f>' РАЗГРАММОВКА НЕТТО'!O320</f>
        <v>126.97500000000001</v>
      </c>
      <c r="D12" s="582">
        <f>' РАЗГРАММОВКА НЕТТО'!O322</f>
        <v>160.69999999999999</v>
      </c>
      <c r="E12" s="589">
        <f>E13+E14+E15</f>
        <v>215.79590645150941</v>
      </c>
      <c r="F12" s="589">
        <f>F13+F14+F15</f>
        <v>259.74213531808408</v>
      </c>
      <c r="G12" s="584">
        <f>SUM(E12:F12)</f>
        <v>475.53804176959352</v>
      </c>
      <c r="H12" s="585">
        <f>E12/1000</f>
        <v>0.21579590645150942</v>
      </c>
      <c r="I12" s="586">
        <f>F12/1000</f>
        <v>0.2597421353180841</v>
      </c>
      <c r="J12" s="549">
        <v>131.80000000000001</v>
      </c>
      <c r="K12" s="587">
        <f>H12*J12</f>
        <v>28.441900470308944</v>
      </c>
      <c r="L12" s="504">
        <f>I12*J12</f>
        <v>34.23401343492349</v>
      </c>
      <c r="M12" s="389"/>
      <c r="N12" s="390"/>
    </row>
    <row r="13" spans="1:14">
      <c r="A13" s="1456" t="s">
        <v>496</v>
      </c>
      <c r="B13" s="1500"/>
      <c r="C13" s="602">
        <v>62.14</v>
      </c>
      <c r="D13" s="602">
        <v>74.569999999999993</v>
      </c>
      <c r="E13" s="563">
        <f>C13*100/70</f>
        <v>88.771428571428572</v>
      </c>
      <c r="F13" s="563">
        <f>D13*100/70</f>
        <v>106.52857142857141</v>
      </c>
      <c r="G13" s="498"/>
      <c r="H13" s="529"/>
      <c r="I13" s="508"/>
      <c r="J13" s="603"/>
      <c r="K13" s="521"/>
      <c r="L13" s="530"/>
      <c r="M13" s="389"/>
      <c r="N13" s="390"/>
    </row>
    <row r="14" spans="1:14">
      <c r="A14" s="1456" t="s">
        <v>417</v>
      </c>
      <c r="B14" s="1500"/>
      <c r="C14" s="602">
        <v>40.299999999999997</v>
      </c>
      <c r="D14" s="602">
        <v>47</v>
      </c>
      <c r="E14" s="563">
        <f>C14*100/61</f>
        <v>66.065573770491795</v>
      </c>
      <c r="F14" s="563">
        <f>D14*100/61</f>
        <v>77.049180327868854</v>
      </c>
      <c r="G14" s="498"/>
      <c r="H14" s="529"/>
      <c r="I14" s="508"/>
      <c r="J14" s="603"/>
      <c r="K14" s="521"/>
      <c r="L14" s="530"/>
      <c r="M14" s="389"/>
      <c r="N14" s="390"/>
    </row>
    <row r="15" spans="1:14">
      <c r="A15" s="1456" t="s">
        <v>418</v>
      </c>
      <c r="B15" s="1500"/>
      <c r="C15" s="602">
        <v>44.5</v>
      </c>
      <c r="D15" s="602">
        <v>55.6</v>
      </c>
      <c r="E15" s="563">
        <f>C15*100/73</f>
        <v>60.958904109589042</v>
      </c>
      <c r="F15" s="563">
        <f>D15*100/73</f>
        <v>76.164383561643831</v>
      </c>
      <c r="G15" s="498"/>
      <c r="H15" s="529"/>
      <c r="I15" s="508"/>
      <c r="J15" s="603"/>
      <c r="K15" s="521"/>
      <c r="L15" s="530"/>
      <c r="M15" s="389"/>
      <c r="N15" s="390"/>
    </row>
    <row r="16" spans="1:14">
      <c r="A16" s="1503" t="s">
        <v>486</v>
      </c>
      <c r="B16" s="1481"/>
      <c r="C16" s="494">
        <f>C17*100/82</f>
        <v>277.6829268292683</v>
      </c>
      <c r="D16" s="494">
        <f>D17*100/82</f>
        <v>330.73170731707319</v>
      </c>
      <c r="E16" s="497">
        <f>E18</f>
        <v>280.77141236528644</v>
      </c>
      <c r="F16" s="497">
        <f>F18</f>
        <v>334.41021973414877</v>
      </c>
      <c r="G16" s="498">
        <f>SUM(E16:F16)</f>
        <v>615.18163209943521</v>
      </c>
      <c r="H16" s="585">
        <f>E16/1000</f>
        <v>0.28077141236528641</v>
      </c>
      <c r="I16" s="586">
        <f>F16/1000</f>
        <v>0.33441021973414875</v>
      </c>
      <c r="J16" s="603">
        <v>168</v>
      </c>
      <c r="K16" s="521">
        <f>H16*J16</f>
        <v>47.169597277368119</v>
      </c>
      <c r="L16" s="530">
        <f>I16*J16</f>
        <v>56.180916915336994</v>
      </c>
      <c r="M16" s="389"/>
      <c r="N16" s="390"/>
    </row>
    <row r="17" spans="1:14">
      <c r="A17" s="1504" t="s">
        <v>487</v>
      </c>
      <c r="B17" s="1505"/>
      <c r="C17" s="604">
        <f>' РАЗГРАММОВКА НЕТТО'!P320</f>
        <v>227.7</v>
      </c>
      <c r="D17" s="604">
        <f>' РАЗГРАММОВКА НЕТТО'!P322</f>
        <v>271.2</v>
      </c>
      <c r="E17" s="602"/>
      <c r="F17" s="602"/>
      <c r="G17" s="584"/>
      <c r="H17" s="584"/>
      <c r="I17" s="605"/>
      <c r="J17" s="549"/>
      <c r="K17" s="587"/>
      <c r="L17" s="504"/>
      <c r="M17" s="389"/>
      <c r="N17" s="390"/>
    </row>
    <row r="18" spans="1:14" ht="15.75" thickBot="1">
      <c r="A18" s="1456" t="s">
        <v>419</v>
      </c>
      <c r="B18" s="1500"/>
      <c r="C18" s="604"/>
      <c r="D18" s="604"/>
      <c r="E18" s="563">
        <f>C16*100/98.9</f>
        <v>280.77141236528644</v>
      </c>
      <c r="F18" s="563">
        <f>D16*100/98.9</f>
        <v>334.41021973414877</v>
      </c>
      <c r="G18" s="584"/>
      <c r="H18" s="584"/>
      <c r="I18" s="605"/>
      <c r="J18" s="549"/>
      <c r="K18" s="587"/>
      <c r="L18" s="504"/>
      <c r="M18" s="389"/>
      <c r="N18" s="390"/>
    </row>
    <row r="19" spans="1:14">
      <c r="A19" s="1460" t="s">
        <v>257</v>
      </c>
      <c r="B19" s="1502"/>
      <c r="C19" s="606"/>
      <c r="D19" s="606"/>
      <c r="E19" s="599"/>
      <c r="F19" s="599"/>
      <c r="G19" s="599"/>
      <c r="H19" s="599"/>
      <c r="I19" s="506"/>
      <c r="J19" s="551"/>
      <c r="K19" s="522"/>
      <c r="L19" s="607"/>
      <c r="M19" s="389"/>
      <c r="N19" s="390"/>
    </row>
    <row r="20" spans="1:14" ht="15.75" thickBot="1">
      <c r="A20" s="1462" t="s">
        <v>257</v>
      </c>
      <c r="B20" s="1463"/>
      <c r="C20" s="440">
        <f>' РАЗГРАММОВКА НЕТТО'!Q320</f>
        <v>6.372530952380953</v>
      </c>
      <c r="D20" s="440">
        <f>' РАЗГРАММОВКА НЕТТО'!Q322</f>
        <v>6.7675339869281048</v>
      </c>
      <c r="E20" s="608" t="s">
        <v>484</v>
      </c>
      <c r="F20" s="608" t="s">
        <v>485</v>
      </c>
      <c r="G20" s="609" t="s">
        <v>389</v>
      </c>
      <c r="H20" s="609">
        <v>4.12</v>
      </c>
      <c r="I20" s="511">
        <v>5.04</v>
      </c>
      <c r="J20" s="552">
        <v>6.5</v>
      </c>
      <c r="K20" s="523">
        <f>H20*J20</f>
        <v>26.78</v>
      </c>
      <c r="L20" s="455">
        <f>I20*J20</f>
        <v>32.76</v>
      </c>
      <c r="M20" s="389"/>
      <c r="N20" s="390"/>
    </row>
    <row r="21" spans="1:14">
      <c r="A21" s="1460" t="s">
        <v>394</v>
      </c>
      <c r="B21" s="1502"/>
      <c r="C21" s="606"/>
      <c r="D21" s="606"/>
      <c r="E21" s="610"/>
      <c r="F21" s="611"/>
      <c r="G21" s="599">
        <f>SUM(E21:F21)</f>
        <v>0</v>
      </c>
      <c r="H21" s="599"/>
      <c r="I21" s="506"/>
      <c r="J21" s="551"/>
      <c r="K21" s="522"/>
      <c r="L21" s="607"/>
      <c r="M21" s="389"/>
      <c r="N21" s="390"/>
    </row>
    <row r="22" spans="1:14">
      <c r="A22" s="1454" t="s">
        <v>117</v>
      </c>
      <c r="B22" s="1499"/>
      <c r="C22" s="582">
        <f>' РАЗГРАММОВКА НЕТТО'!E320</f>
        <v>1795.8426190476191</v>
      </c>
      <c r="D22" s="582">
        <f>' РАЗГРАММОВКА НЕТТО'!E322</f>
        <v>2222.5666666666671</v>
      </c>
      <c r="E22" s="612">
        <f>C22</f>
        <v>1795.8426190476191</v>
      </c>
      <c r="F22" s="612">
        <f>D22</f>
        <v>2222.5666666666671</v>
      </c>
      <c r="G22" s="584">
        <f>SUM(E22:F22)</f>
        <v>4018.4092857142859</v>
      </c>
      <c r="H22" s="585">
        <f t="shared" ref="H22:I24" si="0">E22/1000</f>
        <v>1.7958426190476191</v>
      </c>
      <c r="I22" s="586">
        <f t="shared" si="0"/>
        <v>2.2225666666666672</v>
      </c>
      <c r="J22" s="549">
        <v>40.1</v>
      </c>
      <c r="K22" s="587">
        <f t="shared" ref="K22:K33" si="1">H22*J22</f>
        <v>72.013289023809534</v>
      </c>
      <c r="L22" s="504">
        <f t="shared" ref="L22:L33" si="2">I22*J22</f>
        <v>89.124923333333356</v>
      </c>
      <c r="M22" s="389"/>
      <c r="N22" s="390"/>
    </row>
    <row r="23" spans="1:14">
      <c r="A23" s="1503" t="s">
        <v>264</v>
      </c>
      <c r="B23" s="1481"/>
      <c r="C23" s="494">
        <f>' РАЗГРАММОВКА НЕТТО'!J320</f>
        <v>137.79476190476191</v>
      </c>
      <c r="D23" s="494">
        <f>' РАЗГРАММОВКА НЕТТО'!J322</f>
        <v>163.54696969696971</v>
      </c>
      <c r="E23" s="613">
        <f>C23</f>
        <v>137.79476190476191</v>
      </c>
      <c r="F23" s="613">
        <f>D23</f>
        <v>163.54696969696971</v>
      </c>
      <c r="G23" s="498">
        <f>SUM(E23:F23)</f>
        <v>301.34173160173162</v>
      </c>
      <c r="H23" s="529">
        <f t="shared" si="0"/>
        <v>0.13779476190476192</v>
      </c>
      <c r="I23" s="508">
        <f t="shared" si="0"/>
        <v>0.16354696969696972</v>
      </c>
      <c r="J23" s="603">
        <v>350</v>
      </c>
      <c r="K23" s="521">
        <f t="shared" si="1"/>
        <v>48.228166666666674</v>
      </c>
      <c r="L23" s="530">
        <f t="shared" si="2"/>
        <v>57.241439393939402</v>
      </c>
      <c r="M23" s="389"/>
      <c r="N23" s="390"/>
    </row>
    <row r="24" spans="1:14">
      <c r="A24" s="1454" t="s">
        <v>360</v>
      </c>
      <c r="B24" s="1499"/>
      <c r="C24" s="582">
        <v>300</v>
      </c>
      <c r="D24" s="582">
        <v>360</v>
      </c>
      <c r="E24" s="614">
        <f>E25</f>
        <v>309.2783505154639</v>
      </c>
      <c r="F24" s="614">
        <f>F25</f>
        <v>371.13402061855669</v>
      </c>
      <c r="G24" s="584">
        <f>SUM(E24:F24)</f>
        <v>680.41237113402053</v>
      </c>
      <c r="H24" s="585">
        <f t="shared" si="0"/>
        <v>0.30927835051546387</v>
      </c>
      <c r="I24" s="586">
        <f t="shared" si="0"/>
        <v>0.37113402061855671</v>
      </c>
      <c r="J24" s="553">
        <v>69.8</v>
      </c>
      <c r="K24" s="587">
        <f t="shared" si="1"/>
        <v>21.587628865979376</v>
      </c>
      <c r="L24" s="504">
        <f t="shared" si="2"/>
        <v>25.905154639175258</v>
      </c>
      <c r="M24" s="389"/>
      <c r="N24" s="390"/>
    </row>
    <row r="25" spans="1:14">
      <c r="A25" s="1456" t="s">
        <v>420</v>
      </c>
      <c r="B25" s="1500"/>
      <c r="C25" s="582"/>
      <c r="D25" s="582"/>
      <c r="E25" s="563">
        <f>C24*100/97</f>
        <v>309.2783505154639</v>
      </c>
      <c r="F25" s="563">
        <f>D24*100/97</f>
        <v>371.13402061855669</v>
      </c>
      <c r="G25" s="584"/>
      <c r="H25" s="585"/>
      <c r="I25" s="586"/>
      <c r="J25" s="553"/>
      <c r="K25" s="587">
        <f t="shared" si="1"/>
        <v>0</v>
      </c>
      <c r="L25" s="504">
        <f t="shared" si="2"/>
        <v>0</v>
      </c>
      <c r="M25" s="389"/>
      <c r="N25" s="390"/>
    </row>
    <row r="26" spans="1:14">
      <c r="A26" s="1454" t="s">
        <v>361</v>
      </c>
      <c r="B26" s="1499"/>
      <c r="C26" s="582">
        <v>300</v>
      </c>
      <c r="D26" s="582">
        <v>360</v>
      </c>
      <c r="E26" s="614">
        <f>E27</f>
        <v>303.030303030303</v>
      </c>
      <c r="F26" s="614">
        <f>F27</f>
        <v>363.63636363636363</v>
      </c>
      <c r="G26" s="584"/>
      <c r="H26" s="585">
        <f>E26/1000</f>
        <v>0.30303030303030298</v>
      </c>
      <c r="I26" s="586">
        <f>F26/1000</f>
        <v>0.36363636363636365</v>
      </c>
      <c r="J26" s="553">
        <v>83</v>
      </c>
      <c r="K26" s="587">
        <f t="shared" si="1"/>
        <v>25.151515151515149</v>
      </c>
      <c r="L26" s="504">
        <f t="shared" si="2"/>
        <v>30.181818181818183</v>
      </c>
      <c r="M26" s="389"/>
      <c r="N26" s="390"/>
    </row>
    <row r="27" spans="1:14">
      <c r="A27" s="1510" t="s">
        <v>421</v>
      </c>
      <c r="B27" s="1459"/>
      <c r="C27" s="445"/>
      <c r="D27" s="445"/>
      <c r="E27" s="446">
        <f>C26*100/99</f>
        <v>303.030303030303</v>
      </c>
      <c r="F27" s="446">
        <f>D26*100/99</f>
        <v>363.63636363636363</v>
      </c>
      <c r="G27" s="447"/>
      <c r="H27" s="448"/>
      <c r="I27" s="514"/>
      <c r="J27" s="554"/>
      <c r="K27" s="525">
        <f t="shared" si="1"/>
        <v>0</v>
      </c>
      <c r="L27" s="615">
        <f t="shared" si="2"/>
        <v>0</v>
      </c>
      <c r="M27" s="389"/>
      <c r="N27" s="390"/>
    </row>
    <row r="28" spans="1:14">
      <c r="A28" s="1454" t="s">
        <v>411</v>
      </c>
      <c r="B28" s="1499"/>
      <c r="C28" s="582">
        <v>300</v>
      </c>
      <c r="D28" s="582">
        <v>360</v>
      </c>
      <c r="E28" s="614">
        <f>E29</f>
        <v>309.2783505154639</v>
      </c>
      <c r="F28" s="614">
        <f>F29</f>
        <v>371.13402061855669</v>
      </c>
      <c r="G28" s="584"/>
      <c r="H28" s="585">
        <f>E28/1000</f>
        <v>0.30927835051546387</v>
      </c>
      <c r="I28" s="586">
        <f>F28/1000</f>
        <v>0.37113402061855671</v>
      </c>
      <c r="J28" s="549">
        <v>45.7</v>
      </c>
      <c r="K28" s="587">
        <f t="shared" si="1"/>
        <v>14.134020618556701</v>
      </c>
      <c r="L28" s="504">
        <f t="shared" si="2"/>
        <v>16.960824742268041</v>
      </c>
      <c r="M28" s="389"/>
      <c r="N28" s="390"/>
    </row>
    <row r="29" spans="1:14">
      <c r="A29" s="1456" t="s">
        <v>420</v>
      </c>
      <c r="B29" s="1500"/>
      <c r="C29" s="582"/>
      <c r="D29" s="582"/>
      <c r="E29" s="563">
        <f>C28*100/97</f>
        <v>309.2783505154639</v>
      </c>
      <c r="F29" s="563">
        <f>D28*100/97</f>
        <v>371.13402061855669</v>
      </c>
      <c r="G29" s="584"/>
      <c r="H29" s="585"/>
      <c r="I29" s="586"/>
      <c r="J29" s="549"/>
      <c r="K29" s="587">
        <f t="shared" si="1"/>
        <v>0</v>
      </c>
      <c r="L29" s="504">
        <f t="shared" si="2"/>
        <v>0</v>
      </c>
      <c r="M29" s="389"/>
      <c r="N29" s="390"/>
    </row>
    <row r="30" spans="1:14">
      <c r="A30" s="1454" t="s">
        <v>266</v>
      </c>
      <c r="B30" s="1499"/>
      <c r="C30" s="582">
        <f>' РАЗГРАММОВКА НЕТТО'!H320</f>
        <v>71.36</v>
      </c>
      <c r="D30" s="582">
        <f>' РАЗГРАММОВКА НЕТТО'!H322</f>
        <v>83.786666666666662</v>
      </c>
      <c r="E30" s="612">
        <f>C30</f>
        <v>71.36</v>
      </c>
      <c r="F30" s="612">
        <f>D30</f>
        <v>83.786666666666662</v>
      </c>
      <c r="G30" s="584">
        <f>SUM(E30:F30)</f>
        <v>155.14666666666665</v>
      </c>
      <c r="H30" s="585">
        <f>E30/1000</f>
        <v>7.1359999999999993E-2</v>
      </c>
      <c r="I30" s="586">
        <f>F30/1000</f>
        <v>8.3786666666666662E-2</v>
      </c>
      <c r="J30" s="549">
        <v>145</v>
      </c>
      <c r="K30" s="587">
        <f t="shared" si="1"/>
        <v>10.347199999999999</v>
      </c>
      <c r="L30" s="504">
        <f t="shared" si="2"/>
        <v>12.149066666666666</v>
      </c>
      <c r="M30" s="389"/>
      <c r="N30" s="390"/>
    </row>
    <row r="31" spans="1:14">
      <c r="A31" s="1454" t="s">
        <v>267</v>
      </c>
      <c r="B31" s="1499"/>
      <c r="C31" s="582">
        <f>' РАЗГРАММОВКА НЕТТО'!G320</f>
        <v>424.3</v>
      </c>
      <c r="D31" s="582">
        <f>' РАЗГРАММОВКА НЕТТО'!G322</f>
        <v>477.2</v>
      </c>
      <c r="E31" s="614">
        <f>E32</f>
        <v>432.9591836734694</v>
      </c>
      <c r="F31" s="614">
        <f>F32</f>
        <v>486.9387755102041</v>
      </c>
      <c r="G31" s="584">
        <f>SUM(E31:F31)</f>
        <v>919.89795918367349</v>
      </c>
      <c r="H31" s="585">
        <f>E31/1000</f>
        <v>0.43295918367346942</v>
      </c>
      <c r="I31" s="586">
        <f>F31/1000</f>
        <v>0.48693877551020409</v>
      </c>
      <c r="J31" s="549">
        <v>255</v>
      </c>
      <c r="K31" s="587">
        <f t="shared" si="1"/>
        <v>110.4045918367347</v>
      </c>
      <c r="L31" s="504">
        <f t="shared" si="2"/>
        <v>124.16938775510204</v>
      </c>
      <c r="M31" s="389"/>
      <c r="N31" s="390"/>
    </row>
    <row r="32" spans="1:14" ht="30" customHeight="1">
      <c r="A32" s="1506" t="s">
        <v>422</v>
      </c>
      <c r="B32" s="1507"/>
      <c r="C32" s="582"/>
      <c r="D32" s="582"/>
      <c r="E32" s="563">
        <f>C31*100/98</f>
        <v>432.9591836734694</v>
      </c>
      <c r="F32" s="563">
        <f>D31*100/98</f>
        <v>486.9387755102041</v>
      </c>
      <c r="G32" s="584"/>
      <c r="H32" s="585"/>
      <c r="I32" s="586"/>
      <c r="J32" s="549"/>
      <c r="K32" s="587">
        <f t="shared" si="1"/>
        <v>0</v>
      </c>
      <c r="L32" s="504">
        <f t="shared" si="2"/>
        <v>0</v>
      </c>
      <c r="M32" s="389"/>
      <c r="N32" s="390"/>
    </row>
    <row r="33" spans="1:15" s="392" customFormat="1">
      <c r="A33" s="1454" t="s">
        <v>265</v>
      </c>
      <c r="B33" s="1499"/>
      <c r="C33" s="582">
        <f>' РАЗГРАММОВКА НЕТТО'!I320</f>
        <v>100</v>
      </c>
      <c r="D33" s="582">
        <f>' РАЗГРАММОВКА НЕТТО'!I322</f>
        <v>125</v>
      </c>
      <c r="E33" s="612">
        <f>E34</f>
        <v>103.09278350515464</v>
      </c>
      <c r="F33" s="612">
        <f>F34</f>
        <v>128.86597938144331</v>
      </c>
      <c r="G33" s="616"/>
      <c r="H33" s="585">
        <f>E33/1000</f>
        <v>0.10309278350515465</v>
      </c>
      <c r="I33" s="586">
        <f>F33/1000</f>
        <v>0.12886597938144331</v>
      </c>
      <c r="J33" s="555">
        <v>119</v>
      </c>
      <c r="K33" s="587">
        <f t="shared" si="1"/>
        <v>12.268041237113403</v>
      </c>
      <c r="L33" s="504">
        <f t="shared" si="2"/>
        <v>15.335051546391755</v>
      </c>
      <c r="M33" s="391"/>
      <c r="N33" s="391"/>
      <c r="O33"/>
    </row>
    <row r="34" spans="1:15" s="392" customFormat="1">
      <c r="A34" s="1506" t="s">
        <v>483</v>
      </c>
      <c r="B34" s="1507"/>
      <c r="C34" s="494"/>
      <c r="D34" s="494"/>
      <c r="E34" s="563">
        <f>C33*100/97</f>
        <v>103.09278350515464</v>
      </c>
      <c r="F34" s="563">
        <f>D33*100/97</f>
        <v>128.86597938144331</v>
      </c>
      <c r="G34" s="495"/>
      <c r="H34" s="585"/>
      <c r="I34" s="586"/>
      <c r="J34" s="617"/>
      <c r="K34" s="587"/>
      <c r="L34" s="504"/>
      <c r="M34" s="391"/>
      <c r="N34" s="391"/>
      <c r="O34"/>
    </row>
    <row r="35" spans="1:15" s="392" customFormat="1">
      <c r="A35" s="1503" t="s">
        <v>263</v>
      </c>
      <c r="B35" s="1481"/>
      <c r="C35" s="494">
        <f>' РАЗГРАММОВКА НЕТТО'!K320</f>
        <v>45</v>
      </c>
      <c r="D35" s="494">
        <f>' РАЗГРАММОВКА НЕТТО'!K322</f>
        <v>45</v>
      </c>
      <c r="E35" s="618">
        <f>E36</f>
        <v>47.872340425531917</v>
      </c>
      <c r="F35" s="618">
        <f>F36</f>
        <v>47.872340425531917</v>
      </c>
      <c r="G35" s="495"/>
      <c r="H35" s="585">
        <f>E35/1000</f>
        <v>4.7872340425531915E-2</v>
      </c>
      <c r="I35" s="586">
        <f>F35/1000</f>
        <v>4.7872340425531915E-2</v>
      </c>
      <c r="J35" s="617">
        <v>274</v>
      </c>
      <c r="K35" s="587">
        <f>H35*J35</f>
        <v>13.117021276595745</v>
      </c>
      <c r="L35" s="504">
        <f>I35*J35</f>
        <v>13.117021276595745</v>
      </c>
      <c r="M35" s="391"/>
      <c r="N35" s="391"/>
      <c r="O35"/>
    </row>
    <row r="36" spans="1:15" s="392" customFormat="1" ht="15.75" thickBot="1">
      <c r="A36" s="1506" t="s">
        <v>423</v>
      </c>
      <c r="B36" s="1507"/>
      <c r="C36" s="619"/>
      <c r="D36" s="619"/>
      <c r="E36" s="563">
        <f>C35*100/94</f>
        <v>47.872340425531917</v>
      </c>
      <c r="F36" s="563">
        <f>D35*100/94</f>
        <v>47.872340425531917</v>
      </c>
      <c r="G36" s="620"/>
      <c r="H36" s="621"/>
      <c r="I36" s="515"/>
      <c r="J36" s="557"/>
      <c r="K36" s="526"/>
      <c r="L36" s="408"/>
      <c r="M36" s="391"/>
      <c r="N36" s="391"/>
      <c r="O36"/>
    </row>
    <row r="37" spans="1:15" s="392" customFormat="1">
      <c r="A37" s="1460" t="s">
        <v>395</v>
      </c>
      <c r="B37" s="1508"/>
      <c r="C37" s="1508"/>
      <c r="D37" s="622"/>
      <c r="E37" s="623"/>
      <c r="F37" s="624"/>
      <c r="G37" s="625"/>
      <c r="H37" s="626"/>
      <c r="I37" s="516"/>
      <c r="J37" s="558"/>
      <c r="K37" s="527"/>
      <c r="L37" s="627"/>
      <c r="M37" s="391"/>
      <c r="N37" s="391"/>
      <c r="O37"/>
    </row>
    <row r="38" spans="1:15" ht="15" customHeight="1">
      <c r="A38" s="1509" t="s">
        <v>229</v>
      </c>
      <c r="B38" s="1468"/>
      <c r="C38" s="445">
        <f>' РАЗГРАММОВКА НЕТТО'!AQ320</f>
        <v>200.35428571428571</v>
      </c>
      <c r="D38" s="445">
        <f>' РАЗГРАММОВКА НЕТТО'!AQ322</f>
        <v>227.68888888888887</v>
      </c>
      <c r="E38" s="467">
        <f t="shared" ref="E38:F47" si="3">C38</f>
        <v>200.35428571428571</v>
      </c>
      <c r="F38" s="467">
        <f t="shared" si="3"/>
        <v>227.68888888888887</v>
      </c>
      <c r="G38" s="447">
        <f>SUM(E38:F38)</f>
        <v>428.04317460317458</v>
      </c>
      <c r="H38" s="585">
        <f t="shared" ref="H38:I47" si="4">E38/1000</f>
        <v>0.20035428571428571</v>
      </c>
      <c r="I38" s="586">
        <f t="shared" si="4"/>
        <v>0.22768888888888886</v>
      </c>
      <c r="J38" s="554">
        <v>22.5</v>
      </c>
      <c r="K38" s="525">
        <f t="shared" ref="K38:K47" si="5">H38*J38</f>
        <v>4.5079714285714285</v>
      </c>
      <c r="L38" s="615">
        <f t="shared" ref="L38:L47" si="6">I38*J38</f>
        <v>5.1229999999999993</v>
      </c>
      <c r="M38" s="389"/>
      <c r="N38" s="390"/>
    </row>
    <row r="39" spans="1:15">
      <c r="A39" s="1454" t="s">
        <v>227</v>
      </c>
      <c r="B39" s="1499"/>
      <c r="C39" s="582">
        <f>' РАЗГРАММОВКА НЕТТО'!AS320</f>
        <v>67.92</v>
      </c>
      <c r="D39" s="582">
        <f>' РАЗГРАММОВКА НЕТТО'!AS322</f>
        <v>87.418181818181822</v>
      </c>
      <c r="E39" s="467">
        <f t="shared" si="3"/>
        <v>67.92</v>
      </c>
      <c r="F39" s="467">
        <f t="shared" si="3"/>
        <v>87.418181818181822</v>
      </c>
      <c r="G39" s="584">
        <f>SUM(E39:F39)</f>
        <v>155.33818181818182</v>
      </c>
      <c r="H39" s="585">
        <f t="shared" si="4"/>
        <v>6.7920000000000008E-2</v>
      </c>
      <c r="I39" s="586">
        <f t="shared" si="4"/>
        <v>8.7418181818181825E-2</v>
      </c>
      <c r="J39" s="549">
        <v>43</v>
      </c>
      <c r="K39" s="587">
        <f t="shared" si="5"/>
        <v>2.9205600000000005</v>
      </c>
      <c r="L39" s="504">
        <f t="shared" si="6"/>
        <v>3.7589818181818186</v>
      </c>
      <c r="M39" s="389"/>
      <c r="N39" s="390"/>
    </row>
    <row r="40" spans="1:15">
      <c r="A40" s="1454" t="s">
        <v>224</v>
      </c>
      <c r="B40" s="1499"/>
      <c r="C40" s="582">
        <f>' РАЗГРАММОВКА НЕТТО'!AV320</f>
        <v>50.6</v>
      </c>
      <c r="D40" s="582">
        <f>' РАЗГРАММОВКА НЕТТО'!AV322</f>
        <v>69</v>
      </c>
      <c r="E40" s="467">
        <f t="shared" si="3"/>
        <v>50.6</v>
      </c>
      <c r="F40" s="467">
        <f t="shared" si="3"/>
        <v>69</v>
      </c>
      <c r="G40" s="584"/>
      <c r="H40" s="585">
        <f t="shared" si="4"/>
        <v>5.0599999999999999E-2</v>
      </c>
      <c r="I40" s="586">
        <f t="shared" si="4"/>
        <v>6.9000000000000006E-2</v>
      </c>
      <c r="J40" s="549">
        <v>37</v>
      </c>
      <c r="K40" s="587">
        <f t="shared" si="5"/>
        <v>1.8721999999999999</v>
      </c>
      <c r="L40" s="504">
        <f t="shared" si="6"/>
        <v>2.5530000000000004</v>
      </c>
      <c r="M40" s="389"/>
      <c r="N40" s="390"/>
    </row>
    <row r="41" spans="1:15">
      <c r="A41" s="1454" t="s">
        <v>226</v>
      </c>
      <c r="B41" s="1499"/>
      <c r="C41" s="582">
        <f>' РАЗГРАММОВКА НЕТТО'!AT320</f>
        <v>0</v>
      </c>
      <c r="D41" s="582">
        <f>' РАЗГРАММОВКА НЕТТО'!AT322</f>
        <v>0</v>
      </c>
      <c r="E41" s="467">
        <f t="shared" si="3"/>
        <v>0</v>
      </c>
      <c r="F41" s="467">
        <f t="shared" si="3"/>
        <v>0</v>
      </c>
      <c r="G41" s="584">
        <f>SUM(E41:F41)</f>
        <v>0</v>
      </c>
      <c r="H41" s="585">
        <f t="shared" si="4"/>
        <v>0</v>
      </c>
      <c r="I41" s="586">
        <f t="shared" si="4"/>
        <v>0</v>
      </c>
      <c r="J41" s="553">
        <v>45</v>
      </c>
      <c r="K41" s="587">
        <f t="shared" si="5"/>
        <v>0</v>
      </c>
      <c r="L41" s="504">
        <f t="shared" si="6"/>
        <v>0</v>
      </c>
      <c r="M41" s="389"/>
      <c r="N41" s="390"/>
    </row>
    <row r="42" spans="1:15">
      <c r="A42" s="1454" t="s">
        <v>223</v>
      </c>
      <c r="B42" s="1499"/>
      <c r="C42" s="582">
        <f>' РАЗГРАММОВКА НЕТТО'!AW320</f>
        <v>0</v>
      </c>
      <c r="D42" s="582">
        <f>' РАЗГРАММОВКА НЕТТО'!AW322</f>
        <v>0</v>
      </c>
      <c r="E42" s="467">
        <f t="shared" si="3"/>
        <v>0</v>
      </c>
      <c r="F42" s="467">
        <f t="shared" si="3"/>
        <v>0</v>
      </c>
      <c r="G42" s="584">
        <f>SUM(E42:F42)</f>
        <v>0</v>
      </c>
      <c r="H42" s="585">
        <f t="shared" si="4"/>
        <v>0</v>
      </c>
      <c r="I42" s="586">
        <f t="shared" si="4"/>
        <v>0</v>
      </c>
      <c r="J42" s="549">
        <v>23.5</v>
      </c>
      <c r="K42" s="587">
        <f t="shared" si="5"/>
        <v>0</v>
      </c>
      <c r="L42" s="504">
        <f t="shared" si="6"/>
        <v>0</v>
      </c>
      <c r="M42" s="389"/>
      <c r="N42" s="390"/>
    </row>
    <row r="43" spans="1:15">
      <c r="A43" s="1454" t="s">
        <v>228</v>
      </c>
      <c r="B43" s="1499"/>
      <c r="C43" s="582">
        <f>' РАЗГРАММОВКА НЕТТО'!AR320</f>
        <v>64.14</v>
      </c>
      <c r="D43" s="582">
        <f>' РАЗГРАММОВКА НЕТТО'!AR322</f>
        <v>90.066666666666663</v>
      </c>
      <c r="E43" s="467">
        <f t="shared" si="3"/>
        <v>64.14</v>
      </c>
      <c r="F43" s="467">
        <f t="shared" si="3"/>
        <v>90.066666666666663</v>
      </c>
      <c r="G43" s="584">
        <f>SUM(E43:F43)</f>
        <v>154.20666666666665</v>
      </c>
      <c r="H43" s="585">
        <f t="shared" si="4"/>
        <v>6.4140000000000003E-2</v>
      </c>
      <c r="I43" s="586">
        <f t="shared" si="4"/>
        <v>9.0066666666666656E-2</v>
      </c>
      <c r="J43" s="549">
        <v>27</v>
      </c>
      <c r="K43" s="587">
        <f t="shared" si="5"/>
        <v>1.7317800000000001</v>
      </c>
      <c r="L43" s="504">
        <f t="shared" si="6"/>
        <v>2.4317999999999995</v>
      </c>
      <c r="M43" s="389"/>
      <c r="N43" s="390"/>
    </row>
    <row r="44" spans="1:15">
      <c r="A44" s="1454" t="s">
        <v>222</v>
      </c>
      <c r="B44" s="1499"/>
      <c r="C44" s="494" t="e">
        <f>' РАЗГРАММОВКА НЕТТО'!#REF!</f>
        <v>#REF!</v>
      </c>
      <c r="D44" s="494" t="e">
        <f>' РАЗГРАММОВКА НЕТТО'!#REF!</f>
        <v>#REF!</v>
      </c>
      <c r="E44" s="467" t="e">
        <f t="shared" si="3"/>
        <v>#REF!</v>
      </c>
      <c r="F44" s="467" t="e">
        <f t="shared" si="3"/>
        <v>#REF!</v>
      </c>
      <c r="G44" s="498"/>
      <c r="H44" s="585" t="e">
        <f t="shared" si="4"/>
        <v>#REF!</v>
      </c>
      <c r="I44" s="586" t="e">
        <f t="shared" si="4"/>
        <v>#REF!</v>
      </c>
      <c r="J44" s="603">
        <v>26.5</v>
      </c>
      <c r="K44" s="587" t="e">
        <f t="shared" si="5"/>
        <v>#REF!</v>
      </c>
      <c r="L44" s="504" t="e">
        <f t="shared" si="6"/>
        <v>#REF!</v>
      </c>
      <c r="M44" s="389"/>
      <c r="N44" s="390"/>
    </row>
    <row r="45" spans="1:15">
      <c r="A45" s="1454" t="s">
        <v>412</v>
      </c>
      <c r="B45" s="1499"/>
      <c r="C45" s="494">
        <f>' РАЗГРАММОВКА НЕТТО'!AX320</f>
        <v>39</v>
      </c>
      <c r="D45" s="494">
        <f>' РАЗГРАММОВКА НЕТТО'!AX322</f>
        <v>60</v>
      </c>
      <c r="E45" s="467">
        <f t="shared" si="3"/>
        <v>39</v>
      </c>
      <c r="F45" s="467">
        <f t="shared" si="3"/>
        <v>60</v>
      </c>
      <c r="G45" s="498"/>
      <c r="H45" s="585">
        <f t="shared" si="4"/>
        <v>3.9E-2</v>
      </c>
      <c r="I45" s="586">
        <f t="shared" si="4"/>
        <v>0.06</v>
      </c>
      <c r="J45" s="603">
        <v>29</v>
      </c>
      <c r="K45" s="587">
        <f t="shared" si="5"/>
        <v>1.131</v>
      </c>
      <c r="L45" s="504">
        <f t="shared" si="6"/>
        <v>1.74</v>
      </c>
      <c r="M45" s="389"/>
      <c r="N45" s="390"/>
    </row>
    <row r="46" spans="1:15">
      <c r="A46" s="1503" t="s">
        <v>225</v>
      </c>
      <c r="B46" s="1481"/>
      <c r="C46" s="494">
        <f>' РАЗГРАММОВКА НЕТТО'!AU320</f>
        <v>14.4</v>
      </c>
      <c r="D46" s="494">
        <f>' РАЗГРАММОВКА НЕТТО'!AU322</f>
        <v>16</v>
      </c>
      <c r="E46" s="467">
        <f t="shared" si="3"/>
        <v>14.4</v>
      </c>
      <c r="F46" s="467">
        <f t="shared" si="3"/>
        <v>16</v>
      </c>
      <c r="G46" s="498">
        <f>SUM(E46:F46)</f>
        <v>30.4</v>
      </c>
      <c r="H46" s="585">
        <f t="shared" si="4"/>
        <v>1.44E-2</v>
      </c>
      <c r="I46" s="586">
        <f t="shared" si="4"/>
        <v>1.6E-2</v>
      </c>
      <c r="J46" s="603">
        <v>25</v>
      </c>
      <c r="K46" s="521">
        <f t="shared" si="5"/>
        <v>0.36</v>
      </c>
      <c r="L46" s="530">
        <f t="shared" si="6"/>
        <v>0.4</v>
      </c>
      <c r="M46" s="389"/>
      <c r="N46" s="390"/>
    </row>
    <row r="47" spans="1:15" ht="15.75" thickBot="1">
      <c r="A47" s="1472" t="s">
        <v>396</v>
      </c>
      <c r="B47" s="1473"/>
      <c r="C47" s="421">
        <f>' РАЗГРАММОВКА НЕТТО'!AY320</f>
        <v>64</v>
      </c>
      <c r="D47" s="421">
        <f>' РАЗГРАММОВКА НЕТТО'!AY322</f>
        <v>90.6</v>
      </c>
      <c r="E47" s="467">
        <f t="shared" si="3"/>
        <v>64</v>
      </c>
      <c r="F47" s="467">
        <f t="shared" si="3"/>
        <v>90.6</v>
      </c>
      <c r="G47" s="628">
        <f>SUM(E47:F47)</f>
        <v>154.6</v>
      </c>
      <c r="H47" s="585">
        <f t="shared" si="4"/>
        <v>6.4000000000000001E-2</v>
      </c>
      <c r="I47" s="586">
        <f t="shared" si="4"/>
        <v>9.06E-2</v>
      </c>
      <c r="J47" s="559">
        <v>26</v>
      </c>
      <c r="K47" s="524">
        <f t="shared" si="5"/>
        <v>1.6640000000000001</v>
      </c>
      <c r="L47" s="405">
        <f t="shared" si="6"/>
        <v>2.3555999999999999</v>
      </c>
      <c r="M47" s="389"/>
      <c r="N47" s="390"/>
    </row>
    <row r="48" spans="1:15">
      <c r="A48" s="1460" t="s">
        <v>398</v>
      </c>
      <c r="B48" s="1502"/>
      <c r="C48" s="606"/>
      <c r="D48" s="606"/>
      <c r="E48" s="610"/>
      <c r="F48" s="610"/>
      <c r="G48" s="599"/>
      <c r="H48" s="629"/>
      <c r="I48" s="512"/>
      <c r="J48" s="551"/>
      <c r="K48" s="522"/>
      <c r="L48" s="607"/>
      <c r="M48" s="389"/>
      <c r="N48" s="390"/>
    </row>
    <row r="49" spans="1:14">
      <c r="A49" s="1454" t="s">
        <v>244</v>
      </c>
      <c r="B49" s="1499"/>
      <c r="C49" s="582">
        <f>' РАЗГРАММОВКА НЕТТО'!AA320</f>
        <v>482.8</v>
      </c>
      <c r="D49" s="582">
        <f>' РАЗГРАММОВКА НЕТТО'!AA322</f>
        <v>524</v>
      </c>
      <c r="E49" s="630">
        <f>E50+E51</f>
        <v>502.27272727272725</v>
      </c>
      <c r="F49" s="589">
        <f>F50+F51</f>
        <v>522.72727272727275</v>
      </c>
      <c r="G49" s="584">
        <f>SUM(E49:F49)</f>
        <v>1025</v>
      </c>
      <c r="H49" s="585">
        <f>E49/1000</f>
        <v>0.5022727272727272</v>
      </c>
      <c r="I49" s="586">
        <f>F49/1000</f>
        <v>0.52272727272727271</v>
      </c>
      <c r="J49" s="549">
        <v>21.3</v>
      </c>
      <c r="K49" s="587">
        <f>H49*J49</f>
        <v>10.69840909090909</v>
      </c>
      <c r="L49" s="504">
        <f t="shared" ref="L49:L78" si="7">I49*J49</f>
        <v>11.13409090909091</v>
      </c>
      <c r="M49" s="389"/>
      <c r="N49" s="390"/>
    </row>
    <row r="50" spans="1:14">
      <c r="A50" s="1506" t="s">
        <v>434</v>
      </c>
      <c r="B50" s="1507"/>
      <c r="C50" s="563">
        <v>90</v>
      </c>
      <c r="D50" s="563">
        <v>108</v>
      </c>
      <c r="E50" s="563">
        <f>C50*100/88</f>
        <v>102.27272727272727</v>
      </c>
      <c r="F50" s="563">
        <f>D50*100/88</f>
        <v>122.72727272727273</v>
      </c>
      <c r="G50" s="584"/>
      <c r="H50" s="585"/>
      <c r="I50" s="586"/>
      <c r="J50" s="549"/>
      <c r="K50" s="587"/>
      <c r="L50" s="504">
        <f t="shared" si="7"/>
        <v>0</v>
      </c>
      <c r="M50" s="389"/>
      <c r="N50" s="390"/>
    </row>
    <row r="51" spans="1:14">
      <c r="A51" s="1511" t="s">
        <v>424</v>
      </c>
      <c r="B51" s="1512"/>
      <c r="C51" s="563">
        <v>400</v>
      </c>
      <c r="D51" s="563">
        <v>400</v>
      </c>
      <c r="E51" s="563">
        <v>400</v>
      </c>
      <c r="F51" s="563">
        <v>400</v>
      </c>
      <c r="G51" s="498"/>
      <c r="H51" s="529"/>
      <c r="I51" s="508"/>
      <c r="J51" s="603"/>
      <c r="K51" s="521"/>
      <c r="L51" s="530">
        <f t="shared" si="7"/>
        <v>0</v>
      </c>
      <c r="M51" s="389"/>
      <c r="N51" s="390"/>
    </row>
    <row r="52" spans="1:14">
      <c r="A52" s="1454" t="s">
        <v>243</v>
      </c>
      <c r="B52" s="1499"/>
      <c r="C52" s="582">
        <f>' РАЗГРАММОВКА НЕТТО'!AB320</f>
        <v>190</v>
      </c>
      <c r="D52" s="582">
        <f>' РАЗГРАММОВКА НЕТТО'!AB322</f>
        <v>200</v>
      </c>
      <c r="E52" s="630">
        <f>C52</f>
        <v>190</v>
      </c>
      <c r="F52" s="630">
        <f>D52</f>
        <v>200</v>
      </c>
      <c r="G52" s="584">
        <f>SUM(E52:F52)</f>
        <v>390</v>
      </c>
      <c r="H52" s="585">
        <f>E52/1000</f>
        <v>0.19</v>
      </c>
      <c r="I52" s="586">
        <f>F52/1000</f>
        <v>0.2</v>
      </c>
      <c r="J52" s="553">
        <v>60</v>
      </c>
      <c r="K52" s="587">
        <f t="shared" ref="K52:K60" si="8">H52*J52</f>
        <v>11.4</v>
      </c>
      <c r="L52" s="504">
        <f t="shared" si="7"/>
        <v>12</v>
      </c>
      <c r="M52" s="389"/>
      <c r="N52" s="390"/>
    </row>
    <row r="53" spans="1:14">
      <c r="A53" s="1454" t="s">
        <v>242</v>
      </c>
      <c r="B53" s="1499"/>
      <c r="C53" s="582">
        <f>' РАЗГРАММОВКА НЕТТО'!AC320</f>
        <v>15.899999999999999</v>
      </c>
      <c r="D53" s="582">
        <f>' РАЗГРАММОВКА НЕТТО'!AC322</f>
        <v>19.080000000000002</v>
      </c>
      <c r="E53" s="630">
        <f>E54</f>
        <v>18.068181818181817</v>
      </c>
      <c r="F53" s="630">
        <f>F54</f>
        <v>21.681818181818183</v>
      </c>
      <c r="G53" s="584"/>
      <c r="H53" s="585">
        <f>E53/1000</f>
        <v>1.8068181818181817E-2</v>
      </c>
      <c r="I53" s="586">
        <f>F53/1000</f>
        <v>2.1681818181818184E-2</v>
      </c>
      <c r="J53" s="553">
        <v>110</v>
      </c>
      <c r="K53" s="587">
        <f t="shared" si="8"/>
        <v>1.9874999999999998</v>
      </c>
      <c r="L53" s="504">
        <f t="shared" si="7"/>
        <v>2.3850000000000002</v>
      </c>
      <c r="M53" s="389"/>
      <c r="N53" s="390"/>
    </row>
    <row r="54" spans="1:14">
      <c r="A54" s="1513" t="s">
        <v>432</v>
      </c>
      <c r="B54" s="1475"/>
      <c r="C54" s="445"/>
      <c r="D54" s="445"/>
      <c r="E54" s="446">
        <f>C53*100/88</f>
        <v>18.068181818181817</v>
      </c>
      <c r="F54" s="446">
        <f>D53*100/88</f>
        <v>21.681818181818183</v>
      </c>
      <c r="G54" s="447"/>
      <c r="H54" s="448"/>
      <c r="I54" s="514"/>
      <c r="J54" s="554"/>
      <c r="K54" s="525">
        <f t="shared" si="8"/>
        <v>0</v>
      </c>
      <c r="L54" s="615">
        <f t="shared" si="7"/>
        <v>0</v>
      </c>
      <c r="M54" s="389"/>
      <c r="N54" s="390"/>
    </row>
    <row r="55" spans="1:14">
      <c r="A55" s="1454" t="s">
        <v>256</v>
      </c>
      <c r="B55" s="1499"/>
      <c r="C55" s="582">
        <f>' РАЗГРАММОВКА НЕТТО'!R320</f>
        <v>929.80999999999983</v>
      </c>
      <c r="D55" s="582">
        <f>' РАЗГРАММОВКА НЕТТО'!R322</f>
        <v>1088.7</v>
      </c>
      <c r="E55" s="589">
        <f>AVERAGE(E56,E57,E58,E59)</f>
        <v>1387.0517307692305</v>
      </c>
      <c r="F55" s="589">
        <f>AVERAGE(F56,F57,F58,F59)</f>
        <v>1624.0771978021978</v>
      </c>
      <c r="G55" s="584"/>
      <c r="H55" s="585">
        <f>E55/1000</f>
        <v>1.3870517307692305</v>
      </c>
      <c r="I55" s="586">
        <f>F55/1000</f>
        <v>1.6240771978021977</v>
      </c>
      <c r="J55" s="549">
        <v>13.5</v>
      </c>
      <c r="K55" s="587">
        <f t="shared" si="8"/>
        <v>18.72519836538461</v>
      </c>
      <c r="L55" s="504">
        <f t="shared" si="7"/>
        <v>21.925042170329668</v>
      </c>
      <c r="M55" s="389"/>
      <c r="N55" s="390"/>
    </row>
    <row r="56" spans="1:14">
      <c r="A56" s="1506" t="s">
        <v>425</v>
      </c>
      <c r="B56" s="1507"/>
      <c r="C56" s="582"/>
      <c r="D56" s="582"/>
      <c r="E56" s="583">
        <f>C55*100/75</f>
        <v>1239.7466666666664</v>
      </c>
      <c r="F56" s="583">
        <f>D55*100/75</f>
        <v>1451.6</v>
      </c>
      <c r="G56" s="584"/>
      <c r="H56" s="585"/>
      <c r="I56" s="586"/>
      <c r="J56" s="549"/>
      <c r="K56" s="587">
        <f t="shared" si="8"/>
        <v>0</v>
      </c>
      <c r="L56" s="504">
        <f t="shared" si="7"/>
        <v>0</v>
      </c>
      <c r="M56" s="389"/>
      <c r="N56" s="390"/>
    </row>
    <row r="57" spans="1:14">
      <c r="A57" s="1506" t="s">
        <v>426</v>
      </c>
      <c r="B57" s="1507"/>
      <c r="C57" s="582"/>
      <c r="D57" s="582"/>
      <c r="E57" s="583">
        <f>C55*100/70</f>
        <v>1328.2999999999997</v>
      </c>
      <c r="F57" s="583">
        <f>D55*100/70</f>
        <v>1555.2857142857142</v>
      </c>
      <c r="G57" s="584"/>
      <c r="H57" s="585"/>
      <c r="I57" s="586"/>
      <c r="J57" s="549"/>
      <c r="K57" s="587">
        <f t="shared" si="8"/>
        <v>0</v>
      </c>
      <c r="L57" s="504">
        <f t="shared" si="7"/>
        <v>0</v>
      </c>
      <c r="M57" s="389"/>
      <c r="N57" s="390"/>
    </row>
    <row r="58" spans="1:14">
      <c r="A58" s="1506" t="s">
        <v>427</v>
      </c>
      <c r="B58" s="1507"/>
      <c r="C58" s="582"/>
      <c r="D58" s="582"/>
      <c r="E58" s="583">
        <f>C55*100/65</f>
        <v>1430.476923076923</v>
      </c>
      <c r="F58" s="583">
        <f>D55*100/65</f>
        <v>1674.9230769230769</v>
      </c>
      <c r="G58" s="584"/>
      <c r="H58" s="585"/>
      <c r="I58" s="586"/>
      <c r="J58" s="549"/>
      <c r="K58" s="587">
        <f t="shared" si="8"/>
        <v>0</v>
      </c>
      <c r="L58" s="504">
        <f t="shared" si="7"/>
        <v>0</v>
      </c>
      <c r="M58" s="389"/>
      <c r="N58" s="390"/>
    </row>
    <row r="59" spans="1:14">
      <c r="A59" s="1506" t="s">
        <v>428</v>
      </c>
      <c r="B59" s="1507"/>
      <c r="C59" s="582"/>
      <c r="D59" s="582"/>
      <c r="E59" s="583">
        <f>C55*100/60</f>
        <v>1549.6833333333332</v>
      </c>
      <c r="F59" s="583">
        <f>D55*100/60</f>
        <v>1814.5</v>
      </c>
      <c r="G59" s="584"/>
      <c r="H59" s="585"/>
      <c r="I59" s="586"/>
      <c r="J59" s="549"/>
      <c r="K59" s="587">
        <f t="shared" si="8"/>
        <v>0</v>
      </c>
      <c r="L59" s="504">
        <f t="shared" si="7"/>
        <v>0</v>
      </c>
      <c r="M59" s="389"/>
      <c r="N59" s="390"/>
    </row>
    <row r="60" spans="1:14">
      <c r="A60" s="1454" t="s">
        <v>245</v>
      </c>
      <c r="B60" s="1499"/>
      <c r="C60" s="582">
        <f>' РАЗГРАММОВКА НЕТТО'!Z320</f>
        <v>0</v>
      </c>
      <c r="D60" s="582">
        <f>' РАЗГРАММОВКА НЕТТО'!Z322</f>
        <v>0</v>
      </c>
      <c r="E60" s="589">
        <f>E61+E62</f>
        <v>172.51344086021504</v>
      </c>
      <c r="F60" s="589">
        <f>F61+F62</f>
        <v>207.01612903225805</v>
      </c>
      <c r="G60" s="584">
        <f>SUM(E60:F60)</f>
        <v>379.52956989247309</v>
      </c>
      <c r="H60" s="585">
        <f>E60/1000</f>
        <v>0.17251344086021503</v>
      </c>
      <c r="I60" s="586">
        <f>F60/1000</f>
        <v>0.20701612903225805</v>
      </c>
      <c r="J60" s="549"/>
      <c r="K60" s="587">
        <f t="shared" si="8"/>
        <v>0</v>
      </c>
      <c r="L60" s="504">
        <f t="shared" si="7"/>
        <v>0</v>
      </c>
      <c r="M60" s="389"/>
      <c r="N60" s="390"/>
    </row>
    <row r="61" spans="1:14">
      <c r="A61" s="1506" t="s">
        <v>433</v>
      </c>
      <c r="B61" s="1507"/>
      <c r="C61" s="583">
        <v>95</v>
      </c>
      <c r="D61" s="583">
        <v>114</v>
      </c>
      <c r="E61" s="583">
        <f>C61*100/80</f>
        <v>118.75</v>
      </c>
      <c r="F61" s="583">
        <f>D61*100/80</f>
        <v>142.5</v>
      </c>
      <c r="G61" s="584"/>
      <c r="H61" s="585"/>
      <c r="I61" s="586"/>
      <c r="J61" s="549"/>
      <c r="K61" s="587"/>
      <c r="L61" s="504">
        <f t="shared" si="7"/>
        <v>0</v>
      </c>
      <c r="M61" s="389"/>
      <c r="N61" s="390"/>
    </row>
    <row r="62" spans="1:14">
      <c r="A62" s="1506" t="s">
        <v>429</v>
      </c>
      <c r="B62" s="1507"/>
      <c r="C62" s="583">
        <v>50</v>
      </c>
      <c r="D62" s="583">
        <v>60</v>
      </c>
      <c r="E62" s="583">
        <f>C62*100/93</f>
        <v>53.763440860215056</v>
      </c>
      <c r="F62" s="583">
        <f>D62*100/93</f>
        <v>64.516129032258064</v>
      </c>
      <c r="G62" s="584"/>
      <c r="H62" s="585"/>
      <c r="I62" s="586"/>
      <c r="J62" s="549"/>
      <c r="K62" s="587"/>
      <c r="L62" s="504">
        <f t="shared" si="7"/>
        <v>0</v>
      </c>
      <c r="M62" s="389"/>
      <c r="N62" s="390"/>
    </row>
    <row r="63" spans="1:14">
      <c r="A63" s="1454" t="s">
        <v>248</v>
      </c>
      <c r="B63" s="1499"/>
      <c r="C63" s="582">
        <f>' РАЗГРАММОВКА НЕТТО'!Y320</f>
        <v>0</v>
      </c>
      <c r="D63" s="582">
        <f>' РАЗГРАММОВКА НЕТТО'!Y322</f>
        <v>0</v>
      </c>
      <c r="E63" s="589">
        <f>E64</f>
        <v>0</v>
      </c>
      <c r="F63" s="589">
        <f>F64</f>
        <v>0</v>
      </c>
      <c r="G63" s="584">
        <f>SUM(E63:F63)</f>
        <v>0</v>
      </c>
      <c r="H63" s="585">
        <f>E63/1000</f>
        <v>0</v>
      </c>
      <c r="I63" s="586">
        <f>F63/1000</f>
        <v>0</v>
      </c>
      <c r="J63" s="549"/>
      <c r="K63" s="587">
        <f>H63*J63</f>
        <v>0</v>
      </c>
      <c r="L63" s="504">
        <f t="shared" si="7"/>
        <v>0</v>
      </c>
      <c r="M63" s="389"/>
      <c r="N63" s="390"/>
    </row>
    <row r="64" spans="1:14">
      <c r="A64" s="1506" t="s">
        <v>430</v>
      </c>
      <c r="B64" s="1507"/>
      <c r="C64" s="582"/>
      <c r="D64" s="582"/>
      <c r="E64" s="583">
        <f>C63*100/95</f>
        <v>0</v>
      </c>
      <c r="F64" s="583">
        <f>D63*100/95</f>
        <v>0</v>
      </c>
      <c r="G64" s="584"/>
      <c r="H64" s="585"/>
      <c r="I64" s="586"/>
      <c r="J64" s="549"/>
      <c r="K64" s="587"/>
      <c r="L64" s="504">
        <f t="shared" si="7"/>
        <v>0</v>
      </c>
      <c r="M64" s="389"/>
      <c r="N64" s="390"/>
    </row>
    <row r="65" spans="1:14">
      <c r="A65" s="1454" t="s">
        <v>250</v>
      </c>
      <c r="B65" s="1499"/>
      <c r="C65" s="582">
        <f>' РАЗГРАММОВКА НЕТТО'!X320</f>
        <v>0</v>
      </c>
      <c r="D65" s="582">
        <f>' РАЗГРАММОВКА НЕТТО'!X322</f>
        <v>0</v>
      </c>
      <c r="E65" s="589">
        <f>E66</f>
        <v>0</v>
      </c>
      <c r="F65" s="589">
        <f>F66</f>
        <v>0</v>
      </c>
      <c r="G65" s="584">
        <f>SUM(E65:F65)</f>
        <v>0</v>
      </c>
      <c r="H65" s="585">
        <f>E65/1000</f>
        <v>0</v>
      </c>
      <c r="I65" s="586">
        <f>F65/1000</f>
        <v>0</v>
      </c>
      <c r="J65" s="549"/>
      <c r="K65" s="587">
        <f>H65*J65</f>
        <v>0</v>
      </c>
      <c r="L65" s="504">
        <f t="shared" si="7"/>
        <v>0</v>
      </c>
      <c r="M65" s="389"/>
      <c r="N65" s="390"/>
    </row>
    <row r="66" spans="1:14">
      <c r="A66" s="1506" t="s">
        <v>431</v>
      </c>
      <c r="B66" s="1507"/>
      <c r="C66" s="582"/>
      <c r="D66" s="582"/>
      <c r="E66" s="583">
        <f>C65*100/80</f>
        <v>0</v>
      </c>
      <c r="F66" s="583">
        <f>D65*100/80</f>
        <v>0</v>
      </c>
      <c r="G66" s="584"/>
      <c r="H66" s="585"/>
      <c r="I66" s="586"/>
      <c r="J66" s="549"/>
      <c r="K66" s="587"/>
      <c r="L66" s="504">
        <f t="shared" si="7"/>
        <v>0</v>
      </c>
      <c r="M66" s="389"/>
      <c r="N66" s="390"/>
    </row>
    <row r="67" spans="1:14">
      <c r="A67" s="1454" t="s">
        <v>255</v>
      </c>
      <c r="B67" s="1499"/>
      <c r="C67" s="582">
        <f>' РАЗГРАММОВКА НЕТТО'!S320</f>
        <v>288.88</v>
      </c>
      <c r="D67" s="582">
        <f>' РАЗГРАММОВКА НЕТТО'!S322</f>
        <v>347.1</v>
      </c>
      <c r="E67" s="589">
        <f>E68</f>
        <v>361.1</v>
      </c>
      <c r="F67" s="589">
        <f>F68</f>
        <v>433.875</v>
      </c>
      <c r="G67" s="584">
        <f>SUM(E67:F67)</f>
        <v>794.97500000000002</v>
      </c>
      <c r="H67" s="585">
        <f>E67/1000</f>
        <v>0.36110000000000003</v>
      </c>
      <c r="I67" s="586">
        <f>F67/1000</f>
        <v>0.43387500000000001</v>
      </c>
      <c r="J67" s="549">
        <v>22</v>
      </c>
      <c r="K67" s="587">
        <f>H67*J67</f>
        <v>7.9442000000000004</v>
      </c>
      <c r="L67" s="504">
        <f t="shared" si="7"/>
        <v>9.5452499999999993</v>
      </c>
      <c r="M67" s="389"/>
      <c r="N67" s="390"/>
    </row>
    <row r="68" spans="1:14">
      <c r="A68" s="1506" t="s">
        <v>431</v>
      </c>
      <c r="B68" s="1507"/>
      <c r="C68" s="582"/>
      <c r="D68" s="582"/>
      <c r="E68" s="583">
        <f>C67*100/80</f>
        <v>361.1</v>
      </c>
      <c r="F68" s="583">
        <f>D67*100/80</f>
        <v>433.875</v>
      </c>
      <c r="G68" s="584"/>
      <c r="H68" s="585"/>
      <c r="I68" s="586"/>
      <c r="J68" s="549"/>
      <c r="K68" s="587"/>
      <c r="L68" s="504">
        <f t="shared" si="7"/>
        <v>0</v>
      </c>
      <c r="M68" s="389"/>
      <c r="N68" s="390"/>
    </row>
    <row r="69" spans="1:14">
      <c r="A69" s="1454" t="s">
        <v>397</v>
      </c>
      <c r="B69" s="1499"/>
      <c r="C69" s="582">
        <f>' РАЗГРАММОВКА НЕТТО'!U320</f>
        <v>194.32159999999999</v>
      </c>
      <c r="D69" s="582">
        <f>' РАЗГРАММОВКА НЕТТО'!U322</f>
        <v>268.11563636363638</v>
      </c>
      <c r="E69" s="589">
        <f>E70</f>
        <v>231.33523809523808</v>
      </c>
      <c r="F69" s="589">
        <f>F70</f>
        <v>319.18528138528137</v>
      </c>
      <c r="G69" s="584">
        <f>SUM(E69:F69)</f>
        <v>550.5205194805194</v>
      </c>
      <c r="H69" s="585">
        <f>E69/1000</f>
        <v>0.23133523809523809</v>
      </c>
      <c r="I69" s="586">
        <f>F69/1000</f>
        <v>0.31918528138528135</v>
      </c>
      <c r="J69" s="549">
        <v>18.899999999999999</v>
      </c>
      <c r="K69" s="587">
        <f>H69*J69</f>
        <v>4.372236</v>
      </c>
      <c r="L69" s="504">
        <f t="shared" si="7"/>
        <v>6.0326018181818171</v>
      </c>
      <c r="M69" s="389"/>
      <c r="N69" s="390"/>
    </row>
    <row r="70" spans="1:14">
      <c r="A70" s="1506" t="s">
        <v>435</v>
      </c>
      <c r="B70" s="1507"/>
      <c r="C70" s="582"/>
      <c r="D70" s="582"/>
      <c r="E70" s="583">
        <f>C69*100/84</f>
        <v>231.33523809523808</v>
      </c>
      <c r="F70" s="583">
        <f>D69*100/84</f>
        <v>319.18528138528137</v>
      </c>
      <c r="G70" s="584"/>
      <c r="H70" s="585"/>
      <c r="I70" s="586"/>
      <c r="J70" s="549"/>
      <c r="K70" s="587"/>
      <c r="L70" s="504">
        <f t="shared" si="7"/>
        <v>0</v>
      </c>
      <c r="M70" s="389"/>
      <c r="N70" s="390"/>
    </row>
    <row r="71" spans="1:14">
      <c r="A71" s="1454" t="s">
        <v>252</v>
      </c>
      <c r="B71" s="1499"/>
      <c r="C71" s="582">
        <f>' РАЗГРАММОВКА НЕТТО'!V320</f>
        <v>296.61799999999999</v>
      </c>
      <c r="D71" s="582">
        <f>' РАЗГРАММОВКА НЕТТО'!V322</f>
        <v>361.0236363636364</v>
      </c>
      <c r="E71" s="589">
        <f>E72</f>
        <v>370.77249999999998</v>
      </c>
      <c r="F71" s="589">
        <f>F72</f>
        <v>451.27954545454548</v>
      </c>
      <c r="G71" s="584">
        <f>SUM(E71:F71)</f>
        <v>822.05204545454546</v>
      </c>
      <c r="H71" s="585">
        <f>E71/1000</f>
        <v>0.3707725</v>
      </c>
      <c r="I71" s="586">
        <f>F71/1000</f>
        <v>0.45127954545454546</v>
      </c>
      <c r="J71" s="549">
        <v>16.5</v>
      </c>
      <c r="K71" s="587">
        <f>H71*J71</f>
        <v>6.1177462499999997</v>
      </c>
      <c r="L71" s="504">
        <f t="shared" si="7"/>
        <v>7.4461124999999999</v>
      </c>
      <c r="M71" s="389"/>
      <c r="N71" s="390"/>
    </row>
    <row r="72" spans="1:14">
      <c r="A72" s="1506" t="s">
        <v>431</v>
      </c>
      <c r="B72" s="1507"/>
      <c r="C72" s="582"/>
      <c r="D72" s="582"/>
      <c r="E72" s="583">
        <f>C71*100/80</f>
        <v>370.77249999999998</v>
      </c>
      <c r="F72" s="583">
        <f>D71*100/80</f>
        <v>451.27954545454548</v>
      </c>
      <c r="G72" s="584"/>
      <c r="H72" s="585"/>
      <c r="I72" s="586"/>
      <c r="J72" s="549"/>
      <c r="K72" s="587"/>
      <c r="L72" s="504">
        <f t="shared" si="7"/>
        <v>0</v>
      </c>
      <c r="M72" s="389"/>
      <c r="N72" s="390"/>
    </row>
    <row r="73" spans="1:14">
      <c r="A73" s="1454" t="s">
        <v>251</v>
      </c>
      <c r="B73" s="1499"/>
      <c r="C73" s="582">
        <f>' РАЗГРАММОВКА НЕТТО'!W320</f>
        <v>163.68</v>
      </c>
      <c r="D73" s="582">
        <f>' РАЗГРАММОВКА НЕТТО'!W322</f>
        <v>205.2</v>
      </c>
      <c r="E73" s="589">
        <f>E74</f>
        <v>204.6</v>
      </c>
      <c r="F73" s="589">
        <f>F74</f>
        <v>256.5</v>
      </c>
      <c r="G73" s="584">
        <f>SUM(E73:F73)</f>
        <v>461.1</v>
      </c>
      <c r="H73" s="585">
        <f>E73/1000</f>
        <v>0.2046</v>
      </c>
      <c r="I73" s="586">
        <f>F73/1000</f>
        <v>0.25650000000000001</v>
      </c>
      <c r="J73" s="549">
        <v>15</v>
      </c>
      <c r="K73" s="587">
        <f t="shared" ref="K73:K78" si="9">H73*J73</f>
        <v>3.069</v>
      </c>
      <c r="L73" s="504">
        <f t="shared" si="7"/>
        <v>3.8475000000000001</v>
      </c>
      <c r="M73" s="389"/>
      <c r="N73" s="390"/>
    </row>
    <row r="74" spans="1:14">
      <c r="A74" s="1506" t="s">
        <v>431</v>
      </c>
      <c r="B74" s="1507"/>
      <c r="C74" s="582"/>
      <c r="D74" s="582"/>
      <c r="E74" s="583">
        <f>C73*100/80</f>
        <v>204.6</v>
      </c>
      <c r="F74" s="583">
        <f>D73*100/80</f>
        <v>256.5</v>
      </c>
      <c r="G74" s="584"/>
      <c r="H74" s="585"/>
      <c r="I74" s="586"/>
      <c r="J74" s="549"/>
      <c r="K74" s="587">
        <f t="shared" si="9"/>
        <v>0</v>
      </c>
      <c r="L74" s="504">
        <f t="shared" si="7"/>
        <v>0</v>
      </c>
      <c r="M74" s="389"/>
      <c r="N74" s="390"/>
    </row>
    <row r="75" spans="1:14" hidden="1">
      <c r="A75" s="1454" t="s">
        <v>249</v>
      </c>
      <c r="B75" s="1499"/>
      <c r="C75" s="582" t="e">
        <f>' РАЗГРАММОВКА НЕТТО'!#REF!</f>
        <v>#REF!</v>
      </c>
      <c r="D75" s="582" t="e">
        <f>' РАЗГРАММОВКА НЕТТО'!#REF!</f>
        <v>#REF!</v>
      </c>
      <c r="E75" s="589">
        <v>0</v>
      </c>
      <c r="F75" s="589">
        <v>0</v>
      </c>
      <c r="G75" s="584"/>
      <c r="H75" s="585">
        <f>E75/1000</f>
        <v>0</v>
      </c>
      <c r="I75" s="586">
        <f>F75/1000</f>
        <v>0</v>
      </c>
      <c r="J75" s="549">
        <v>0</v>
      </c>
      <c r="K75" s="587">
        <f t="shared" si="9"/>
        <v>0</v>
      </c>
      <c r="L75" s="504">
        <f t="shared" si="7"/>
        <v>0</v>
      </c>
      <c r="M75" s="389"/>
      <c r="N75" s="390"/>
    </row>
    <row r="76" spans="1:14">
      <c r="A76" s="1454" t="s">
        <v>246</v>
      </c>
      <c r="B76" s="1499"/>
      <c r="C76" s="582" t="e">
        <f>' РАЗГРАММОВКА НЕТТО'!#REF!</f>
        <v>#REF!</v>
      </c>
      <c r="D76" s="582" t="e">
        <f>' РАЗГРАММОВКА НЕТТО'!#REF!</f>
        <v>#REF!</v>
      </c>
      <c r="E76" s="589" t="e">
        <f>E77</f>
        <v>#REF!</v>
      </c>
      <c r="F76" s="589" t="e">
        <f>F77</f>
        <v>#REF!</v>
      </c>
      <c r="G76" s="584"/>
      <c r="H76" s="585" t="e">
        <f>E76/1000</f>
        <v>#REF!</v>
      </c>
      <c r="I76" s="586" t="e">
        <f>F76/1000</f>
        <v>#REF!</v>
      </c>
      <c r="J76" s="549"/>
      <c r="K76" s="587" t="e">
        <f t="shared" si="9"/>
        <v>#REF!</v>
      </c>
      <c r="L76" s="504" t="e">
        <f t="shared" si="7"/>
        <v>#REF!</v>
      </c>
      <c r="M76" s="389"/>
      <c r="N76" s="390"/>
    </row>
    <row r="77" spans="1:14" ht="15.75" thickBot="1">
      <c r="A77" s="1506" t="s">
        <v>437</v>
      </c>
      <c r="B77" s="1507"/>
      <c r="C77" s="494"/>
      <c r="D77" s="494"/>
      <c r="E77" s="583" t="e">
        <f>C76*100/67</f>
        <v>#REF!</v>
      </c>
      <c r="F77" s="583" t="e">
        <f>D76*100/67</f>
        <v>#REF!</v>
      </c>
      <c r="G77" s="498"/>
      <c r="H77" s="529"/>
      <c r="I77" s="508"/>
      <c r="J77" s="603"/>
      <c r="K77" s="587">
        <f t="shared" si="9"/>
        <v>0</v>
      </c>
      <c r="L77" s="504">
        <f t="shared" si="7"/>
        <v>0</v>
      </c>
      <c r="M77" s="389"/>
      <c r="N77" s="390"/>
    </row>
    <row r="78" spans="1:14" ht="15.75" hidden="1" thickBot="1">
      <c r="A78" s="1472" t="s">
        <v>247</v>
      </c>
      <c r="B78" s="1473"/>
      <c r="C78" s="421" t="e">
        <f>' РАЗГРАММОВКА НЕТТО'!#REF!</f>
        <v>#REF!</v>
      </c>
      <c r="D78" s="421" t="e">
        <f>' РАЗГРАММОВКА НЕТТО'!#REF!</f>
        <v>#REF!</v>
      </c>
      <c r="E78" s="631" t="e">
        <f>C78</f>
        <v>#REF!</v>
      </c>
      <c r="F78" s="631" t="e">
        <f>D78</f>
        <v>#REF!</v>
      </c>
      <c r="G78" s="628"/>
      <c r="H78" s="585" t="e">
        <f>E78/1000</f>
        <v>#REF!</v>
      </c>
      <c r="I78" s="586" t="e">
        <f>F78/1000</f>
        <v>#REF!</v>
      </c>
      <c r="J78" s="559">
        <v>0</v>
      </c>
      <c r="K78" s="587" t="e">
        <f t="shared" si="9"/>
        <v>#REF!</v>
      </c>
      <c r="L78" s="504" t="e">
        <f t="shared" si="7"/>
        <v>#REF!</v>
      </c>
      <c r="M78" s="389"/>
      <c r="N78" s="390"/>
    </row>
    <row r="79" spans="1:14">
      <c r="A79" s="1460" t="s">
        <v>399</v>
      </c>
      <c r="B79" s="1508"/>
      <c r="C79" s="1508"/>
      <c r="D79" s="1502"/>
      <c r="E79" s="622"/>
      <c r="F79" s="623"/>
      <c r="G79" s="599"/>
      <c r="H79" s="629"/>
      <c r="I79" s="512"/>
      <c r="J79" s="551"/>
      <c r="K79" s="522"/>
      <c r="L79" s="607"/>
      <c r="M79" s="389"/>
      <c r="N79" s="390"/>
    </row>
    <row r="80" spans="1:14">
      <c r="A80" s="1454" t="s">
        <v>400</v>
      </c>
      <c r="B80" s="1499"/>
      <c r="C80" s="582">
        <f>' РАЗГРАММОВКА НЕТТО'!AD320</f>
        <v>37.200000000000003</v>
      </c>
      <c r="D80" s="582">
        <f>' РАЗГРАММОВКА НЕТТО'!AD322</f>
        <v>44.640000000000008</v>
      </c>
      <c r="E80" s="612">
        <f>C80</f>
        <v>37.200000000000003</v>
      </c>
      <c r="F80" s="612">
        <f>D80</f>
        <v>44.640000000000008</v>
      </c>
      <c r="G80" s="584"/>
      <c r="H80" s="585">
        <f>E80/1000</f>
        <v>3.7200000000000004E-2</v>
      </c>
      <c r="I80" s="586">
        <f>F80/1000</f>
        <v>4.4640000000000006E-2</v>
      </c>
      <c r="J80" s="549">
        <v>34.9</v>
      </c>
      <c r="K80" s="587">
        <f>H80*J80</f>
        <v>1.2982800000000001</v>
      </c>
      <c r="L80" s="504">
        <f>I80*J80</f>
        <v>1.5579360000000002</v>
      </c>
      <c r="M80" s="389"/>
      <c r="N80" s="390"/>
    </row>
    <row r="81" spans="1:14">
      <c r="A81" s="1454" t="s">
        <v>240</v>
      </c>
      <c r="B81" s="1499"/>
      <c r="C81" s="582">
        <f>' РАЗГРАММОВКА НЕТТО'!AE320</f>
        <v>9.4</v>
      </c>
      <c r="D81" s="582">
        <f>' РАЗГРАММОВКА НЕТТО'!AE322</f>
        <v>10.653333333333334</v>
      </c>
      <c r="E81" s="589">
        <f>E82</f>
        <v>9.7916666666666661</v>
      </c>
      <c r="F81" s="589">
        <f>F82</f>
        <v>11.097222222222223</v>
      </c>
      <c r="G81" s="584"/>
      <c r="H81" s="585">
        <f>E81/1000</f>
        <v>9.7916666666666655E-3</v>
      </c>
      <c r="I81" s="586">
        <f>F81/1000</f>
        <v>1.1097222222222224E-2</v>
      </c>
      <c r="J81" s="549">
        <v>150</v>
      </c>
      <c r="K81" s="587">
        <f>H81*J81</f>
        <v>1.4687499999999998</v>
      </c>
      <c r="L81" s="504">
        <f>I81*J81</f>
        <v>1.6645833333333335</v>
      </c>
      <c r="M81" s="389"/>
      <c r="N81" s="390"/>
    </row>
    <row r="82" spans="1:14">
      <c r="A82" s="1506" t="s">
        <v>439</v>
      </c>
      <c r="B82" s="1507"/>
      <c r="C82" s="582"/>
      <c r="D82" s="582"/>
      <c r="E82" s="583">
        <f>C81*100/96</f>
        <v>9.7916666666666661</v>
      </c>
      <c r="F82" s="583">
        <f>D81*100/96</f>
        <v>11.097222222222223</v>
      </c>
      <c r="G82" s="584"/>
      <c r="H82" s="585"/>
      <c r="I82" s="586"/>
      <c r="J82" s="549"/>
      <c r="K82" s="587">
        <f>H82*J82</f>
        <v>0</v>
      </c>
      <c r="L82" s="504">
        <f>I82*J82</f>
        <v>0</v>
      </c>
      <c r="M82" s="389"/>
      <c r="N82" s="390"/>
    </row>
    <row r="83" spans="1:14">
      <c r="A83" s="1454" t="s">
        <v>239</v>
      </c>
      <c r="B83" s="1499"/>
      <c r="C83" s="582">
        <f>' РАЗГРАММОВКА НЕТТО'!AF320</f>
        <v>30</v>
      </c>
      <c r="D83" s="582">
        <f>' РАЗГРАММОВКА НЕТТО'!AF322</f>
        <v>36</v>
      </c>
      <c r="E83" s="612">
        <f>C83</f>
        <v>30</v>
      </c>
      <c r="F83" s="612">
        <f>D83</f>
        <v>36</v>
      </c>
      <c r="G83" s="584"/>
      <c r="H83" s="585">
        <f>E83/1000</f>
        <v>0.03</v>
      </c>
      <c r="I83" s="586">
        <f>F83/1000</f>
        <v>3.5999999999999997E-2</v>
      </c>
      <c r="J83" s="549">
        <v>129</v>
      </c>
      <c r="K83" s="587">
        <f>H83*J83</f>
        <v>3.8699999999999997</v>
      </c>
      <c r="L83" s="504">
        <f>I83*J83</f>
        <v>4.6439999999999992</v>
      </c>
      <c r="M83" s="389"/>
      <c r="N83" s="390"/>
    </row>
    <row r="84" spans="1:14">
      <c r="A84" s="1454" t="s">
        <v>235</v>
      </c>
      <c r="B84" s="1499"/>
      <c r="C84" s="582">
        <f>C85+C86+C87</f>
        <v>142</v>
      </c>
      <c r="D84" s="582">
        <f>D85+D86+D87</f>
        <v>171</v>
      </c>
      <c r="E84" s="589">
        <f>E85+E86+E87</f>
        <v>167.71692923230808</v>
      </c>
      <c r="F84" s="589">
        <f>F85+F86+F87</f>
        <v>201.95798949737434</v>
      </c>
      <c r="G84" s="584"/>
      <c r="H84" s="585">
        <f>E84/1000</f>
        <v>0.16771692923230808</v>
      </c>
      <c r="I84" s="586">
        <f>F84/1000</f>
        <v>0.20195798949737434</v>
      </c>
      <c r="J84" s="564">
        <v>54</v>
      </c>
      <c r="K84" s="587">
        <f>H84*J84</f>
        <v>9.0567141785446363</v>
      </c>
      <c r="L84" s="504">
        <f>I84*J84</f>
        <v>10.905731432858214</v>
      </c>
      <c r="M84" s="389"/>
      <c r="N84" s="390"/>
    </row>
    <row r="85" spans="1:14">
      <c r="A85" s="1506" t="s">
        <v>438</v>
      </c>
      <c r="B85" s="1507"/>
      <c r="C85" s="582">
        <v>12</v>
      </c>
      <c r="D85" s="582">
        <v>15</v>
      </c>
      <c r="E85" s="583">
        <f>C85*100/86</f>
        <v>13.953488372093023</v>
      </c>
      <c r="F85" s="583">
        <f>D85*100/86</f>
        <v>17.441860465116278</v>
      </c>
      <c r="G85" s="584"/>
      <c r="H85" s="585"/>
      <c r="I85" s="586"/>
      <c r="J85" s="549"/>
      <c r="K85" s="587"/>
      <c r="L85" s="504"/>
      <c r="M85" s="389"/>
      <c r="N85" s="390"/>
    </row>
    <row r="86" spans="1:14">
      <c r="A86" s="1514" t="s">
        <v>433</v>
      </c>
      <c r="B86" s="1515"/>
      <c r="C86" s="582">
        <v>80</v>
      </c>
      <c r="D86" s="582">
        <v>96</v>
      </c>
      <c r="E86" s="583">
        <f>C86*100/80</f>
        <v>100</v>
      </c>
      <c r="F86" s="583">
        <f>D86*100/80</f>
        <v>120</v>
      </c>
      <c r="G86" s="584"/>
      <c r="H86" s="585"/>
      <c r="I86" s="586"/>
      <c r="J86" s="549"/>
      <c r="K86" s="587"/>
      <c r="L86" s="504"/>
      <c r="M86" s="389"/>
      <c r="N86" s="390"/>
    </row>
    <row r="87" spans="1:14">
      <c r="A87" s="1514" t="s">
        <v>429</v>
      </c>
      <c r="B87" s="1515"/>
      <c r="C87" s="582">
        <v>50</v>
      </c>
      <c r="D87" s="582">
        <v>60</v>
      </c>
      <c r="E87" s="583">
        <f>C87*100/93</f>
        <v>53.763440860215056</v>
      </c>
      <c r="F87" s="583">
        <f>D87*100/93</f>
        <v>64.516129032258064</v>
      </c>
      <c r="G87" s="584"/>
      <c r="H87" s="585"/>
      <c r="I87" s="586"/>
      <c r="J87" s="549"/>
      <c r="K87" s="587"/>
      <c r="L87" s="504"/>
      <c r="M87" s="389"/>
      <c r="N87" s="390"/>
    </row>
    <row r="88" spans="1:14">
      <c r="A88" s="1454" t="s">
        <v>234</v>
      </c>
      <c r="B88" s="1499"/>
      <c r="C88" s="582">
        <v>150</v>
      </c>
      <c r="D88" s="582">
        <v>180</v>
      </c>
      <c r="E88" s="589">
        <f>E89</f>
        <v>157.89473684210526</v>
      </c>
      <c r="F88" s="589">
        <f>F89</f>
        <v>189.47368421052633</v>
      </c>
      <c r="G88" s="584"/>
      <c r="H88" s="585">
        <f>E88/1000</f>
        <v>0.15789473684210525</v>
      </c>
      <c r="I88" s="586">
        <f>F88/1000</f>
        <v>0.18947368421052632</v>
      </c>
      <c r="J88" s="549">
        <v>55</v>
      </c>
      <c r="K88" s="587">
        <f>H88*J88</f>
        <v>8.6842105263157894</v>
      </c>
      <c r="L88" s="504">
        <f>I88*J88</f>
        <v>10.421052631578947</v>
      </c>
      <c r="M88" s="389"/>
      <c r="N88" s="390"/>
    </row>
    <row r="89" spans="1:14">
      <c r="A89" s="1514" t="s">
        <v>430</v>
      </c>
      <c r="B89" s="1515"/>
      <c r="C89" s="582"/>
      <c r="D89" s="582"/>
      <c r="E89" s="583">
        <f>C88*100/95</f>
        <v>157.89473684210526</v>
      </c>
      <c r="F89" s="583">
        <f>D88*100/95</f>
        <v>189.47368421052633</v>
      </c>
      <c r="G89" s="584"/>
      <c r="H89" s="585"/>
      <c r="I89" s="586"/>
      <c r="J89" s="549"/>
      <c r="K89" s="587"/>
      <c r="L89" s="504"/>
      <c r="M89" s="389"/>
      <c r="N89" s="390"/>
    </row>
    <row r="90" spans="1:14" ht="15" customHeight="1">
      <c r="A90" s="1454" t="s">
        <v>254</v>
      </c>
      <c r="B90" s="1499"/>
      <c r="C90" s="582">
        <f>' РАЗГРАММОВКА НЕТТО'!T320</f>
        <v>64.8</v>
      </c>
      <c r="D90" s="582">
        <f>' РАЗГРАММОВКА НЕТТО'!T322</f>
        <v>97.2</v>
      </c>
      <c r="E90" s="589">
        <f>E91</f>
        <v>92.571428571428569</v>
      </c>
      <c r="F90" s="589">
        <f>F91</f>
        <v>138.85714285714286</v>
      </c>
      <c r="G90" s="584"/>
      <c r="H90" s="585">
        <f>E90/1000</f>
        <v>9.2571428571428568E-2</v>
      </c>
      <c r="I90" s="586">
        <f>F90/1000</f>
        <v>0.13885714285714287</v>
      </c>
      <c r="J90" s="549">
        <v>38</v>
      </c>
      <c r="K90" s="587">
        <f>H90*J90</f>
        <v>3.5177142857142858</v>
      </c>
      <c r="L90" s="504">
        <f>I90*J90</f>
        <v>5.2765714285714296</v>
      </c>
      <c r="M90" s="389"/>
      <c r="N90" s="390"/>
    </row>
    <row r="91" spans="1:14">
      <c r="A91" s="1514" t="s">
        <v>497</v>
      </c>
      <c r="B91" s="1515"/>
      <c r="C91" s="582"/>
      <c r="D91" s="582"/>
      <c r="E91" s="590">
        <f>C90*100/70</f>
        <v>92.571428571428569</v>
      </c>
      <c r="F91" s="590">
        <f>D90*100/70</f>
        <v>138.85714285714286</v>
      </c>
      <c r="G91" s="584"/>
      <c r="H91" s="585"/>
      <c r="I91" s="586"/>
      <c r="J91" s="549"/>
      <c r="K91" s="587"/>
      <c r="L91" s="504"/>
      <c r="M91" s="389"/>
      <c r="N91" s="390"/>
    </row>
    <row r="92" spans="1:14">
      <c r="A92" s="1454" t="s">
        <v>236</v>
      </c>
      <c r="B92" s="1499"/>
      <c r="C92" s="582">
        <f>' РАЗГРАММОВКА НЕТТО'!AI320</f>
        <v>45.699999999999989</v>
      </c>
      <c r="D92" s="582">
        <f>' РАЗГРАММОВКА НЕТТО'!AI322</f>
        <v>71.75</v>
      </c>
      <c r="E92" s="612">
        <f>C92</f>
        <v>45.699999999999989</v>
      </c>
      <c r="F92" s="612">
        <f>D92</f>
        <v>71.75</v>
      </c>
      <c r="G92" s="584"/>
      <c r="H92" s="585">
        <f>E92/1000</f>
        <v>4.5699999999999991E-2</v>
      </c>
      <c r="I92" s="586">
        <f>F92/1000</f>
        <v>7.1749999999999994E-2</v>
      </c>
      <c r="J92" s="549">
        <v>44.9</v>
      </c>
      <c r="K92" s="587">
        <f t="shared" ref="K92:K97" si="10">H92*J92</f>
        <v>2.0519299999999996</v>
      </c>
      <c r="L92" s="504">
        <f>I92*J92</f>
        <v>3.2215749999999996</v>
      </c>
      <c r="M92" s="389"/>
      <c r="N92" s="390"/>
    </row>
    <row r="93" spans="1:14">
      <c r="A93" s="1516" t="s">
        <v>402</v>
      </c>
      <c r="B93" s="1517"/>
      <c r="C93" s="632">
        <v>100</v>
      </c>
      <c r="D93" s="632">
        <v>120</v>
      </c>
      <c r="E93" s="633">
        <f>E94</f>
        <v>103.2</v>
      </c>
      <c r="F93" s="633">
        <f>F94</f>
        <v>124</v>
      </c>
      <c r="G93" s="634"/>
      <c r="H93" s="635">
        <f>E93/1000</f>
        <v>0.1032</v>
      </c>
      <c r="I93" s="636">
        <f>F93/1000</f>
        <v>0.124</v>
      </c>
      <c r="J93" s="547">
        <v>60</v>
      </c>
      <c r="K93" s="637">
        <f t="shared" si="10"/>
        <v>6.1920000000000002</v>
      </c>
      <c r="L93" s="638">
        <f>I93*J93</f>
        <v>7.4399999999999995</v>
      </c>
      <c r="M93" s="389"/>
      <c r="N93" s="390"/>
    </row>
    <row r="94" spans="1:14">
      <c r="A94" s="1456" t="s">
        <v>440</v>
      </c>
      <c r="B94" s="1500"/>
      <c r="C94" s="582"/>
      <c r="D94" s="582"/>
      <c r="E94" s="639">
        <v>103.2</v>
      </c>
      <c r="F94" s="639">
        <v>124</v>
      </c>
      <c r="G94" s="584"/>
      <c r="H94" s="585"/>
      <c r="I94" s="586"/>
      <c r="J94" s="549"/>
      <c r="K94" s="587">
        <f t="shared" si="10"/>
        <v>0</v>
      </c>
      <c r="L94" s="504">
        <f>I94*K94</f>
        <v>0</v>
      </c>
      <c r="M94" s="389"/>
      <c r="N94" s="390"/>
    </row>
    <row r="95" spans="1:14">
      <c r="A95" s="1454" t="s">
        <v>401</v>
      </c>
      <c r="B95" s="1499"/>
      <c r="C95" s="582">
        <f>' РАЗГРАММОВКА НЕТТО'!AL320</f>
        <v>52.9</v>
      </c>
      <c r="D95" s="582">
        <f>' РАЗГРАММОВКА НЕТТО'!AL322</f>
        <v>53.5</v>
      </c>
      <c r="E95" s="589">
        <f>E96</f>
        <v>9.1999999999999993</v>
      </c>
      <c r="F95" s="589">
        <f>F96</f>
        <v>11.5</v>
      </c>
      <c r="G95" s="584"/>
      <c r="H95" s="585">
        <f>E95/1000</f>
        <v>9.1999999999999998E-3</v>
      </c>
      <c r="I95" s="586">
        <f>F95/1000</f>
        <v>1.15E-2</v>
      </c>
      <c r="J95" s="549">
        <v>59</v>
      </c>
      <c r="K95" s="587">
        <f t="shared" si="10"/>
        <v>0.54279999999999995</v>
      </c>
      <c r="L95" s="504">
        <f>I95*J95</f>
        <v>0.67849999999999999</v>
      </c>
      <c r="M95" s="389"/>
      <c r="N95" s="390"/>
    </row>
    <row r="96" spans="1:14">
      <c r="A96" s="1456" t="s">
        <v>436</v>
      </c>
      <c r="B96" s="1500"/>
      <c r="C96" s="582"/>
      <c r="D96" s="582"/>
      <c r="E96" s="583">
        <v>9.1999999999999993</v>
      </c>
      <c r="F96" s="583">
        <v>11.5</v>
      </c>
      <c r="G96" s="584"/>
      <c r="H96" s="585"/>
      <c r="I96" s="586"/>
      <c r="J96" s="549"/>
      <c r="K96" s="587">
        <f t="shared" si="10"/>
        <v>0</v>
      </c>
      <c r="L96" s="504">
        <f>I96*J96</f>
        <v>0</v>
      </c>
      <c r="M96" s="389"/>
      <c r="N96" s="390"/>
    </row>
    <row r="97" spans="1:14">
      <c r="A97" s="1454" t="s">
        <v>238</v>
      </c>
      <c r="B97" s="1499"/>
      <c r="C97" s="582">
        <f>' РАЗГРАММОВКА НЕТТО'!AG320</f>
        <v>88</v>
      </c>
      <c r="D97" s="582">
        <f>' РАЗГРАММОВКА НЕТТО'!AG322</f>
        <v>97.6</v>
      </c>
      <c r="E97" s="589">
        <f>E98</f>
        <v>90.721649484536087</v>
      </c>
      <c r="F97" s="589">
        <f>F98</f>
        <v>100.61855670103093</v>
      </c>
      <c r="G97" s="584"/>
      <c r="H97" s="585">
        <f>E97/1000</f>
        <v>9.0721649484536093E-2</v>
      </c>
      <c r="I97" s="586">
        <f>F97/1000</f>
        <v>0.10061855670103093</v>
      </c>
      <c r="J97" s="549">
        <v>73.5</v>
      </c>
      <c r="K97" s="587">
        <f t="shared" si="10"/>
        <v>6.6680412371134032</v>
      </c>
      <c r="L97" s="504">
        <f>I97*J97</f>
        <v>7.395463917525773</v>
      </c>
      <c r="M97" s="389"/>
      <c r="N97" s="390"/>
    </row>
    <row r="98" spans="1:14">
      <c r="A98" s="1506" t="s">
        <v>483</v>
      </c>
      <c r="B98" s="1507"/>
      <c r="C98" s="494"/>
      <c r="D98" s="494"/>
      <c r="E98" s="563">
        <f>C97*100/97</f>
        <v>90.721649484536087</v>
      </c>
      <c r="F98" s="563">
        <f>D97*100/97</f>
        <v>100.61855670103093</v>
      </c>
      <c r="G98" s="498"/>
      <c r="H98" s="585"/>
      <c r="I98" s="586"/>
      <c r="J98" s="603"/>
      <c r="K98" s="587"/>
      <c r="L98" s="504"/>
      <c r="M98" s="389"/>
      <c r="N98" s="390"/>
    </row>
    <row r="99" spans="1:14" ht="15.75" thickBot="1">
      <c r="A99" s="1472" t="s">
        <v>237</v>
      </c>
      <c r="B99" s="1473"/>
      <c r="C99" s="421">
        <f>' РАЗГРАММОВКА НЕТТО'!AH320</f>
        <v>750</v>
      </c>
      <c r="D99" s="421">
        <f>' РАЗГРАММОВКА НЕТТО'!AH322</f>
        <v>750</v>
      </c>
      <c r="E99" s="631">
        <f>C99</f>
        <v>750</v>
      </c>
      <c r="F99" s="631">
        <f>D99</f>
        <v>750</v>
      </c>
      <c r="G99" s="628"/>
      <c r="H99" s="585">
        <f>E99/1000</f>
        <v>0.75</v>
      </c>
      <c r="I99" s="586">
        <f>F99/1000</f>
        <v>0.75</v>
      </c>
      <c r="J99" s="559">
        <v>18.899999999999999</v>
      </c>
      <c r="K99" s="587">
        <f>H99*J99</f>
        <v>14.174999999999999</v>
      </c>
      <c r="L99" s="504">
        <f>I99*J99</f>
        <v>14.174999999999999</v>
      </c>
      <c r="M99" s="389"/>
      <c r="N99" s="390"/>
    </row>
    <row r="100" spans="1:14">
      <c r="A100" s="1460" t="s">
        <v>403</v>
      </c>
      <c r="B100" s="1502"/>
      <c r="C100" s="640"/>
      <c r="D100" s="640"/>
      <c r="E100" s="623"/>
      <c r="F100" s="599"/>
      <c r="G100" s="599"/>
      <c r="H100" s="629"/>
      <c r="I100" s="512"/>
      <c r="J100" s="551"/>
      <c r="K100" s="522"/>
      <c r="L100" s="607"/>
      <c r="M100" s="389"/>
      <c r="N100" s="390"/>
    </row>
    <row r="101" spans="1:14">
      <c r="A101" s="1454" t="s">
        <v>48</v>
      </c>
      <c r="B101" s="1499"/>
      <c r="C101" s="582">
        <f>' РАЗГРАММОВКА НЕТТО'!AN320</f>
        <v>447.90000000000003</v>
      </c>
      <c r="D101" s="582">
        <f>' РАЗГРАММОВКА НЕТТО'!AN322</f>
        <v>612.20000000000005</v>
      </c>
      <c r="E101" s="589">
        <f t="shared" ref="E101:F103" si="11">C101</f>
        <v>447.90000000000003</v>
      </c>
      <c r="F101" s="589">
        <f t="shared" si="11"/>
        <v>612.20000000000005</v>
      </c>
      <c r="G101" s="584"/>
      <c r="H101" s="585">
        <f t="shared" ref="H101:I103" si="12">E101/1000</f>
        <v>0.44790000000000002</v>
      </c>
      <c r="I101" s="586">
        <f t="shared" si="12"/>
        <v>0.61220000000000008</v>
      </c>
      <c r="J101" s="549">
        <v>41</v>
      </c>
      <c r="K101" s="587">
        <f>H101*J101</f>
        <v>18.363900000000001</v>
      </c>
      <c r="L101" s="504">
        <f>I101*J101</f>
        <v>25.100200000000005</v>
      </c>
      <c r="M101" s="389"/>
      <c r="N101" s="390"/>
    </row>
    <row r="102" spans="1:14">
      <c r="A102" s="1454" t="s">
        <v>68</v>
      </c>
      <c r="B102" s="1499"/>
      <c r="C102" s="582">
        <f>' РАЗГРАММОВКА НЕТТО'!AO320</f>
        <v>300</v>
      </c>
      <c r="D102" s="582">
        <f>' РАЗГРАММОВКА НЕТТО'!AO322</f>
        <v>400</v>
      </c>
      <c r="E102" s="589">
        <f t="shared" si="11"/>
        <v>300</v>
      </c>
      <c r="F102" s="589">
        <f t="shared" si="11"/>
        <v>400</v>
      </c>
      <c r="G102" s="584"/>
      <c r="H102" s="585">
        <f t="shared" si="12"/>
        <v>0.3</v>
      </c>
      <c r="I102" s="586">
        <f t="shared" si="12"/>
        <v>0.4</v>
      </c>
      <c r="J102" s="549">
        <v>47.5</v>
      </c>
      <c r="K102" s="587">
        <f>H102*J102</f>
        <v>14.25</v>
      </c>
      <c r="L102" s="504">
        <f>I102*J102</f>
        <v>19</v>
      </c>
      <c r="M102" s="389"/>
      <c r="N102" s="390"/>
    </row>
    <row r="103" spans="1:14" ht="15.75" thickBot="1">
      <c r="A103" s="1472" t="s">
        <v>230</v>
      </c>
      <c r="B103" s="1473"/>
      <c r="C103" s="421">
        <f>' РАЗГРАММОВКА НЕТТО'!AP320</f>
        <v>16.580000000000002</v>
      </c>
      <c r="D103" s="421">
        <f>' РАЗГРАММОВКА НЕТТО'!AP322</f>
        <v>20.22</v>
      </c>
      <c r="E103" s="589">
        <f t="shared" si="11"/>
        <v>16.580000000000002</v>
      </c>
      <c r="F103" s="589">
        <f t="shared" si="11"/>
        <v>20.22</v>
      </c>
      <c r="G103" s="628"/>
      <c r="H103" s="585">
        <f t="shared" si="12"/>
        <v>1.6580000000000001E-2</v>
      </c>
      <c r="I103" s="586">
        <f t="shared" si="12"/>
        <v>2.0219999999999998E-2</v>
      </c>
      <c r="J103" s="559">
        <v>60</v>
      </c>
      <c r="K103" s="524">
        <f>H103*J103</f>
        <v>0.99480000000000002</v>
      </c>
      <c r="L103" s="504">
        <f>I103*J103</f>
        <v>1.2131999999999998</v>
      </c>
      <c r="M103" s="389"/>
      <c r="N103" s="390"/>
    </row>
    <row r="104" spans="1:14">
      <c r="A104" s="1460" t="s">
        <v>219</v>
      </c>
      <c r="B104" s="1502"/>
      <c r="C104" s="606"/>
      <c r="D104" s="606"/>
      <c r="E104" s="599"/>
      <c r="F104" s="599"/>
      <c r="G104" s="599"/>
      <c r="H104" s="629"/>
      <c r="I104" s="512"/>
      <c r="J104" s="551"/>
      <c r="K104" s="525"/>
      <c r="L104" s="607"/>
      <c r="M104" s="389"/>
      <c r="N104" s="390"/>
    </row>
    <row r="105" spans="1:14">
      <c r="A105" s="1503" t="s">
        <v>384</v>
      </c>
      <c r="B105" s="1481"/>
      <c r="C105" s="494">
        <f>' РАЗГРАММОВКА НЕТТО'!AZ320</f>
        <v>90</v>
      </c>
      <c r="D105" s="494">
        <v>60</v>
      </c>
      <c r="E105" s="497">
        <f t="shared" ref="E105:F107" si="13">C105</f>
        <v>90</v>
      </c>
      <c r="F105" s="497">
        <f t="shared" si="13"/>
        <v>60</v>
      </c>
      <c r="G105" s="498"/>
      <c r="H105" s="529">
        <f t="shared" ref="H105:I107" si="14">E105/1000</f>
        <v>0.09</v>
      </c>
      <c r="I105" s="508">
        <f t="shared" si="14"/>
        <v>0.06</v>
      </c>
      <c r="J105" s="603">
        <v>59</v>
      </c>
      <c r="K105" s="521">
        <f>H105*J105</f>
        <v>5.31</v>
      </c>
      <c r="L105" s="530">
        <f>I105*J105</f>
        <v>3.54</v>
      </c>
      <c r="M105" s="389"/>
      <c r="N105" s="390"/>
    </row>
    <row r="106" spans="1:14" hidden="1">
      <c r="A106" s="1478" t="s">
        <v>386</v>
      </c>
      <c r="B106" s="1518"/>
      <c r="C106" s="641">
        <v>0</v>
      </c>
      <c r="D106" s="641">
        <v>0</v>
      </c>
      <c r="E106" s="497">
        <f t="shared" si="13"/>
        <v>0</v>
      </c>
      <c r="F106" s="497">
        <f t="shared" si="13"/>
        <v>0</v>
      </c>
      <c r="G106" s="599"/>
      <c r="H106" s="629">
        <f t="shared" si="14"/>
        <v>0</v>
      </c>
      <c r="I106" s="512">
        <f t="shared" si="14"/>
        <v>0</v>
      </c>
      <c r="J106" s="551">
        <v>96</v>
      </c>
      <c r="K106" s="522">
        <f>H106*J106</f>
        <v>0</v>
      </c>
      <c r="L106" s="607">
        <f>I106*J106</f>
        <v>0</v>
      </c>
      <c r="M106" s="389"/>
      <c r="N106" s="390"/>
    </row>
    <row r="107" spans="1:14" ht="15.75" thickBot="1">
      <c r="A107" s="1472" t="s">
        <v>404</v>
      </c>
      <c r="B107" s="1473"/>
      <c r="C107" s="421">
        <v>0</v>
      </c>
      <c r="D107" s="421">
        <v>90</v>
      </c>
      <c r="E107" s="497">
        <f t="shared" si="13"/>
        <v>0</v>
      </c>
      <c r="F107" s="497">
        <f t="shared" si="13"/>
        <v>90</v>
      </c>
      <c r="G107" s="628">
        <f>SUM(E107:F107)</f>
        <v>90</v>
      </c>
      <c r="H107" s="642">
        <f t="shared" si="14"/>
        <v>0</v>
      </c>
      <c r="I107" s="513">
        <f t="shared" si="14"/>
        <v>0.09</v>
      </c>
      <c r="J107" s="559">
        <v>64</v>
      </c>
      <c r="K107" s="524">
        <f>H107*J107</f>
        <v>0</v>
      </c>
      <c r="L107" s="405">
        <f>I107*J107</f>
        <v>5.76</v>
      </c>
      <c r="M107" s="389"/>
      <c r="N107" s="390"/>
    </row>
    <row r="108" spans="1:14">
      <c r="A108" s="1460" t="s">
        <v>405</v>
      </c>
      <c r="B108" s="1502"/>
      <c r="C108" s="606"/>
      <c r="D108" s="606"/>
      <c r="E108" s="599"/>
      <c r="F108" s="599"/>
      <c r="G108" s="599"/>
      <c r="H108" s="629"/>
      <c r="I108" s="512"/>
      <c r="J108" s="551"/>
      <c r="K108" s="522"/>
      <c r="L108" s="607"/>
      <c r="M108" s="389"/>
      <c r="N108" s="390"/>
    </row>
    <row r="109" spans="1:14">
      <c r="A109" s="1454" t="s">
        <v>406</v>
      </c>
      <c r="B109" s="1499"/>
      <c r="C109" s="582">
        <f>' РАЗГРАММОВКА НЕТТО'!BA320</f>
        <v>3.75</v>
      </c>
      <c r="D109" s="582">
        <f>' РАЗГРАММОВКА НЕТТО'!BA322</f>
        <v>4.5</v>
      </c>
      <c r="E109" s="589">
        <f t="shared" ref="E109:F118" si="15">C109</f>
        <v>3.75</v>
      </c>
      <c r="F109" s="589">
        <f t="shared" si="15"/>
        <v>4.5</v>
      </c>
      <c r="G109" s="584">
        <f t="shared" ref="G109:G115" si="16">SUM(E109:F109)</f>
        <v>8.25</v>
      </c>
      <c r="H109" s="585">
        <f t="shared" ref="H109:I114" si="17">E109/1000</f>
        <v>3.7499999999999999E-3</v>
      </c>
      <c r="I109" s="586">
        <f t="shared" si="17"/>
        <v>4.4999999999999997E-3</v>
      </c>
      <c r="J109" s="549">
        <v>300</v>
      </c>
      <c r="K109" s="587">
        <f t="shared" ref="K109:K114" si="18">H109*J109</f>
        <v>1.125</v>
      </c>
      <c r="L109" s="504">
        <f t="shared" ref="L109:L114" si="19">I109*J109</f>
        <v>1.3499999999999999</v>
      </c>
      <c r="M109" s="389"/>
      <c r="N109" s="390"/>
    </row>
    <row r="110" spans="1:14">
      <c r="A110" s="1454" t="s">
        <v>407</v>
      </c>
      <c r="B110" s="1499"/>
      <c r="C110" s="582">
        <f>' РАЗГРАММОВКА НЕТТО'!BE320</f>
        <v>4</v>
      </c>
      <c r="D110" s="582">
        <f>' РАЗГРАММОВКА НЕТТО'!BE322</f>
        <v>4.8</v>
      </c>
      <c r="E110" s="589">
        <f t="shared" si="15"/>
        <v>4</v>
      </c>
      <c r="F110" s="589">
        <f t="shared" si="15"/>
        <v>4.8</v>
      </c>
      <c r="G110" s="584">
        <f t="shared" si="16"/>
        <v>8.8000000000000007</v>
      </c>
      <c r="H110" s="585">
        <f t="shared" si="17"/>
        <v>4.0000000000000001E-3</v>
      </c>
      <c r="I110" s="586">
        <f t="shared" si="17"/>
        <v>4.7999999999999996E-3</v>
      </c>
      <c r="J110" s="549">
        <v>192</v>
      </c>
      <c r="K110" s="587">
        <f t="shared" si="18"/>
        <v>0.76800000000000002</v>
      </c>
      <c r="L110" s="504">
        <f t="shared" si="19"/>
        <v>0.92159999999999997</v>
      </c>
      <c r="M110" s="389"/>
      <c r="N110" s="390"/>
    </row>
    <row r="111" spans="1:14">
      <c r="A111" s="1454" t="s">
        <v>213</v>
      </c>
      <c r="B111" s="1499"/>
      <c r="C111" s="582">
        <f>' РАЗГРАММОВКА НЕТТО'!BF320</f>
        <v>7.5</v>
      </c>
      <c r="D111" s="582">
        <f>' РАЗГРАММОВКА НЕТТО'!BF322</f>
        <v>9</v>
      </c>
      <c r="E111" s="589">
        <f t="shared" si="15"/>
        <v>7.5</v>
      </c>
      <c r="F111" s="589">
        <f t="shared" si="15"/>
        <v>9</v>
      </c>
      <c r="G111" s="584">
        <f t="shared" si="16"/>
        <v>16.5</v>
      </c>
      <c r="H111" s="585">
        <f t="shared" si="17"/>
        <v>7.4999999999999997E-3</v>
      </c>
      <c r="I111" s="586">
        <f t="shared" si="17"/>
        <v>8.9999999999999993E-3</v>
      </c>
      <c r="J111" s="549">
        <v>380</v>
      </c>
      <c r="K111" s="587">
        <f t="shared" si="18"/>
        <v>2.85</v>
      </c>
      <c r="L111" s="504">
        <f t="shared" si="19"/>
        <v>3.42</v>
      </c>
      <c r="M111" s="389"/>
      <c r="N111" s="390"/>
    </row>
    <row r="112" spans="1:14">
      <c r="A112" s="1454" t="s">
        <v>408</v>
      </c>
      <c r="B112" s="1499"/>
      <c r="C112" s="582">
        <f>' РАЗГРАММОВКА НЕТТО'!BC320</f>
        <v>204.96999999999994</v>
      </c>
      <c r="D112" s="582">
        <f>' РАЗГРАММОВКА НЕТТО'!BC322</f>
        <v>248.81781045751649</v>
      </c>
      <c r="E112" s="589">
        <f t="shared" si="15"/>
        <v>204.96999999999994</v>
      </c>
      <c r="F112" s="589">
        <f t="shared" si="15"/>
        <v>248.81781045751649</v>
      </c>
      <c r="G112" s="584">
        <f t="shared" si="16"/>
        <v>453.78781045751646</v>
      </c>
      <c r="H112" s="585">
        <f t="shared" si="17"/>
        <v>0.20496999999999993</v>
      </c>
      <c r="I112" s="586">
        <f t="shared" si="17"/>
        <v>0.2488178104575165</v>
      </c>
      <c r="J112" s="549">
        <v>35.5</v>
      </c>
      <c r="K112" s="587">
        <f t="shared" si="18"/>
        <v>7.2764349999999975</v>
      </c>
      <c r="L112" s="504">
        <f t="shared" si="19"/>
        <v>8.8330322712418354</v>
      </c>
      <c r="M112" s="389"/>
      <c r="N112" s="390"/>
    </row>
    <row r="113" spans="1:14">
      <c r="A113" s="1454" t="s">
        <v>212</v>
      </c>
      <c r="B113" s="1499"/>
      <c r="C113" s="582">
        <f>' РАЗГРАММОВКА НЕТТО'!BG320</f>
        <v>10.4</v>
      </c>
      <c r="D113" s="582">
        <f>' РАЗГРАММОВКА НЕТТО'!BG322</f>
        <v>12.48</v>
      </c>
      <c r="E113" s="589">
        <f t="shared" si="15"/>
        <v>10.4</v>
      </c>
      <c r="F113" s="589">
        <f t="shared" si="15"/>
        <v>12.48</v>
      </c>
      <c r="G113" s="584">
        <f t="shared" si="16"/>
        <v>22.880000000000003</v>
      </c>
      <c r="H113" s="585">
        <f t="shared" si="17"/>
        <v>1.04E-2</v>
      </c>
      <c r="I113" s="586">
        <f t="shared" si="17"/>
        <v>1.248E-2</v>
      </c>
      <c r="J113" s="549">
        <v>87.5</v>
      </c>
      <c r="K113" s="587">
        <f t="shared" si="18"/>
        <v>0.90999999999999992</v>
      </c>
      <c r="L113" s="504">
        <f t="shared" si="19"/>
        <v>1.0920000000000001</v>
      </c>
      <c r="M113" s="416"/>
      <c r="N113" s="417"/>
    </row>
    <row r="114" spans="1:14">
      <c r="A114" s="1503" t="s">
        <v>390</v>
      </c>
      <c r="B114" s="1481"/>
      <c r="C114" s="494">
        <f>' РАЗГРАММОВКА НЕТТО'!BB320</f>
        <v>0</v>
      </c>
      <c r="D114" s="494">
        <f>' РАЗГРАММОВКА НЕТТО'!BB322</f>
        <v>0</v>
      </c>
      <c r="E114" s="497">
        <f t="shared" si="15"/>
        <v>0</v>
      </c>
      <c r="F114" s="497">
        <f t="shared" si="15"/>
        <v>0</v>
      </c>
      <c r="G114" s="498">
        <f t="shared" si="16"/>
        <v>0</v>
      </c>
      <c r="H114" s="529">
        <f t="shared" si="17"/>
        <v>0</v>
      </c>
      <c r="I114" s="508">
        <f t="shared" si="17"/>
        <v>0</v>
      </c>
      <c r="J114" s="603">
        <v>11.2</v>
      </c>
      <c r="K114" s="521">
        <f t="shared" si="18"/>
        <v>0</v>
      </c>
      <c r="L114" s="530">
        <f t="shared" si="19"/>
        <v>0</v>
      </c>
      <c r="M114" s="394"/>
      <c r="N114" s="394"/>
    </row>
    <row r="115" spans="1:14">
      <c r="A115" s="1482" t="s">
        <v>443</v>
      </c>
      <c r="B115" s="1521"/>
      <c r="C115" s="643">
        <f>' РАЗГРАММОВКА НЕТТО'!BH320</f>
        <v>0.3</v>
      </c>
      <c r="D115" s="643">
        <f>' РАЗГРАММОВКА НЕТТО'!BH322</f>
        <v>0.36</v>
      </c>
      <c r="E115" s="644">
        <f t="shared" si="15"/>
        <v>0.3</v>
      </c>
      <c r="F115" s="644">
        <f t="shared" si="15"/>
        <v>0.36</v>
      </c>
      <c r="G115" s="645">
        <f t="shared" si="16"/>
        <v>0.65999999999999992</v>
      </c>
      <c r="H115" s="646"/>
      <c r="I115" s="647"/>
      <c r="J115" s="553">
        <v>13.7</v>
      </c>
      <c r="K115" s="648">
        <f>E115*J115/50</f>
        <v>8.2199999999999995E-2</v>
      </c>
      <c r="L115" s="540">
        <f>F115*J115/50</f>
        <v>9.8639999999999992E-2</v>
      </c>
      <c r="M115" s="394"/>
      <c r="N115" s="418"/>
    </row>
    <row r="116" spans="1:14">
      <c r="A116" s="1482" t="s">
        <v>444</v>
      </c>
      <c r="B116" s="1521"/>
      <c r="C116" s="649">
        <f>' РАЗГРАММОВКА НЕТТО'!BI320</f>
        <v>0</v>
      </c>
      <c r="D116" s="649">
        <f>' РАЗГРАММОВКА НЕТТО'!BI322</f>
        <v>0</v>
      </c>
      <c r="E116" s="650">
        <f t="shared" si="15"/>
        <v>0</v>
      </c>
      <c r="F116" s="650">
        <f t="shared" si="15"/>
        <v>0</v>
      </c>
      <c r="G116" s="645"/>
      <c r="H116" s="646"/>
      <c r="I116" s="647"/>
      <c r="J116" s="553">
        <v>3</v>
      </c>
      <c r="K116" s="648">
        <f>E116*J116/1.5</f>
        <v>0</v>
      </c>
      <c r="L116" s="540">
        <f>F116*J116/1.5</f>
        <v>0</v>
      </c>
      <c r="M116" s="394"/>
      <c r="N116" s="418"/>
    </row>
    <row r="117" spans="1:14">
      <c r="A117" s="1484" t="s">
        <v>441</v>
      </c>
      <c r="B117" s="1519"/>
      <c r="C117" s="604">
        <f>' РАЗГРАММОВКА НЕТТО'!BK320</f>
        <v>0</v>
      </c>
      <c r="D117" s="604">
        <f>' РАЗГРАММОВКА НЕТТО'!BK322</f>
        <v>0</v>
      </c>
      <c r="E117" s="589">
        <f t="shared" si="15"/>
        <v>0</v>
      </c>
      <c r="F117" s="589">
        <f t="shared" si="15"/>
        <v>0</v>
      </c>
      <c r="G117" s="584"/>
      <c r="H117" s="585">
        <f>E117/1000</f>
        <v>0</v>
      </c>
      <c r="I117" s="586">
        <f>F117/1000</f>
        <v>0</v>
      </c>
      <c r="J117" s="549">
        <v>254</v>
      </c>
      <c r="K117" s="587">
        <f>H117*J117</f>
        <v>0</v>
      </c>
      <c r="L117" s="504">
        <f>I117*J117</f>
        <v>0</v>
      </c>
      <c r="M117" s="394"/>
      <c r="N117" s="418"/>
    </row>
    <row r="118" spans="1:14" ht="15.75" thickBot="1">
      <c r="A118" s="1486" t="s">
        <v>215</v>
      </c>
      <c r="B118" s="1487"/>
      <c r="C118" s="453">
        <f>' РАЗГРАММОВКА НЕТТО'!BD320</f>
        <v>69.905000000000001</v>
      </c>
      <c r="D118" s="453">
        <f>' РАЗГРАММОВКА НЕТТО'!BD322</f>
        <v>89.433333333333337</v>
      </c>
      <c r="E118" s="499">
        <f t="shared" si="15"/>
        <v>69.905000000000001</v>
      </c>
      <c r="F118" s="499">
        <f t="shared" si="15"/>
        <v>89.433333333333337</v>
      </c>
      <c r="G118" s="454"/>
      <c r="H118" s="531">
        <f>E118/1000</f>
        <v>6.9904999999999995E-2</v>
      </c>
      <c r="I118" s="532">
        <f>F118/1000</f>
        <v>8.9433333333333337E-2</v>
      </c>
      <c r="J118" s="560">
        <v>60</v>
      </c>
      <c r="K118" s="533">
        <f>H118*J118</f>
        <v>4.1943000000000001</v>
      </c>
      <c r="L118" s="534">
        <f>I118*J118</f>
        <v>5.3660000000000005</v>
      </c>
      <c r="M118" s="394"/>
      <c r="N118" s="418"/>
    </row>
    <row r="119" spans="1:14" ht="15.75" thickBot="1">
      <c r="A119" s="1520"/>
      <c r="B119" s="1499"/>
      <c r="C119" s="588"/>
      <c r="D119" s="588"/>
      <c r="E119" s="584"/>
      <c r="F119" s="584"/>
      <c r="G119" s="584"/>
      <c r="H119" s="584"/>
      <c r="I119" s="605"/>
      <c r="J119" s="442" t="s">
        <v>446</v>
      </c>
      <c r="K119" s="443" t="e">
        <f>SUM(K4:K118)</f>
        <v>#REF!</v>
      </c>
      <c r="L119" s="443" t="e">
        <f>SUM(L4:L118)</f>
        <v>#REF!</v>
      </c>
      <c r="M119" s="394"/>
      <c r="N119" s="394"/>
    </row>
    <row r="120" spans="1:14" ht="15.75" thickBot="1">
      <c r="J120" s="442" t="s">
        <v>447</v>
      </c>
      <c r="K120" s="443">
        <v>10</v>
      </c>
      <c r="L120" s="443">
        <v>10</v>
      </c>
    </row>
    <row r="121" spans="1:14" ht="19.5" thickBot="1">
      <c r="J121" s="444" t="s">
        <v>205</v>
      </c>
      <c r="K121" s="476" t="e">
        <f>K119/K120</f>
        <v>#REF!</v>
      </c>
      <c r="L121" s="476" t="e">
        <f>L119/L120</f>
        <v>#REF!</v>
      </c>
    </row>
    <row r="122" spans="1:14" ht="19.5" thickBot="1">
      <c r="J122" s="566" t="s">
        <v>391</v>
      </c>
      <c r="K122" s="567">
        <v>65.84</v>
      </c>
      <c r="L122" s="567">
        <v>79.37</v>
      </c>
    </row>
    <row r="123" spans="1:14" ht="16.5" thickBot="1">
      <c r="J123" s="444" t="s">
        <v>445</v>
      </c>
      <c r="K123" s="565">
        <v>77</v>
      </c>
      <c r="L123" s="565">
        <v>88</v>
      </c>
    </row>
    <row r="124" spans="1:14" ht="18.75">
      <c r="I124" s="1493" t="s">
        <v>488</v>
      </c>
      <c r="J124" s="1493"/>
      <c r="K124" s="568" t="s">
        <v>500</v>
      </c>
      <c r="L124" s="568" t="s">
        <v>501</v>
      </c>
    </row>
  </sheetData>
  <mergeCells count="124">
    <mergeCell ref="A117:B117"/>
    <mergeCell ref="A118:B118"/>
    <mergeCell ref="A119:B119"/>
    <mergeCell ref="I124:J124"/>
    <mergeCell ref="A111:B111"/>
    <mergeCell ref="A112:B112"/>
    <mergeCell ref="A113:B113"/>
    <mergeCell ref="A114:B114"/>
    <mergeCell ref="A115:B115"/>
    <mergeCell ref="A116:B116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D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C37"/>
    <mergeCell ref="A38:B38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12:B12"/>
    <mergeCell ref="A13:B13"/>
    <mergeCell ref="A14:B14"/>
    <mergeCell ref="A3:B3"/>
    <mergeCell ref="A4:B4"/>
    <mergeCell ref="A5:B5"/>
    <mergeCell ref="A6:B6"/>
    <mergeCell ref="A7:B7"/>
    <mergeCell ref="A8:B8"/>
    <mergeCell ref="A1:B2"/>
    <mergeCell ref="C1:D1"/>
    <mergeCell ref="E1:F1"/>
    <mergeCell ref="H1:I1"/>
    <mergeCell ref="J1:J2"/>
    <mergeCell ref="K1:L1"/>
    <mergeCell ref="A9:B9"/>
    <mergeCell ref="A10:B10"/>
    <mergeCell ref="A11:B11"/>
  </mergeCells>
  <pageMargins left="0.74803149606299213" right="0.74803149606299213" top="0.98425196850393704" bottom="0.98425196850393704" header="0.51181102362204722" footer="0.51181102362204722"/>
  <pageSetup paperSize="9" scale="75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1"/>
  <sheetViews>
    <sheetView workbookViewId="0">
      <selection activeCell="N81" sqref="N81"/>
    </sheetView>
  </sheetViews>
  <sheetFormatPr defaultColWidth="8.5703125" defaultRowHeight="15"/>
  <cols>
    <col min="1" max="1" width="44.140625" style="336" customWidth="1"/>
    <col min="2" max="2" width="10.7109375" style="708" customWidth="1"/>
    <col min="3" max="3" width="9.7109375" style="337" customWidth="1"/>
    <col min="4" max="4" width="9.85546875" style="708" customWidth="1"/>
    <col min="5" max="5" width="10" style="337" customWidth="1"/>
    <col min="6" max="6" width="10.85546875" style="708" customWidth="1"/>
    <col min="7" max="7" width="10.42578125" style="336" customWidth="1"/>
    <col min="8" max="8" width="7.42578125" style="337" customWidth="1"/>
    <col min="9" max="9" width="6.5703125" style="336" customWidth="1"/>
    <col min="10" max="10" width="6.42578125" style="336" customWidth="1"/>
    <col min="11" max="11" width="6" style="336" customWidth="1"/>
    <col min="12" max="16384" width="8.5703125" style="336"/>
  </cols>
  <sheetData>
    <row r="1" spans="1:16" ht="21.75" customHeight="1">
      <c r="A1" s="1526" t="s">
        <v>337</v>
      </c>
      <c r="B1" s="1529" t="s">
        <v>338</v>
      </c>
      <c r="C1" s="1529"/>
      <c r="D1" s="1530" t="s">
        <v>339</v>
      </c>
      <c r="E1" s="1530"/>
      <c r="F1" s="1529" t="s">
        <v>523</v>
      </c>
      <c r="G1" s="1529"/>
      <c r="H1" s="1531" t="s">
        <v>543</v>
      </c>
      <c r="I1" s="1532"/>
    </row>
    <row r="2" spans="1:16" ht="16.5" customHeight="1">
      <c r="A2" s="1527"/>
      <c r="B2" s="1015" t="s">
        <v>341</v>
      </c>
      <c r="C2" s="1016" t="s">
        <v>340</v>
      </c>
      <c r="D2" s="1015" t="s">
        <v>340</v>
      </c>
      <c r="E2" s="1016" t="s">
        <v>340</v>
      </c>
      <c r="F2" s="1015" t="s">
        <v>341</v>
      </c>
      <c r="G2" s="1017" t="s">
        <v>340</v>
      </c>
      <c r="H2" s="1533" t="s">
        <v>381</v>
      </c>
      <c r="I2" s="1534"/>
    </row>
    <row r="3" spans="1:16" ht="13.5" customHeight="1">
      <c r="A3" s="1528"/>
      <c r="B3" s="1018" t="s">
        <v>207</v>
      </c>
      <c r="C3" s="1019" t="s">
        <v>208</v>
      </c>
      <c r="D3" s="1018" t="s">
        <v>207</v>
      </c>
      <c r="E3" s="1020" t="s">
        <v>208</v>
      </c>
      <c r="F3" s="1018" t="s">
        <v>207</v>
      </c>
      <c r="G3" s="1019" t="s">
        <v>208</v>
      </c>
      <c r="H3" s="1020" t="s">
        <v>207</v>
      </c>
      <c r="I3" s="1020" t="s">
        <v>208</v>
      </c>
    </row>
    <row r="4" spans="1:16" s="337" customFormat="1" ht="30" customHeight="1">
      <c r="A4" s="1021" t="s">
        <v>524</v>
      </c>
      <c r="B4" s="1022">
        <v>390</v>
      </c>
      <c r="C4" s="1023">
        <v>450</v>
      </c>
      <c r="D4" s="1024">
        <f>B4*75/100</f>
        <v>292.5</v>
      </c>
      <c r="E4" s="1025">
        <f>C4*75/100</f>
        <v>337.5</v>
      </c>
      <c r="F4" s="1026">
        <f>F5-F9</f>
        <v>292.58426190476189</v>
      </c>
      <c r="G4" s="1027">
        <f>G5-G9</f>
        <v>351.50666666666672</v>
      </c>
      <c r="H4" s="1028">
        <f>F4*75/D4</f>
        <v>75.021605616605612</v>
      </c>
      <c r="I4" s="1028">
        <f>G4*75/E4</f>
        <v>78.112592592592605</v>
      </c>
      <c r="J4" s="1522"/>
      <c r="K4" s="1522"/>
    </row>
    <row r="5" spans="1:16" s="337" customFormat="1" ht="18.75" customHeight="1">
      <c r="A5" s="1029" t="s">
        <v>546</v>
      </c>
      <c r="B5" s="1022"/>
      <c r="C5" s="1023"/>
      <c r="D5" s="1024"/>
      <c r="E5" s="1025"/>
      <c r="F5" s="1026">
        <f>SUM(F6:F8)</f>
        <v>294.58426190476189</v>
      </c>
      <c r="G5" s="1027">
        <f>SUM(G6:G8)</f>
        <v>361.50666666666672</v>
      </c>
      <c r="H5" s="1028"/>
      <c r="I5" s="1028"/>
      <c r="J5" s="987"/>
      <c r="K5" s="987"/>
    </row>
    <row r="6" spans="1:16" s="337" customFormat="1" ht="17.25" customHeight="1">
      <c r="A6" s="1029" t="s">
        <v>525</v>
      </c>
      <c r="B6" s="1022"/>
      <c r="C6" s="1023"/>
      <c r="D6" s="1024"/>
      <c r="E6" s="1025"/>
      <c r="F6" s="1030">
        <f>' РАЗГРАММОВКА НЕТТО'!E321</f>
        <v>179.58426190476192</v>
      </c>
      <c r="G6" s="1031">
        <f>' РАЗГРАММОВКА НЕТТО'!E323</f>
        <v>222.25666666666672</v>
      </c>
      <c r="H6" s="1028"/>
      <c r="I6" s="1028"/>
      <c r="J6" s="987"/>
      <c r="K6" s="987"/>
    </row>
    <row r="7" spans="1:16" s="337" customFormat="1" ht="32.25" customHeight="1">
      <c r="A7" s="1029" t="s">
        <v>526</v>
      </c>
      <c r="B7" s="1022"/>
      <c r="C7" s="1023"/>
      <c r="D7" s="1024"/>
      <c r="E7" s="1025"/>
      <c r="F7" s="1030">
        <f>' РАЗГРАММОВКА НЕТТО'!F321</f>
        <v>90</v>
      </c>
      <c r="G7" s="1031">
        <f>' РАЗГРАММОВКА НЕТТО'!F323</f>
        <v>108</v>
      </c>
      <c r="H7" s="1028"/>
      <c r="I7" s="1028"/>
      <c r="J7" s="987"/>
      <c r="K7" s="987"/>
    </row>
    <row r="8" spans="1:16" s="337" customFormat="1" ht="18" customHeight="1">
      <c r="A8" s="1029" t="s">
        <v>646</v>
      </c>
      <c r="B8" s="1032"/>
      <c r="C8" s="1033"/>
      <c r="D8" s="1034"/>
      <c r="E8" s="1035"/>
      <c r="F8" s="1030">
        <f>' РАЗГРАММОВКА НЕТТО'!I321*100/40</f>
        <v>25</v>
      </c>
      <c r="G8" s="1031">
        <f>' РАЗГРАММОВКА НЕТТО'!I323*100/40</f>
        <v>31.25</v>
      </c>
      <c r="H8" s="1028"/>
      <c r="I8" s="1028"/>
      <c r="J8" s="987"/>
      <c r="K8" s="987"/>
      <c r="L8" s="987"/>
      <c r="M8" s="987"/>
      <c r="N8" s="987"/>
      <c r="O8" s="987"/>
      <c r="P8" s="987"/>
    </row>
    <row r="9" spans="1:16" s="337" customFormat="1" ht="18" customHeight="1">
      <c r="A9" s="1036" t="s">
        <v>689</v>
      </c>
      <c r="B9" s="1032"/>
      <c r="C9" s="1033"/>
      <c r="D9" s="1034"/>
      <c r="E9" s="1035"/>
      <c r="F9" s="1037">
        <v>2</v>
      </c>
      <c r="G9" s="1038">
        <v>10</v>
      </c>
      <c r="H9" s="1028"/>
      <c r="I9" s="1028"/>
      <c r="J9" s="987"/>
      <c r="K9" s="987"/>
      <c r="L9" s="987"/>
      <c r="M9" s="987"/>
      <c r="N9" s="987"/>
      <c r="O9" s="987"/>
      <c r="P9" s="987"/>
    </row>
    <row r="10" spans="1:16" s="337" customFormat="1" ht="18" customHeight="1">
      <c r="A10" s="1021" t="s">
        <v>527</v>
      </c>
      <c r="B10" s="1022">
        <v>30</v>
      </c>
      <c r="C10" s="1023">
        <v>40</v>
      </c>
      <c r="D10" s="1024">
        <f>B10*75/100</f>
        <v>22.5</v>
      </c>
      <c r="E10" s="1025">
        <f>C10*75/100</f>
        <v>30</v>
      </c>
      <c r="F10" s="1026">
        <f>F11-(F12+F13+F14)</f>
        <v>22.5</v>
      </c>
      <c r="G10" s="1027">
        <f>G11-(G12+G13+G14)</f>
        <v>31.169999999999998</v>
      </c>
      <c r="H10" s="1028">
        <f>F10*75/D10</f>
        <v>75</v>
      </c>
      <c r="I10" s="1028">
        <f>G10*75/E10</f>
        <v>77.924999999999997</v>
      </c>
      <c r="J10" s="1523"/>
      <c r="K10" s="1522"/>
      <c r="L10" s="1522"/>
      <c r="M10" s="1522"/>
      <c r="N10" s="1522"/>
      <c r="O10" s="1522"/>
      <c r="P10" s="1522"/>
    </row>
    <row r="11" spans="1:16" s="337" customFormat="1" ht="18" customHeight="1">
      <c r="A11" s="1029" t="s">
        <v>544</v>
      </c>
      <c r="B11" s="1022"/>
      <c r="C11" s="1023"/>
      <c r="D11" s="1024"/>
      <c r="E11" s="1025"/>
      <c r="F11" s="1030">
        <f>' РАЗГРАММОВКА НЕТТО'!G321</f>
        <v>42.43</v>
      </c>
      <c r="G11" s="1031">
        <f>' РАЗГРАММОВКА НЕТТО'!G323</f>
        <v>47.72</v>
      </c>
      <c r="H11" s="1028"/>
      <c r="I11" s="1028"/>
      <c r="J11" s="987"/>
      <c r="K11" s="987"/>
      <c r="L11" s="987"/>
      <c r="M11" s="987"/>
      <c r="N11" s="987"/>
      <c r="O11" s="987"/>
      <c r="P11" s="987"/>
    </row>
    <row r="12" spans="1:16" s="337" customFormat="1" ht="18" customHeight="1">
      <c r="A12" s="1036" t="s">
        <v>667</v>
      </c>
      <c r="B12" s="1032"/>
      <c r="C12" s="1033"/>
      <c r="D12" s="1034"/>
      <c r="E12" s="1035"/>
      <c r="F12" s="1037">
        <v>5.43</v>
      </c>
      <c r="G12" s="1038">
        <v>0.15</v>
      </c>
      <c r="H12" s="1028"/>
      <c r="I12" s="1028"/>
      <c r="J12" s="987"/>
      <c r="K12" s="987"/>
      <c r="L12" s="987"/>
      <c r="M12" s="987"/>
      <c r="N12" s="987"/>
      <c r="O12" s="987"/>
      <c r="P12" s="987"/>
    </row>
    <row r="13" spans="1:16" s="337" customFormat="1" ht="18" customHeight="1">
      <c r="A13" s="1036" t="s">
        <v>553</v>
      </c>
      <c r="B13" s="1032"/>
      <c r="C13" s="1033"/>
      <c r="D13" s="1034"/>
      <c r="E13" s="1035"/>
      <c r="F13" s="1037">
        <v>12</v>
      </c>
      <c r="G13" s="1038">
        <v>13.4</v>
      </c>
      <c r="H13" s="1028"/>
      <c r="I13" s="1028"/>
      <c r="J13" s="987"/>
      <c r="K13" s="987"/>
      <c r="L13" s="987"/>
      <c r="M13" s="987"/>
      <c r="N13" s="987"/>
      <c r="O13" s="987"/>
      <c r="P13" s="987"/>
    </row>
    <row r="14" spans="1:16" s="337" customFormat="1" ht="18" customHeight="1">
      <c r="A14" s="1036" t="s">
        <v>668</v>
      </c>
      <c r="B14" s="1032"/>
      <c r="C14" s="1033"/>
      <c r="D14" s="1034"/>
      <c r="E14" s="1035"/>
      <c r="F14" s="1037">
        <v>2.5</v>
      </c>
      <c r="G14" s="1038">
        <v>3</v>
      </c>
      <c r="H14" s="1028"/>
      <c r="I14" s="1028"/>
      <c r="J14" s="987"/>
      <c r="K14" s="987"/>
      <c r="L14" s="987"/>
      <c r="M14" s="987"/>
      <c r="N14" s="987"/>
      <c r="O14" s="987"/>
      <c r="P14" s="987"/>
    </row>
    <row r="15" spans="1:16" s="337" customFormat="1" ht="18" customHeight="1">
      <c r="A15" s="1021" t="s">
        <v>528</v>
      </c>
      <c r="B15" s="1022">
        <v>9</v>
      </c>
      <c r="C15" s="1023">
        <v>11</v>
      </c>
      <c r="D15" s="1024">
        <f>B15*75/100</f>
        <v>6.75</v>
      </c>
      <c r="E15" s="1025">
        <f>C15*75/100</f>
        <v>8.25</v>
      </c>
      <c r="F15" s="1026">
        <f>' РАЗГРАММОВКА НЕТТО'!H321</f>
        <v>7.1360000000000001</v>
      </c>
      <c r="G15" s="1027">
        <f>' РАЗГРАММОВКА НЕТТО'!H323</f>
        <v>8.3786666666666658</v>
      </c>
      <c r="H15" s="1028">
        <f>F15*75/D15</f>
        <v>79.288888888888891</v>
      </c>
      <c r="I15" s="1028">
        <f>G15*75/E15</f>
        <v>76.169696969696972</v>
      </c>
    </row>
    <row r="16" spans="1:16" s="337" customFormat="1" ht="18" customHeight="1">
      <c r="A16" s="1021" t="s">
        <v>342</v>
      </c>
      <c r="B16" s="1022">
        <v>4</v>
      </c>
      <c r="C16" s="1023">
        <v>6</v>
      </c>
      <c r="D16" s="1024">
        <f>B16*75/100</f>
        <v>3</v>
      </c>
      <c r="E16" s="1025">
        <f>C16*75/100</f>
        <v>4.5</v>
      </c>
      <c r="F16" s="1026">
        <f>F17-F18</f>
        <v>3</v>
      </c>
      <c r="G16" s="1027">
        <f>' РАЗГРАММОВКА НЕТТО'!K323</f>
        <v>4.5</v>
      </c>
      <c r="H16" s="1028">
        <f>F16*75/D16</f>
        <v>75</v>
      </c>
      <c r="I16" s="1028">
        <f>G16*75/E16</f>
        <v>75</v>
      </c>
      <c r="J16" s="1522"/>
      <c r="K16" s="1522"/>
      <c r="L16" s="1522"/>
      <c r="M16" s="1522"/>
      <c r="N16" s="1522"/>
      <c r="O16" s="1522"/>
      <c r="P16" s="1522"/>
    </row>
    <row r="17" spans="1:16" s="337" customFormat="1" ht="18" customHeight="1">
      <c r="A17" s="1029" t="s">
        <v>671</v>
      </c>
      <c r="B17" s="1022"/>
      <c r="C17" s="1023"/>
      <c r="D17" s="1024"/>
      <c r="E17" s="1025"/>
      <c r="F17" s="1026">
        <f>' РАЗГРАММОВКА НЕТТО'!K321</f>
        <v>4.5</v>
      </c>
      <c r="G17" s="1027">
        <f>' РАЗГРАММОВКА НЕТТО'!K323</f>
        <v>4.5</v>
      </c>
      <c r="H17" s="1028"/>
      <c r="I17" s="1028"/>
      <c r="J17" s="987"/>
      <c r="K17" s="987"/>
      <c r="L17" s="987"/>
      <c r="M17" s="987"/>
      <c r="N17" s="987"/>
      <c r="O17" s="987"/>
      <c r="P17" s="987"/>
    </row>
    <row r="18" spans="1:16" s="337" customFormat="1" ht="18" customHeight="1">
      <c r="A18" s="1036" t="s">
        <v>670</v>
      </c>
      <c r="B18" s="1022"/>
      <c r="C18" s="1023"/>
      <c r="D18" s="1024"/>
      <c r="E18" s="1025"/>
      <c r="F18" s="1032">
        <v>1.5</v>
      </c>
      <c r="G18" s="1033">
        <f>G17-E16</f>
        <v>0</v>
      </c>
      <c r="H18" s="1028"/>
      <c r="I18" s="1028"/>
      <c r="J18" s="987"/>
      <c r="K18" s="987"/>
      <c r="L18" s="987"/>
      <c r="M18" s="987"/>
      <c r="N18" s="987"/>
      <c r="O18" s="987"/>
      <c r="P18" s="987"/>
    </row>
    <row r="19" spans="1:16" s="337" customFormat="1" ht="18" customHeight="1">
      <c r="A19" s="1021" t="s">
        <v>529</v>
      </c>
      <c r="B19" s="1022">
        <v>50</v>
      </c>
      <c r="C19" s="1023">
        <v>55</v>
      </c>
      <c r="D19" s="1024">
        <f>B19*75/100</f>
        <v>37.5</v>
      </c>
      <c r="E19" s="1025">
        <f>C19*75/100</f>
        <v>41.25</v>
      </c>
      <c r="F19" s="1026">
        <f>F20+F23+F24+F25</f>
        <v>37.628412726626372</v>
      </c>
      <c r="G19" s="1027">
        <f>G20+G23+G24+G25</f>
        <v>42.545002369949046</v>
      </c>
      <c r="H19" s="1028">
        <f>F19*75/D19</f>
        <v>75.256825453252745</v>
      </c>
      <c r="I19" s="1028">
        <f>G19*75/E19</f>
        <v>77.354549763543716</v>
      </c>
    </row>
    <row r="20" spans="1:16" s="337" customFormat="1" ht="18" customHeight="1">
      <c r="A20" s="1029" t="s">
        <v>552</v>
      </c>
      <c r="B20" s="1022"/>
      <c r="C20" s="1023"/>
      <c r="D20" s="1024"/>
      <c r="E20" s="1025"/>
      <c r="F20" s="1030">
        <f>SUM(F21:F22)</f>
        <v>22.799999999999997</v>
      </c>
      <c r="G20" s="1031">
        <f>SUM(G21:G22)</f>
        <v>29.93333333333333</v>
      </c>
      <c r="H20" s="1028"/>
      <c r="I20" s="1028"/>
    </row>
    <row r="21" spans="1:16" s="337" customFormat="1" ht="18" customHeight="1">
      <c r="A21" s="1029" t="s">
        <v>530</v>
      </c>
      <c r="B21" s="1022"/>
      <c r="C21" s="1023"/>
      <c r="D21" s="1024"/>
      <c r="E21" s="1025"/>
      <c r="F21" s="1030">
        <f>' РАЗГРАММОВКА НЕТТО'!L321</f>
        <v>18.34</v>
      </c>
      <c r="G21" s="1031">
        <f>' РАЗГРАММОВКА НЕТТО'!L323</f>
        <v>23.986666666666665</v>
      </c>
      <c r="H21" s="1028"/>
      <c r="I21" s="1028"/>
    </row>
    <row r="22" spans="1:16" s="337" customFormat="1" ht="18" customHeight="1">
      <c r="A22" s="1029" t="s">
        <v>261</v>
      </c>
      <c r="B22" s="1022"/>
      <c r="C22" s="1023"/>
      <c r="D22" s="1024"/>
      <c r="E22" s="1025"/>
      <c r="F22" s="1030">
        <f>' РАЗГРАММОВКА НЕТТО'!M321</f>
        <v>4.4599999999999991</v>
      </c>
      <c r="G22" s="1031">
        <f>' РАЗГРАММОВКА НЕТТО'!M323</f>
        <v>5.9466666666666672</v>
      </c>
      <c r="H22" s="1028"/>
      <c r="I22" s="1028"/>
    </row>
    <row r="23" spans="1:16" s="337" customFormat="1" ht="18" customHeight="1">
      <c r="A23" s="1036" t="s">
        <v>645</v>
      </c>
      <c r="B23" s="1022"/>
      <c r="C23" s="1023"/>
      <c r="D23" s="1024"/>
      <c r="E23" s="1025"/>
      <c r="F23" s="1032">
        <f>F28*100/116</f>
        <v>2.2931034482758621</v>
      </c>
      <c r="G23" s="1033">
        <f>G28*100/116</f>
        <v>3.6206896551724137</v>
      </c>
      <c r="H23" s="1028"/>
      <c r="I23" s="1028"/>
    </row>
    <row r="24" spans="1:16" s="337" customFormat="1" ht="18" customHeight="1">
      <c r="A24" s="1036" t="s">
        <v>660</v>
      </c>
      <c r="B24" s="1022"/>
      <c r="C24" s="1023"/>
      <c r="D24" s="1024"/>
      <c r="E24" s="1025"/>
      <c r="F24" s="1032">
        <f>F31*100/97</f>
        <v>8.0103092783505154</v>
      </c>
      <c r="G24" s="1033">
        <f>G31*100/97</f>
        <v>8.8659793814432994</v>
      </c>
      <c r="H24" s="1028"/>
      <c r="I24" s="1028"/>
    </row>
    <row r="25" spans="1:16" s="337" customFormat="1" ht="18" customHeight="1">
      <c r="A25" s="1036" t="s">
        <v>666</v>
      </c>
      <c r="B25" s="1022"/>
      <c r="C25" s="1023"/>
      <c r="D25" s="1024"/>
      <c r="E25" s="1025"/>
      <c r="F25" s="1032">
        <f>F12*100/120</f>
        <v>4.5250000000000004</v>
      </c>
      <c r="G25" s="1033">
        <f>G12*100/120</f>
        <v>0.125</v>
      </c>
      <c r="H25" s="1028"/>
      <c r="I25" s="1028"/>
    </row>
    <row r="26" spans="1:16" s="337" customFormat="1" ht="17.25" customHeight="1">
      <c r="A26" s="1021" t="s">
        <v>620</v>
      </c>
      <c r="B26" s="1022">
        <v>20</v>
      </c>
      <c r="C26" s="1023">
        <v>25</v>
      </c>
      <c r="D26" s="1024">
        <f>B26*75/100</f>
        <v>15</v>
      </c>
      <c r="E26" s="1025">
        <f>C26*75/100</f>
        <v>18.75</v>
      </c>
      <c r="F26" s="1039">
        <f>F27-F28</f>
        <v>15</v>
      </c>
      <c r="G26" s="1040">
        <f>G27-G28</f>
        <v>19.346666666666668</v>
      </c>
      <c r="H26" s="1028">
        <f>F26*75/D26</f>
        <v>75</v>
      </c>
      <c r="I26" s="1028">
        <f>G26*75/E26</f>
        <v>77.38666666666667</v>
      </c>
    </row>
    <row r="27" spans="1:16" s="337" customFormat="1" ht="17.25" customHeight="1">
      <c r="A27" s="1029" t="s">
        <v>643</v>
      </c>
      <c r="B27" s="1022"/>
      <c r="C27" s="1023"/>
      <c r="D27" s="1024"/>
      <c r="E27" s="1025"/>
      <c r="F27" s="1039">
        <f>' РАЗГРАММОВКА НЕТТО'!N321</f>
        <v>17.66</v>
      </c>
      <c r="G27" s="1040">
        <f>' РАЗГРАММОВКА НЕТТО'!N323</f>
        <v>23.546666666666667</v>
      </c>
      <c r="H27" s="1028"/>
      <c r="I27" s="1028"/>
    </row>
    <row r="28" spans="1:16" s="337" customFormat="1" ht="17.25" customHeight="1">
      <c r="A28" s="1036" t="s">
        <v>644</v>
      </c>
      <c r="B28" s="1022"/>
      <c r="C28" s="1023"/>
      <c r="D28" s="1024"/>
      <c r="E28" s="1025"/>
      <c r="F28" s="1032">
        <f>F27-D26</f>
        <v>2.66</v>
      </c>
      <c r="G28" s="1033">
        <v>4.2</v>
      </c>
      <c r="H28" s="1028"/>
      <c r="I28" s="1028"/>
    </row>
    <row r="29" spans="1:16" s="337" customFormat="1" ht="18" customHeight="1">
      <c r="A29" s="1021" t="s">
        <v>531</v>
      </c>
      <c r="B29" s="1022">
        <v>20</v>
      </c>
      <c r="C29" s="1023">
        <v>24</v>
      </c>
      <c r="D29" s="1024">
        <f>B29*75/100</f>
        <v>15</v>
      </c>
      <c r="E29" s="1025">
        <f>C29*75/100</f>
        <v>18</v>
      </c>
      <c r="F29" s="1026">
        <f>F30-F31</f>
        <v>15</v>
      </c>
      <c r="G29" s="1027">
        <f>G30-G31</f>
        <v>18.519999999999996</v>
      </c>
      <c r="H29" s="1041">
        <f>F29*75/D29</f>
        <v>75</v>
      </c>
      <c r="I29" s="1041">
        <f>G29*75/E29</f>
        <v>77.166666666666657</v>
      </c>
      <c r="J29" s="1522"/>
      <c r="K29" s="1522"/>
    </row>
    <row r="30" spans="1:16" s="337" customFormat="1" ht="18" customHeight="1">
      <c r="A30" s="1029" t="s">
        <v>659</v>
      </c>
      <c r="B30" s="1022"/>
      <c r="C30" s="1023"/>
      <c r="D30" s="1024"/>
      <c r="E30" s="1025"/>
      <c r="F30" s="1026">
        <f>' РАЗГРАММОВКА НЕТТО'!P321</f>
        <v>22.77</v>
      </c>
      <c r="G30" s="1027">
        <f>' РАЗГРАММОВКА НЕТТО'!P323</f>
        <v>27.119999999999997</v>
      </c>
      <c r="H30" s="1028"/>
      <c r="I30" s="1028"/>
      <c r="J30" s="987"/>
      <c r="K30" s="987"/>
    </row>
    <row r="31" spans="1:16" s="337" customFormat="1" ht="18" customHeight="1">
      <c r="A31" s="1036" t="s">
        <v>658</v>
      </c>
      <c r="B31" s="1022"/>
      <c r="C31" s="1023"/>
      <c r="D31" s="1024"/>
      <c r="E31" s="1025"/>
      <c r="F31" s="1032">
        <f>F30-D29</f>
        <v>7.77</v>
      </c>
      <c r="G31" s="1033">
        <v>8.6</v>
      </c>
      <c r="H31" s="1028"/>
      <c r="I31" s="1028"/>
      <c r="J31" s="987"/>
      <c r="K31" s="987"/>
    </row>
    <row r="32" spans="1:16" s="337" customFormat="1" ht="18" customHeight="1">
      <c r="A32" s="1021" t="s">
        <v>343</v>
      </c>
      <c r="B32" s="1022">
        <v>32</v>
      </c>
      <c r="C32" s="1023">
        <v>37</v>
      </c>
      <c r="D32" s="1024">
        <f>B32*75/100</f>
        <v>24</v>
      </c>
      <c r="E32" s="1025">
        <f>C32*75/100</f>
        <v>27.75</v>
      </c>
      <c r="F32" s="1026">
        <f>SUM(F33:F34)</f>
        <v>24.126071428571429</v>
      </c>
      <c r="G32" s="1027">
        <f>SUM(G33:G34)</f>
        <v>28.831904761904763</v>
      </c>
      <c r="H32" s="1028">
        <f>F32*75/D32</f>
        <v>75.393973214285708</v>
      </c>
      <c r="I32" s="1028">
        <f>G32*75/E32</f>
        <v>77.924066924066935</v>
      </c>
      <c r="J32" s="1523"/>
      <c r="K32" s="1522"/>
      <c r="L32" s="1522"/>
      <c r="M32" s="1522"/>
      <c r="N32" s="1522"/>
      <c r="O32" s="1522"/>
      <c r="P32" s="1522"/>
    </row>
    <row r="33" spans="1:16" s="337" customFormat="1" ht="18" customHeight="1">
      <c r="A33" s="1029" t="s">
        <v>551</v>
      </c>
      <c r="B33" s="1022"/>
      <c r="C33" s="1023"/>
      <c r="D33" s="1024"/>
      <c r="E33" s="1025"/>
      <c r="F33" s="1030">
        <f>' РАЗГРАММОВКА НЕТТО'!O321</f>
        <v>12.697500000000002</v>
      </c>
      <c r="G33" s="1031">
        <f>' РАЗГРАММОВКА НЕТТО'!O323</f>
        <v>16.07</v>
      </c>
      <c r="H33" s="1028"/>
      <c r="I33" s="1028"/>
      <c r="J33" s="987"/>
      <c r="K33" s="987"/>
      <c r="L33" s="987"/>
      <c r="M33" s="987"/>
      <c r="N33" s="987"/>
      <c r="O33" s="987"/>
      <c r="P33" s="987"/>
    </row>
    <row r="34" spans="1:16" s="337" customFormat="1" ht="18" customHeight="1">
      <c r="A34" s="1036" t="s">
        <v>545</v>
      </c>
      <c r="B34" s="1022"/>
      <c r="C34" s="1023"/>
      <c r="D34" s="1024"/>
      <c r="E34" s="1025"/>
      <c r="F34" s="1032">
        <f>F13*100/105</f>
        <v>11.428571428571429</v>
      </c>
      <c r="G34" s="1033">
        <f>G13*100/105</f>
        <v>12.761904761904763</v>
      </c>
      <c r="H34" s="1028"/>
      <c r="I34" s="1028"/>
      <c r="J34" s="987"/>
      <c r="K34" s="987"/>
      <c r="L34" s="987"/>
      <c r="M34" s="987"/>
      <c r="N34" s="987"/>
      <c r="O34" s="987"/>
      <c r="P34" s="987"/>
    </row>
    <row r="35" spans="1:16" s="337" customFormat="1" ht="18" customHeight="1">
      <c r="A35" s="1021" t="s">
        <v>344</v>
      </c>
      <c r="B35" s="1022">
        <v>1</v>
      </c>
      <c r="C35" s="1023">
        <v>1</v>
      </c>
      <c r="D35" s="1024">
        <f>B35*75/100</f>
        <v>0.75</v>
      </c>
      <c r="E35" s="1025">
        <f>C35*75/100</f>
        <v>0.75</v>
      </c>
      <c r="F35" s="1026">
        <f>F36+F37+F38+F39</f>
        <v>0.76129512847367686</v>
      </c>
      <c r="G35" s="1027">
        <f>G36+G37+G38+G39</f>
        <v>0.78897236252467751</v>
      </c>
      <c r="H35" s="1028">
        <f>F35*75/D35</f>
        <v>76.129512847367678</v>
      </c>
      <c r="I35" s="1028">
        <f>G35*75/E35</f>
        <v>78.897236252467749</v>
      </c>
      <c r="J35" s="1523"/>
      <c r="K35" s="1522"/>
      <c r="L35" s="1522"/>
      <c r="M35" s="1522"/>
      <c r="N35" s="1522"/>
      <c r="O35" s="1522"/>
      <c r="P35" s="1522"/>
    </row>
    <row r="36" spans="1:16" s="337" customFormat="1" ht="18" customHeight="1">
      <c r="A36" s="1029" t="s">
        <v>547</v>
      </c>
      <c r="B36" s="1022"/>
      <c r="C36" s="1023"/>
      <c r="D36" s="1024"/>
      <c r="E36" s="1025"/>
      <c r="F36" s="1030">
        <f>' РАЗГРАММОВКА НЕТТО'!Q321</f>
        <v>0.63725309523809526</v>
      </c>
      <c r="G36" s="1031">
        <f>' РАЗГРАММОВКА НЕТТО'!Q323</f>
        <v>0.67675339869281048</v>
      </c>
      <c r="H36" s="1028"/>
      <c r="I36" s="1028"/>
      <c r="J36" s="987"/>
      <c r="K36" s="987"/>
      <c r="L36" s="987"/>
      <c r="M36" s="987"/>
      <c r="N36" s="987"/>
      <c r="O36" s="987"/>
      <c r="P36" s="987"/>
    </row>
    <row r="37" spans="1:16" s="337" customFormat="1" ht="18" customHeight="1">
      <c r="A37" s="1036" t="s">
        <v>647</v>
      </c>
      <c r="B37" s="1032"/>
      <c r="C37" s="1033"/>
      <c r="D37" s="1034"/>
      <c r="E37" s="1035"/>
      <c r="F37" s="1037">
        <f>(F9*41/186)/55</f>
        <v>8.015640273704789E-3</v>
      </c>
      <c r="G37" s="1038">
        <f>(G9*41/186)/55</f>
        <v>4.0078201368523948E-2</v>
      </c>
      <c r="H37" s="1028"/>
      <c r="I37" s="1028"/>
      <c r="J37" s="987"/>
      <c r="K37" s="987"/>
      <c r="L37" s="987"/>
      <c r="M37" s="987"/>
      <c r="N37" s="987"/>
      <c r="O37" s="987"/>
      <c r="P37" s="987"/>
    </row>
    <row r="38" spans="1:16" s="337" customFormat="1" ht="18" customHeight="1">
      <c r="A38" s="1036" t="s">
        <v>669</v>
      </c>
      <c r="B38" s="1032"/>
      <c r="C38" s="1033"/>
      <c r="D38" s="1034"/>
      <c r="E38" s="1035"/>
      <c r="F38" s="1037">
        <f>(F14*41/31)/55</f>
        <v>6.0117302052785926E-2</v>
      </c>
      <c r="G38" s="1038">
        <f>(G14*41/31)/55</f>
        <v>7.2140762463343111E-2</v>
      </c>
      <c r="H38" s="1028"/>
      <c r="I38" s="1028"/>
      <c r="J38" s="987"/>
      <c r="K38" s="987"/>
      <c r="L38" s="987"/>
      <c r="M38" s="987"/>
      <c r="N38" s="987"/>
      <c r="O38" s="987"/>
      <c r="P38" s="987"/>
    </row>
    <row r="39" spans="1:16" s="337" customFormat="1" ht="18" customHeight="1">
      <c r="A39" s="1036" t="s">
        <v>672</v>
      </c>
      <c r="B39" s="1032"/>
      <c r="C39" s="1033"/>
      <c r="D39" s="1034"/>
      <c r="E39" s="1035"/>
      <c r="F39" s="1037">
        <f>(F18*41/20)/55</f>
        <v>5.5909090909090915E-2</v>
      </c>
      <c r="G39" s="1038"/>
      <c r="H39" s="1028"/>
      <c r="I39" s="1028"/>
      <c r="J39" s="987"/>
      <c r="K39" s="987"/>
      <c r="L39" s="987"/>
      <c r="M39" s="987"/>
      <c r="N39" s="987"/>
      <c r="O39" s="987"/>
      <c r="P39" s="987"/>
    </row>
    <row r="40" spans="1:16" s="337" customFormat="1" ht="18" customHeight="1">
      <c r="A40" s="1021" t="s">
        <v>256</v>
      </c>
      <c r="B40" s="1022">
        <v>120</v>
      </c>
      <c r="C40" s="1023">
        <v>140</v>
      </c>
      <c r="D40" s="1024">
        <f>B40*75/100</f>
        <v>90</v>
      </c>
      <c r="E40" s="1025">
        <f>C40*75/100</f>
        <v>105</v>
      </c>
      <c r="F40" s="1026">
        <f>SUM(F41:F42)</f>
        <v>92.98099999999998</v>
      </c>
      <c r="G40" s="1027">
        <f>SUM(G41:G42)</f>
        <v>108.87</v>
      </c>
      <c r="H40" s="1028">
        <f>F40*75/D40</f>
        <v>77.484166666666653</v>
      </c>
      <c r="I40" s="1028">
        <f>G40*75/E40</f>
        <v>77.76428571428572</v>
      </c>
      <c r="J40" s="1523"/>
      <c r="K40" s="1522"/>
      <c r="L40" s="1522"/>
      <c r="M40" s="1522"/>
      <c r="N40" s="1522"/>
      <c r="O40" s="1522"/>
      <c r="P40" s="1522"/>
    </row>
    <row r="41" spans="1:16" s="337" customFormat="1" ht="18" customHeight="1">
      <c r="A41" s="1029" t="s">
        <v>550</v>
      </c>
      <c r="B41" s="1022"/>
      <c r="C41" s="1023"/>
      <c r="D41" s="1024"/>
      <c r="E41" s="1025"/>
      <c r="F41" s="1030">
        <f>' РАЗГРАММОВКА НЕТТО'!R321</f>
        <v>92.98099999999998</v>
      </c>
      <c r="G41" s="1031">
        <f>' РАЗГРАММОВКА НЕТТО'!R323</f>
        <v>108.87</v>
      </c>
      <c r="H41" s="1028"/>
      <c r="I41" s="1028"/>
      <c r="J41" s="987"/>
      <c r="K41" s="987"/>
      <c r="L41" s="987"/>
      <c r="M41" s="987"/>
      <c r="N41" s="987"/>
      <c r="O41" s="987"/>
      <c r="P41" s="987"/>
    </row>
    <row r="42" spans="1:16" s="337" customFormat="1" ht="18" customHeight="1">
      <c r="A42" s="1036" t="s">
        <v>648</v>
      </c>
      <c r="B42" s="1022"/>
      <c r="C42" s="1023"/>
      <c r="D42" s="1024"/>
      <c r="E42" s="1025"/>
      <c r="F42" s="1037"/>
      <c r="G42" s="1038"/>
      <c r="H42" s="1028"/>
      <c r="I42" s="1028"/>
      <c r="J42" s="987"/>
      <c r="K42" s="987"/>
      <c r="L42" s="987"/>
      <c r="M42" s="987"/>
      <c r="N42" s="987"/>
      <c r="O42" s="987"/>
      <c r="P42" s="987"/>
    </row>
    <row r="43" spans="1:16" s="337" customFormat="1" ht="18" customHeight="1">
      <c r="A43" s="1021" t="s">
        <v>345</v>
      </c>
      <c r="B43" s="1022">
        <v>180</v>
      </c>
      <c r="C43" s="1023">
        <v>220</v>
      </c>
      <c r="D43" s="1024">
        <f>B43*75/100</f>
        <v>135</v>
      </c>
      <c r="E43" s="1025">
        <f>C43*75/100</f>
        <v>165</v>
      </c>
      <c r="F43" s="1026">
        <f>SUM(F44:F52)</f>
        <v>136.16995999999997</v>
      </c>
      <c r="G43" s="1027">
        <f>SUM(G44:G52)</f>
        <v>173.18892727272728</v>
      </c>
      <c r="H43" s="1028">
        <f>F43*75/D43</f>
        <v>75.649977777777764</v>
      </c>
      <c r="I43" s="1028">
        <f>G43*75/E43</f>
        <v>78.722239669421498</v>
      </c>
      <c r="J43" s="1524"/>
      <c r="K43" s="1525"/>
      <c r="L43" s="1525"/>
      <c r="M43" s="1525"/>
      <c r="N43" s="1525"/>
      <c r="O43" s="1525"/>
      <c r="P43" s="1525"/>
    </row>
    <row r="44" spans="1:16" s="337" customFormat="1" ht="18.75" customHeight="1">
      <c r="A44" s="1029" t="s">
        <v>251</v>
      </c>
      <c r="B44" s="1022"/>
      <c r="C44" s="1023"/>
      <c r="D44" s="1024"/>
      <c r="E44" s="1025"/>
      <c r="F44" s="1030">
        <f>' РАЗГРАММОВКА НЕТТО'!W321</f>
        <v>16.368000000000002</v>
      </c>
      <c r="G44" s="1031">
        <f>' РАЗГРАММОВКА НЕТТО'!W323</f>
        <v>20.52</v>
      </c>
      <c r="H44" s="1028"/>
      <c r="I44" s="1028"/>
      <c r="J44" s="985"/>
      <c r="K44" s="986"/>
      <c r="L44" s="986"/>
      <c r="M44" s="986"/>
      <c r="N44" s="986"/>
      <c r="O44" s="986"/>
      <c r="P44" s="986"/>
    </row>
    <row r="45" spans="1:16" s="337" customFormat="1" ht="18.75" customHeight="1">
      <c r="A45" s="1029" t="s">
        <v>532</v>
      </c>
      <c r="B45" s="1022"/>
      <c r="C45" s="1023"/>
      <c r="D45" s="1024"/>
      <c r="E45" s="1025"/>
      <c r="F45" s="1030">
        <f>' РАЗГРАММОВКА НЕТТО'!S321</f>
        <v>28.887999999999998</v>
      </c>
      <c r="G45" s="1031">
        <f>' РАЗГРАММОВКА НЕТТО'!S323</f>
        <v>34.71</v>
      </c>
      <c r="H45" s="1028"/>
      <c r="I45" s="1028"/>
      <c r="J45" s="985"/>
      <c r="K45" s="986"/>
      <c r="L45" s="986"/>
      <c r="M45" s="986"/>
      <c r="N45" s="986"/>
      <c r="O45" s="986"/>
      <c r="P45" s="986"/>
    </row>
    <row r="46" spans="1:16" s="337" customFormat="1" ht="18.75" customHeight="1">
      <c r="A46" s="1029" t="s">
        <v>253</v>
      </c>
      <c r="B46" s="1022"/>
      <c r="C46" s="1023"/>
      <c r="D46" s="1024"/>
      <c r="E46" s="1025"/>
      <c r="F46" s="1030">
        <f>' РАЗГРАММОВКА НЕТТО'!U321</f>
        <v>19.43216</v>
      </c>
      <c r="G46" s="1031">
        <f>' РАЗГРАММОВКА НЕТТО'!U323</f>
        <v>26.811563636363637</v>
      </c>
      <c r="H46" s="1028"/>
      <c r="I46" s="1028"/>
      <c r="J46" s="985"/>
      <c r="K46" s="986"/>
      <c r="L46" s="986"/>
      <c r="M46" s="986"/>
      <c r="N46" s="986"/>
      <c r="O46" s="986"/>
      <c r="P46" s="986"/>
    </row>
    <row r="47" spans="1:16" s="337" customFormat="1" ht="18.75" customHeight="1">
      <c r="A47" s="1029" t="s">
        <v>533</v>
      </c>
      <c r="B47" s="1022"/>
      <c r="C47" s="1023"/>
      <c r="D47" s="1024"/>
      <c r="E47" s="1025"/>
      <c r="F47" s="1030">
        <f>' РАЗГРАММОВКА НЕТТО'!V321</f>
        <v>29.661799999999999</v>
      </c>
      <c r="G47" s="1031">
        <f>' РАЗГРАММОВКА НЕТТО'!V323</f>
        <v>36.102363636363641</v>
      </c>
      <c r="H47" s="1028"/>
      <c r="I47" s="1028"/>
      <c r="J47" s="985"/>
      <c r="K47" s="986"/>
      <c r="L47" s="986"/>
      <c r="M47" s="986"/>
      <c r="N47" s="986"/>
      <c r="O47" s="986"/>
      <c r="P47" s="986"/>
    </row>
    <row r="48" spans="1:16" s="337" customFormat="1" ht="18.75" customHeight="1">
      <c r="A48" s="1042" t="s">
        <v>235</v>
      </c>
      <c r="B48" s="1022"/>
      <c r="C48" s="1023"/>
      <c r="D48" s="1024"/>
      <c r="E48" s="1025"/>
      <c r="F48" s="1030">
        <f>' РАЗГРАММОВКА НЕТТО'!AJ321</f>
        <v>15.48</v>
      </c>
      <c r="G48" s="1031">
        <f>' РАЗГРАММОВКА НЕТТО'!AJ323</f>
        <v>22.8</v>
      </c>
      <c r="H48" s="1028"/>
      <c r="I48" s="1028"/>
      <c r="J48" s="985"/>
      <c r="K48" s="986"/>
      <c r="L48" s="986"/>
      <c r="M48" s="986"/>
      <c r="N48" s="986"/>
      <c r="O48" s="986"/>
      <c r="P48" s="986"/>
    </row>
    <row r="49" spans="1:16" s="337" customFormat="1" ht="18.75" customHeight="1">
      <c r="A49" s="1029" t="s">
        <v>534</v>
      </c>
      <c r="B49" s="1022"/>
      <c r="C49" s="1023"/>
      <c r="D49" s="1024"/>
      <c r="E49" s="1025"/>
      <c r="F49" s="1030">
        <f>' РАЗГРАММОВКА НЕТТО'!AI321</f>
        <v>4.5699999999999985</v>
      </c>
      <c r="G49" s="1031">
        <f>' РАЗГРАММОВКА НЕТТО'!AI323</f>
        <v>7.1749999999999998</v>
      </c>
      <c r="H49" s="1028"/>
      <c r="I49" s="1028"/>
      <c r="J49" s="985"/>
      <c r="K49" s="986"/>
      <c r="L49" s="986"/>
      <c r="M49" s="986"/>
      <c r="N49" s="986"/>
      <c r="O49" s="986"/>
      <c r="P49" s="986"/>
    </row>
    <row r="50" spans="1:16" s="337" customFormat="1" ht="18.75" customHeight="1">
      <c r="A50" s="1029" t="s">
        <v>535</v>
      </c>
      <c r="B50" s="1022"/>
      <c r="C50" s="1023"/>
      <c r="D50" s="1024"/>
      <c r="E50" s="1025"/>
      <c r="F50" s="1030">
        <f>' РАЗГРАММОВКА НЕТТО'!AL321</f>
        <v>5.29</v>
      </c>
      <c r="G50" s="1031">
        <f>' РАЗГРАММОВКА НЕТТО'!AL323</f>
        <v>5.35</v>
      </c>
      <c r="H50" s="1028"/>
      <c r="I50" s="1028"/>
      <c r="J50" s="985"/>
      <c r="K50" s="986"/>
      <c r="L50" s="986"/>
      <c r="M50" s="986"/>
      <c r="N50" s="986"/>
      <c r="O50" s="986"/>
      <c r="P50" s="986"/>
    </row>
    <row r="51" spans="1:16" s="337" customFormat="1" ht="18.75" customHeight="1">
      <c r="A51" s="1029" t="s">
        <v>515</v>
      </c>
      <c r="B51" s="1022"/>
      <c r="C51" s="1023"/>
      <c r="D51" s="1024"/>
      <c r="E51" s="1025"/>
      <c r="F51" s="1030">
        <f>' РАЗГРАММОВКА НЕТТО'!AM321</f>
        <v>10</v>
      </c>
      <c r="G51" s="1031">
        <f>' РАЗГРАММОВКА НЕТТО'!AM323</f>
        <v>10</v>
      </c>
      <c r="H51" s="1028"/>
      <c r="I51" s="1028"/>
      <c r="J51" s="985"/>
      <c r="K51" s="986"/>
      <c r="L51" s="986"/>
      <c r="M51" s="986"/>
      <c r="N51" s="986"/>
      <c r="O51" s="986"/>
      <c r="P51" s="986"/>
    </row>
    <row r="52" spans="1:16" s="337" customFormat="1" ht="18.75" customHeight="1">
      <c r="A52" s="1056" t="s">
        <v>254</v>
      </c>
      <c r="B52" s="1057"/>
      <c r="C52" s="1058"/>
      <c r="D52" s="1059"/>
      <c r="E52" s="1060"/>
      <c r="F52" s="1061">
        <f>' РАЗГРАММОВКА НЕТТО'!T321</f>
        <v>6.4799999999999995</v>
      </c>
      <c r="G52" s="1062">
        <f>' РАЗГРАММОВКА НЕТТО'!T323</f>
        <v>9.7200000000000006</v>
      </c>
      <c r="H52" s="1063"/>
      <c r="I52" s="1063"/>
      <c r="J52" s="1054"/>
      <c r="K52" s="1055"/>
      <c r="L52" s="1055"/>
      <c r="M52" s="1055"/>
      <c r="N52" s="1055"/>
      <c r="O52" s="1055"/>
      <c r="P52" s="1055"/>
    </row>
    <row r="53" spans="1:16" s="337" customFormat="1" ht="18" customHeight="1">
      <c r="A53" s="1021" t="s">
        <v>346</v>
      </c>
      <c r="B53" s="1022">
        <v>95</v>
      </c>
      <c r="C53" s="1023">
        <v>100</v>
      </c>
      <c r="D53" s="1024">
        <f>B53*75/100</f>
        <v>71.25</v>
      </c>
      <c r="E53" s="1025">
        <f>C53*75/100</f>
        <v>75</v>
      </c>
      <c r="F53" s="1026">
        <f>F54+F58</f>
        <v>72.506363636363645</v>
      </c>
      <c r="G53" s="1027">
        <f>G54+G58</f>
        <v>77.035272727272741</v>
      </c>
      <c r="H53" s="1028">
        <f>F53*75/D53</f>
        <v>76.322488038277513</v>
      </c>
      <c r="I53" s="1028">
        <f>G53*75/E53</f>
        <v>77.035272727272741</v>
      </c>
    </row>
    <row r="54" spans="1:16" s="337" customFormat="1" ht="18" customHeight="1">
      <c r="A54" s="1029" t="s">
        <v>657</v>
      </c>
      <c r="B54" s="1022"/>
      <c r="C54" s="1023"/>
      <c r="D54" s="1024"/>
      <c r="E54" s="1025"/>
      <c r="F54" s="1026">
        <f>SUM(F55:F57)</f>
        <v>68.87</v>
      </c>
      <c r="G54" s="1027">
        <f>SUM(G55:G57)</f>
        <v>74.308000000000007</v>
      </c>
      <c r="H54" s="1028"/>
      <c r="I54" s="1028"/>
    </row>
    <row r="55" spans="1:16" s="337" customFormat="1" ht="18.75" customHeight="1">
      <c r="A55" s="1042" t="s">
        <v>244</v>
      </c>
      <c r="B55" s="1022"/>
      <c r="C55" s="1023"/>
      <c r="D55" s="1024"/>
      <c r="E55" s="1025"/>
      <c r="F55" s="1030">
        <f>' РАЗГРАММОВКА НЕТТО'!AA321</f>
        <v>48.28</v>
      </c>
      <c r="G55" s="1031">
        <f>' РАЗГРАММОВКА НЕТТО'!AA323</f>
        <v>52.4</v>
      </c>
      <c r="H55" s="1028"/>
      <c r="I55" s="1028"/>
      <c r="J55" s="985"/>
      <c r="K55" s="986"/>
      <c r="L55" s="986"/>
      <c r="M55" s="986"/>
      <c r="N55" s="986"/>
      <c r="O55" s="986"/>
      <c r="P55" s="986"/>
    </row>
    <row r="56" spans="1:16" s="337" customFormat="1" ht="18.75" customHeight="1">
      <c r="A56" s="1042" t="s">
        <v>243</v>
      </c>
      <c r="B56" s="1022"/>
      <c r="C56" s="1023"/>
      <c r="D56" s="1024"/>
      <c r="E56" s="1025"/>
      <c r="F56" s="1030">
        <f>' РАЗГРАММОВКА НЕТТО'!AB321</f>
        <v>19</v>
      </c>
      <c r="G56" s="1031">
        <f>' РАЗГРАММОВКА НЕТТО'!AB323</f>
        <v>20</v>
      </c>
      <c r="H56" s="1028"/>
      <c r="I56" s="1028"/>
      <c r="J56" s="985"/>
      <c r="K56" s="986"/>
      <c r="L56" s="986"/>
      <c r="M56" s="986"/>
      <c r="N56" s="986"/>
      <c r="O56" s="986"/>
      <c r="P56" s="986"/>
    </row>
    <row r="57" spans="1:16" s="337" customFormat="1" ht="18.75" customHeight="1">
      <c r="A57" s="1042" t="s">
        <v>242</v>
      </c>
      <c r="B57" s="1022"/>
      <c r="C57" s="1023"/>
      <c r="D57" s="1024"/>
      <c r="E57" s="1025"/>
      <c r="F57" s="1030">
        <f>' РАЗГРАММОВКА НЕТТО'!AC321</f>
        <v>1.5899999999999999</v>
      </c>
      <c r="G57" s="1031">
        <f>' РАЗГРАММОВКА НЕТТО'!AC323</f>
        <v>1.9080000000000001</v>
      </c>
      <c r="H57" s="1028"/>
      <c r="I57" s="1028"/>
      <c r="J57" s="985"/>
      <c r="K57" s="986"/>
      <c r="L57" s="986"/>
      <c r="M57" s="986"/>
      <c r="N57" s="986"/>
      <c r="O57" s="986"/>
      <c r="P57" s="986"/>
    </row>
    <row r="58" spans="1:16" s="337" customFormat="1" ht="18.75" customHeight="1">
      <c r="A58" s="1036" t="s">
        <v>656</v>
      </c>
      <c r="B58" s="1022"/>
      <c r="C58" s="1023"/>
      <c r="D58" s="1024"/>
      <c r="E58" s="1025"/>
      <c r="F58" s="1037">
        <f>F64*100/22</f>
        <v>3.6363636363636362</v>
      </c>
      <c r="G58" s="1038">
        <f>G64*100/22</f>
        <v>2.7272727272727271</v>
      </c>
      <c r="H58" s="1028"/>
      <c r="I58" s="1028"/>
      <c r="J58" s="985"/>
      <c r="K58" s="986"/>
      <c r="L58" s="986"/>
      <c r="M58" s="986"/>
      <c r="N58" s="986"/>
      <c r="O58" s="986"/>
      <c r="P58" s="986"/>
    </row>
    <row r="59" spans="1:16" s="337" customFormat="1" ht="18" customHeight="1">
      <c r="A59" s="1021" t="s">
        <v>347</v>
      </c>
      <c r="B59" s="1022">
        <v>9</v>
      </c>
      <c r="C59" s="1023">
        <v>11</v>
      </c>
      <c r="D59" s="1024">
        <f>B59*75/100</f>
        <v>6.75</v>
      </c>
      <c r="E59" s="1025">
        <f>C59*75/100</f>
        <v>8.25</v>
      </c>
      <c r="F59" s="1026">
        <f>F60-F64</f>
        <v>6.86</v>
      </c>
      <c r="G59" s="1027">
        <f>G60-G64</f>
        <v>8.5293333333333337</v>
      </c>
      <c r="H59" s="1028">
        <f>F59*75/D59</f>
        <v>76.222222222222229</v>
      </c>
      <c r="I59" s="1028">
        <f>G59*75/E59</f>
        <v>77.539393939393946</v>
      </c>
    </row>
    <row r="60" spans="1:16" s="337" customFormat="1" ht="18" customHeight="1">
      <c r="A60" s="1029" t="s">
        <v>652</v>
      </c>
      <c r="B60" s="1022"/>
      <c r="C60" s="1023"/>
      <c r="D60" s="1024"/>
      <c r="E60" s="1025"/>
      <c r="F60" s="1026">
        <f>SUM(F61:F63)</f>
        <v>7.66</v>
      </c>
      <c r="G60" s="1027">
        <f>SUM(G61:G63)</f>
        <v>9.1293333333333333</v>
      </c>
      <c r="H60" s="1028"/>
      <c r="I60" s="1028"/>
    </row>
    <row r="61" spans="1:16" s="337" customFormat="1" ht="18.75" customHeight="1">
      <c r="A61" s="1042" t="s">
        <v>241</v>
      </c>
      <c r="B61" s="1022"/>
      <c r="C61" s="1023"/>
      <c r="D61" s="1024"/>
      <c r="E61" s="1025"/>
      <c r="F61" s="1030">
        <f>' РАЗГРАММОВКА НЕТТО'!AD321</f>
        <v>3.72</v>
      </c>
      <c r="G61" s="1031">
        <f>' РАЗГРАММОВКА НЕТТО'!AD323</f>
        <v>4.4640000000000004</v>
      </c>
      <c r="H61" s="1028"/>
      <c r="I61" s="1028"/>
      <c r="J61" s="985"/>
      <c r="K61" s="986"/>
      <c r="L61" s="986"/>
      <c r="M61" s="986"/>
      <c r="N61" s="986"/>
      <c r="O61" s="986"/>
      <c r="P61" s="986"/>
    </row>
    <row r="62" spans="1:16" s="337" customFormat="1" ht="18.75" customHeight="1">
      <c r="A62" s="1042" t="s">
        <v>240</v>
      </c>
      <c r="B62" s="1022"/>
      <c r="C62" s="1023"/>
      <c r="D62" s="1024"/>
      <c r="E62" s="1025"/>
      <c r="F62" s="1030">
        <f>' РАЗГРАММОВКА НЕТТО'!AE321</f>
        <v>0.94000000000000006</v>
      </c>
      <c r="G62" s="1031">
        <f>' РАЗГРАММОВКА НЕТТО'!AE323</f>
        <v>1.0653333333333335</v>
      </c>
      <c r="H62" s="1028"/>
      <c r="I62" s="1028"/>
      <c r="J62" s="985"/>
      <c r="K62" s="986"/>
      <c r="L62" s="986"/>
      <c r="M62" s="986"/>
      <c r="N62" s="986"/>
      <c r="O62" s="986"/>
      <c r="P62" s="986"/>
    </row>
    <row r="63" spans="1:16" s="337" customFormat="1" ht="18.75" customHeight="1">
      <c r="A63" s="1042" t="s">
        <v>239</v>
      </c>
      <c r="B63" s="1022"/>
      <c r="C63" s="1023"/>
      <c r="D63" s="1024"/>
      <c r="E63" s="1025"/>
      <c r="F63" s="1030">
        <f>' РАЗГРАММОВКА НЕТТО'!AF321</f>
        <v>3</v>
      </c>
      <c r="G63" s="1031">
        <f>' РАЗГРАММОВКА НЕТТО'!AF323</f>
        <v>3.6</v>
      </c>
      <c r="H63" s="1028"/>
      <c r="I63" s="1028"/>
      <c r="J63" s="985"/>
      <c r="K63" s="986"/>
      <c r="L63" s="986"/>
      <c r="M63" s="986"/>
      <c r="N63" s="986"/>
      <c r="O63" s="986"/>
      <c r="P63" s="986"/>
    </row>
    <row r="64" spans="1:16" s="337" customFormat="1" ht="18.75" customHeight="1">
      <c r="A64" s="1036" t="s">
        <v>653</v>
      </c>
      <c r="B64" s="1022"/>
      <c r="C64" s="1023"/>
      <c r="D64" s="1024"/>
      <c r="E64" s="1025"/>
      <c r="F64" s="1037">
        <v>0.8</v>
      </c>
      <c r="G64" s="1038">
        <v>0.6</v>
      </c>
      <c r="H64" s="1028"/>
      <c r="I64" s="1028"/>
      <c r="J64" s="985"/>
      <c r="K64" s="986"/>
      <c r="L64" s="986"/>
      <c r="M64" s="986"/>
      <c r="N64" s="986"/>
      <c r="O64" s="986"/>
      <c r="P64" s="986"/>
    </row>
    <row r="65" spans="1:16" s="337" customFormat="1" ht="18" customHeight="1">
      <c r="A65" s="1021" t="s">
        <v>348</v>
      </c>
      <c r="B65" s="1022">
        <v>100</v>
      </c>
      <c r="C65" s="1023">
        <v>100</v>
      </c>
      <c r="D65" s="1024">
        <f t="shared" ref="D65:E67" si="0">B65*75/100</f>
        <v>75</v>
      </c>
      <c r="E65" s="1025">
        <f t="shared" si="0"/>
        <v>75</v>
      </c>
      <c r="F65" s="1026">
        <f>' РАЗГРАММОВКА НЕТТО'!AH321</f>
        <v>75</v>
      </c>
      <c r="G65" s="1027">
        <f>' РАЗГРАММОВКА НЕТТО'!AH323</f>
        <v>75</v>
      </c>
      <c r="H65" s="1028">
        <f>F65*75/D65</f>
        <v>75</v>
      </c>
      <c r="I65" s="1028">
        <f>G65*75/E65</f>
        <v>75</v>
      </c>
      <c r="J65" s="1522"/>
      <c r="K65" s="1522"/>
    </row>
    <row r="66" spans="1:16" s="337" customFormat="1" ht="18" customHeight="1">
      <c r="A66" s="1043" t="s">
        <v>536</v>
      </c>
      <c r="B66" s="1022">
        <v>0</v>
      </c>
      <c r="C66" s="1023">
        <v>50</v>
      </c>
      <c r="D66" s="1024">
        <f t="shared" si="0"/>
        <v>0</v>
      </c>
      <c r="E66" s="1025">
        <f t="shared" si="0"/>
        <v>37.5</v>
      </c>
      <c r="F66" s="1026">
        <v>0</v>
      </c>
      <c r="G66" s="1027">
        <v>0</v>
      </c>
      <c r="H66" s="1028"/>
      <c r="I66" s="1028">
        <f>G66*75/E66</f>
        <v>0</v>
      </c>
      <c r="J66" s="1523"/>
      <c r="K66" s="1522"/>
      <c r="L66" s="1522"/>
      <c r="M66" s="1522"/>
      <c r="N66" s="1522"/>
      <c r="O66" s="1522"/>
      <c r="P66" s="1522"/>
    </row>
    <row r="67" spans="1:16" s="337" customFormat="1" ht="18" customHeight="1">
      <c r="A67" s="1021" t="s">
        <v>537</v>
      </c>
      <c r="B67" s="1022">
        <v>40</v>
      </c>
      <c r="C67" s="1023">
        <v>50</v>
      </c>
      <c r="D67" s="1024">
        <f t="shared" si="0"/>
        <v>30</v>
      </c>
      <c r="E67" s="1025">
        <f t="shared" si="0"/>
        <v>37.5</v>
      </c>
      <c r="F67" s="1026">
        <f>SUM(F68:F68)</f>
        <v>30</v>
      </c>
      <c r="G67" s="1027">
        <f>SUM(G68:G68)</f>
        <v>40</v>
      </c>
      <c r="H67" s="1028">
        <f>F67*75/D67</f>
        <v>75</v>
      </c>
      <c r="I67" s="1028">
        <f>G67*75/E67</f>
        <v>80</v>
      </c>
      <c r="J67" s="1522"/>
      <c r="K67" s="1522"/>
    </row>
    <row r="68" spans="1:16" s="337" customFormat="1" ht="18" customHeight="1">
      <c r="A68" s="1029" t="s">
        <v>548</v>
      </c>
      <c r="B68" s="1030"/>
      <c r="C68" s="1031"/>
      <c r="D68" s="1044"/>
      <c r="E68" s="1045"/>
      <c r="F68" s="1030">
        <f>' РАЗГРАММОВКА НЕТТО'!AO321</f>
        <v>30</v>
      </c>
      <c r="G68" s="1031">
        <f>' РАЗГРАММОВКА НЕТТО'!AO323</f>
        <v>40</v>
      </c>
      <c r="H68" s="1028"/>
      <c r="I68" s="1028"/>
      <c r="J68" s="987"/>
      <c r="K68" s="987"/>
    </row>
    <row r="69" spans="1:16" s="337" customFormat="1" ht="18" customHeight="1">
      <c r="A69" s="1021" t="s">
        <v>48</v>
      </c>
      <c r="B69" s="1022">
        <v>60</v>
      </c>
      <c r="C69" s="1023">
        <v>80</v>
      </c>
      <c r="D69" s="1024">
        <f>B69*75/100</f>
        <v>45</v>
      </c>
      <c r="E69" s="1025">
        <f>C69*75/100</f>
        <v>60</v>
      </c>
      <c r="F69" s="1026">
        <f>SUM(F70:F71)</f>
        <v>46.448000000000008</v>
      </c>
      <c r="G69" s="1027">
        <f>SUM(G70:G71)</f>
        <v>63.242000000000004</v>
      </c>
      <c r="H69" s="1028">
        <f>F69*75/D69</f>
        <v>77.413333333333341</v>
      </c>
      <c r="I69" s="1028">
        <f>G69*75/E69</f>
        <v>79.052500000000009</v>
      </c>
      <c r="J69" s="1523"/>
      <c r="K69" s="1522"/>
      <c r="L69" s="1522"/>
      <c r="M69" s="1522"/>
      <c r="N69" s="1522"/>
      <c r="O69" s="1522"/>
      <c r="P69" s="1522"/>
    </row>
    <row r="70" spans="1:16" s="337" customFormat="1" ht="18" customHeight="1">
      <c r="A70" s="1042" t="s">
        <v>48</v>
      </c>
      <c r="B70" s="1022"/>
      <c r="C70" s="1023"/>
      <c r="D70" s="1024"/>
      <c r="E70" s="1025"/>
      <c r="F70" s="1030">
        <f>' РАЗГРАММОВКА НЕТТО'!AN321</f>
        <v>44.790000000000006</v>
      </c>
      <c r="G70" s="1031">
        <f>' РАЗГРАММОВКА НЕТТО'!AN323</f>
        <v>61.220000000000006</v>
      </c>
      <c r="H70" s="1028"/>
      <c r="I70" s="1028"/>
      <c r="J70" s="987"/>
      <c r="K70" s="987"/>
      <c r="L70" s="987"/>
      <c r="M70" s="987"/>
      <c r="N70" s="987"/>
      <c r="O70" s="987"/>
      <c r="P70" s="987"/>
    </row>
    <row r="71" spans="1:16" s="337" customFormat="1" ht="18" customHeight="1">
      <c r="A71" s="1042" t="s">
        <v>230</v>
      </c>
      <c r="B71" s="1022"/>
      <c r="C71" s="1023"/>
      <c r="D71" s="1024"/>
      <c r="E71" s="1025"/>
      <c r="F71" s="1030">
        <f>' РАЗГРАММОВКА НЕТТО'!AP321</f>
        <v>1.6580000000000001</v>
      </c>
      <c r="G71" s="1031">
        <f>' РАЗГРАММОВКА НЕТТО'!AP323</f>
        <v>2.0219999999999998</v>
      </c>
      <c r="H71" s="1028"/>
      <c r="I71" s="1028"/>
      <c r="J71" s="987"/>
      <c r="K71" s="987"/>
      <c r="L71" s="987"/>
      <c r="M71" s="987"/>
      <c r="N71" s="987"/>
      <c r="O71" s="987"/>
      <c r="P71" s="987"/>
    </row>
    <row r="72" spans="1:16" s="337" customFormat="1" ht="18" customHeight="1">
      <c r="A72" s="1021" t="s">
        <v>349</v>
      </c>
      <c r="B72" s="1022">
        <v>30</v>
      </c>
      <c r="C72" s="1023">
        <v>43</v>
      </c>
      <c r="D72" s="1024">
        <f>B72*75/100</f>
        <v>22.5</v>
      </c>
      <c r="E72" s="1025">
        <f>C72*75/100</f>
        <v>32.25</v>
      </c>
      <c r="F72" s="1026">
        <f>SUM(F73:F77)</f>
        <v>23.605999999999998</v>
      </c>
      <c r="G72" s="1027">
        <f>SUM(G73:G77)</f>
        <v>32.24848484848485</v>
      </c>
      <c r="H72" s="1028">
        <f>F72*75/D72</f>
        <v>78.686666666666653</v>
      </c>
      <c r="I72" s="1111">
        <f>G72*75/E72</f>
        <v>74.99647639182524</v>
      </c>
      <c r="J72" s="1524"/>
      <c r="K72" s="1525"/>
      <c r="L72" s="1525"/>
      <c r="M72" s="1525"/>
      <c r="N72" s="1525"/>
      <c r="O72" s="1525"/>
      <c r="P72" s="1525"/>
    </row>
    <row r="73" spans="1:16" s="337" customFormat="1" ht="18.75" customHeight="1">
      <c r="A73" s="1029" t="s">
        <v>227</v>
      </c>
      <c r="B73" s="1022"/>
      <c r="C73" s="1023"/>
      <c r="D73" s="1024"/>
      <c r="E73" s="1025"/>
      <c r="F73" s="1030">
        <f>' РАЗГРАММОВКА НЕТТО'!AS321</f>
        <v>6.7919999999999998</v>
      </c>
      <c r="G73" s="1031">
        <f>' РАЗГРАММОВКА НЕТТО'!AS323</f>
        <v>8.7418181818181822</v>
      </c>
      <c r="H73" s="1028"/>
      <c r="I73" s="1028"/>
      <c r="J73" s="985"/>
      <c r="K73" s="986"/>
      <c r="L73" s="986"/>
      <c r="M73" s="986"/>
      <c r="N73" s="986"/>
      <c r="O73" s="986"/>
      <c r="P73" s="986"/>
    </row>
    <row r="74" spans="1:16" s="337" customFormat="1" ht="18.75" customHeight="1">
      <c r="A74" s="1029" t="s">
        <v>538</v>
      </c>
      <c r="B74" s="1022"/>
      <c r="C74" s="1023"/>
      <c r="D74" s="1024"/>
      <c r="E74" s="1025"/>
      <c r="F74" s="1030">
        <f>' РАЗГРАММОВКА НЕТТО'!AV321</f>
        <v>5.0600000000000005</v>
      </c>
      <c r="G74" s="1031">
        <f>' РАЗГРАММОВКА НЕТТО'!AV323</f>
        <v>6.9</v>
      </c>
      <c r="H74" s="1028"/>
      <c r="I74" s="1028"/>
      <c r="J74" s="985"/>
      <c r="K74" s="986"/>
      <c r="L74" s="986"/>
      <c r="M74" s="986"/>
      <c r="N74" s="986"/>
      <c r="O74" s="986"/>
      <c r="P74" s="986"/>
    </row>
    <row r="75" spans="1:16" s="337" customFormat="1" ht="18.75" customHeight="1">
      <c r="A75" s="1029" t="s">
        <v>228</v>
      </c>
      <c r="B75" s="1022"/>
      <c r="C75" s="1023"/>
      <c r="D75" s="1024"/>
      <c r="E75" s="1025"/>
      <c r="F75" s="1030">
        <f>' РАЗГРАММОВКА НЕТТО'!AR321</f>
        <v>6.4139999999999997</v>
      </c>
      <c r="G75" s="1031">
        <f>' РАЗГРАММОВКА НЕТТО'!AR323</f>
        <v>9.0066666666666659</v>
      </c>
      <c r="H75" s="1028"/>
      <c r="I75" s="1028"/>
      <c r="J75" s="985"/>
      <c r="K75" s="986"/>
      <c r="L75" s="986"/>
      <c r="M75" s="986"/>
      <c r="N75" s="986"/>
      <c r="O75" s="986"/>
      <c r="P75" s="986"/>
    </row>
    <row r="76" spans="1:16" s="337" customFormat="1" ht="18.75" customHeight="1">
      <c r="A76" s="1042" t="s">
        <v>513</v>
      </c>
      <c r="B76" s="1022"/>
      <c r="C76" s="1023"/>
      <c r="D76" s="1024"/>
      <c r="E76" s="1025"/>
      <c r="F76" s="1030">
        <f>' РАЗГРАММОВКА НЕТТО'!AX321</f>
        <v>3.9</v>
      </c>
      <c r="G76" s="1031">
        <f>' РАЗГРАММОВКА НЕТТО'!AX323</f>
        <v>6</v>
      </c>
      <c r="H76" s="1028"/>
      <c r="I76" s="1028"/>
      <c r="J76" s="985"/>
      <c r="K76" s="986"/>
      <c r="L76" s="986"/>
      <c r="M76" s="986"/>
      <c r="N76" s="986"/>
      <c r="O76" s="986"/>
      <c r="P76" s="986"/>
    </row>
    <row r="77" spans="1:16" s="337" customFormat="1" ht="18.75" customHeight="1">
      <c r="A77" s="1042" t="s">
        <v>539</v>
      </c>
      <c r="B77" s="1022"/>
      <c r="C77" s="1023"/>
      <c r="D77" s="1024"/>
      <c r="E77" s="1025"/>
      <c r="F77" s="1030">
        <f>' РАЗГРАММОВКА НЕТТО'!AU321</f>
        <v>1.44</v>
      </c>
      <c r="G77" s="1031">
        <f>' РАЗГРАММОВКА НЕТТО'!AU323</f>
        <v>1.6</v>
      </c>
      <c r="H77" s="1028"/>
      <c r="I77" s="1028"/>
      <c r="J77" s="985"/>
      <c r="K77" s="986"/>
      <c r="L77" s="986"/>
      <c r="M77" s="986"/>
      <c r="N77" s="986"/>
      <c r="O77" s="986"/>
      <c r="P77" s="986"/>
    </row>
    <row r="78" spans="1:16" s="337" customFormat="1" ht="18" customHeight="1">
      <c r="A78" s="1021" t="s">
        <v>350</v>
      </c>
      <c r="B78" s="1022">
        <v>8</v>
      </c>
      <c r="C78" s="1023">
        <v>12</v>
      </c>
      <c r="D78" s="1024">
        <f t="shared" ref="D78:D89" si="1">B78*75/100</f>
        <v>6</v>
      </c>
      <c r="E78" s="1025">
        <f t="shared" ref="E78:E89" si="2">C78*75/100</f>
        <v>9</v>
      </c>
      <c r="F78" s="1026">
        <f>' РАЗГРАММОВКА НЕТТО'!AY321</f>
        <v>6.4</v>
      </c>
      <c r="G78" s="1027">
        <f>' РАЗГРАММОВКА НЕТТО'!AY323</f>
        <v>9.0599999999999987</v>
      </c>
      <c r="H78" s="1028">
        <f t="shared" ref="H78:H89" si="3">F78*75/D78</f>
        <v>80</v>
      </c>
      <c r="I78" s="1028">
        <f t="shared" ref="I78:I89" si="4">G78*75/E78</f>
        <v>75.499999999999986</v>
      </c>
      <c r="J78" s="1523"/>
      <c r="K78" s="1522"/>
      <c r="L78" s="1522"/>
      <c r="M78" s="1522"/>
      <c r="N78" s="1522"/>
      <c r="O78" s="1522"/>
      <c r="P78" s="1522"/>
    </row>
    <row r="79" spans="1:16" s="337" customFormat="1" ht="18" customHeight="1">
      <c r="A79" s="1021" t="s">
        <v>379</v>
      </c>
      <c r="B79" s="1022">
        <v>25</v>
      </c>
      <c r="C79" s="1023">
        <v>29</v>
      </c>
      <c r="D79" s="1024">
        <f t="shared" si="1"/>
        <v>18.75</v>
      </c>
      <c r="E79" s="1025">
        <f t="shared" si="2"/>
        <v>21.75</v>
      </c>
      <c r="F79" s="1026">
        <f>' РАЗГРАММОВКА НЕТТО'!AQ321</f>
        <v>20.035428571428572</v>
      </c>
      <c r="G79" s="1027">
        <f>' РАЗГРАММОВКА НЕТТО'!AQ323</f>
        <v>22.768888888888888</v>
      </c>
      <c r="H79" s="1111">
        <f t="shared" si="3"/>
        <v>80.141714285714286</v>
      </c>
      <c r="I79" s="1028">
        <f t="shared" si="4"/>
        <v>78.513409961685824</v>
      </c>
      <c r="J79" s="1523"/>
      <c r="K79" s="1522"/>
      <c r="L79" s="1522"/>
      <c r="M79" s="1522"/>
      <c r="N79" s="1522"/>
      <c r="O79" s="1522"/>
      <c r="P79" s="1522"/>
    </row>
    <row r="80" spans="1:16" s="337" customFormat="1" ht="18" customHeight="1">
      <c r="A80" s="1021" t="s">
        <v>351</v>
      </c>
      <c r="B80" s="1022">
        <v>18</v>
      </c>
      <c r="C80" s="1023">
        <v>21</v>
      </c>
      <c r="D80" s="1024">
        <f t="shared" si="1"/>
        <v>13.5</v>
      </c>
      <c r="E80" s="1025">
        <f t="shared" si="2"/>
        <v>15.75</v>
      </c>
      <c r="F80" s="1026">
        <f>' РАЗГРАММОВКА НЕТТО'!J321</f>
        <v>13.779476190476192</v>
      </c>
      <c r="G80" s="1027">
        <f>' РАЗГРАММОВКА НЕТТО'!J323</f>
        <v>16.35469696969697</v>
      </c>
      <c r="H80" s="1028">
        <f t="shared" si="3"/>
        <v>76.552645502645518</v>
      </c>
      <c r="I80" s="1028">
        <f t="shared" si="4"/>
        <v>77.879509379509386</v>
      </c>
      <c r="J80" s="1522"/>
      <c r="K80" s="1522"/>
      <c r="L80" s="1522"/>
      <c r="M80" s="1522"/>
      <c r="N80" s="1522"/>
      <c r="O80" s="1522"/>
      <c r="P80" s="1522"/>
    </row>
    <row r="81" spans="1:16" s="337" customFormat="1" ht="18" customHeight="1">
      <c r="A81" s="1021" t="s">
        <v>215</v>
      </c>
      <c r="B81" s="1022">
        <v>9</v>
      </c>
      <c r="C81" s="1023">
        <v>11</v>
      </c>
      <c r="D81" s="1024">
        <f t="shared" si="1"/>
        <v>6.75</v>
      </c>
      <c r="E81" s="1025">
        <f t="shared" si="2"/>
        <v>8.25</v>
      </c>
      <c r="F81" s="1026">
        <f>' РАЗГРАММОВКА НЕТТО'!BD321</f>
        <v>6.9904999999999999</v>
      </c>
      <c r="G81" s="1027">
        <f>' РАЗГРАММОВКА НЕТТО'!BD323</f>
        <v>8.9433333333333334</v>
      </c>
      <c r="H81" s="1046">
        <f t="shared" si="3"/>
        <v>77.672222222222231</v>
      </c>
      <c r="I81" s="1111">
        <f t="shared" si="4"/>
        <v>81.303030303030297</v>
      </c>
      <c r="J81" s="414"/>
    </row>
    <row r="82" spans="1:16" s="337" customFormat="1" ht="18" customHeight="1">
      <c r="A82" s="1021" t="s">
        <v>219</v>
      </c>
      <c r="B82" s="1022">
        <v>12</v>
      </c>
      <c r="C82" s="1023">
        <v>20</v>
      </c>
      <c r="D82" s="1024">
        <f t="shared" si="1"/>
        <v>9</v>
      </c>
      <c r="E82" s="1025">
        <f t="shared" si="2"/>
        <v>15</v>
      </c>
      <c r="F82" s="1026">
        <f>' РАЗГРАММОВКА НЕТТО'!AZ321</f>
        <v>9</v>
      </c>
      <c r="G82" s="1027">
        <f>' РАЗГРАММОВКА НЕТТО'!AZ323</f>
        <v>15</v>
      </c>
      <c r="H82" s="1028">
        <f t="shared" si="3"/>
        <v>75</v>
      </c>
      <c r="I82" s="1028">
        <f t="shared" si="4"/>
        <v>75</v>
      </c>
      <c r="J82" s="414"/>
      <c r="K82" s="413"/>
    </row>
    <row r="83" spans="1:16" s="337" customFormat="1" ht="18" customHeight="1">
      <c r="A83" s="1021" t="s">
        <v>218</v>
      </c>
      <c r="B83" s="1022">
        <v>0.5</v>
      </c>
      <c r="C83" s="1023">
        <v>0.6</v>
      </c>
      <c r="D83" s="1024">
        <f t="shared" si="1"/>
        <v>0.375</v>
      </c>
      <c r="E83" s="1025">
        <f t="shared" si="2"/>
        <v>0.45</v>
      </c>
      <c r="F83" s="1026">
        <f>' РАЗГРАММОВКА НЕТТО'!BA321</f>
        <v>0.375</v>
      </c>
      <c r="G83" s="1027">
        <f>' РАЗГРАММОВКА НЕТТО'!BA323</f>
        <v>0.45</v>
      </c>
      <c r="H83" s="1028">
        <f t="shared" si="3"/>
        <v>75</v>
      </c>
      <c r="I83" s="1028">
        <f t="shared" si="4"/>
        <v>75</v>
      </c>
      <c r="J83" s="1523"/>
      <c r="K83" s="1522"/>
      <c r="L83" s="1522"/>
      <c r="M83" s="1522"/>
      <c r="N83" s="1522"/>
      <c r="O83" s="1522"/>
      <c r="P83" s="1522"/>
    </row>
    <row r="84" spans="1:16" s="337" customFormat="1" ht="18" customHeight="1">
      <c r="A84" s="1021" t="s">
        <v>214</v>
      </c>
      <c r="B84" s="1022">
        <v>0.5</v>
      </c>
      <c r="C84" s="1023">
        <v>0.6</v>
      </c>
      <c r="D84" s="1024">
        <f t="shared" si="1"/>
        <v>0.375</v>
      </c>
      <c r="E84" s="1025">
        <f t="shared" si="2"/>
        <v>0.45</v>
      </c>
      <c r="F84" s="1026">
        <f>' РАЗГРАММОВКА НЕТТО'!BE321</f>
        <v>0.4</v>
      </c>
      <c r="G84" s="1027">
        <f>' РАЗГРАММОВКА НЕТТО'!BE323</f>
        <v>0.48</v>
      </c>
      <c r="H84" s="1028">
        <f t="shared" si="3"/>
        <v>80</v>
      </c>
      <c r="I84" s="1028">
        <f t="shared" si="4"/>
        <v>80</v>
      </c>
      <c r="J84" s="1523"/>
      <c r="K84" s="1522"/>
      <c r="L84" s="1522"/>
      <c r="M84" s="1522"/>
      <c r="N84" s="1522"/>
      <c r="O84" s="1522"/>
      <c r="P84" s="1522"/>
    </row>
    <row r="85" spans="1:16" s="337" customFormat="1" ht="18" customHeight="1">
      <c r="A85" s="1021" t="s">
        <v>540</v>
      </c>
      <c r="B85" s="1022">
        <v>1</v>
      </c>
      <c r="C85" s="1023">
        <v>1.2</v>
      </c>
      <c r="D85" s="1024">
        <f t="shared" si="1"/>
        <v>0.75</v>
      </c>
      <c r="E85" s="1025">
        <f t="shared" si="2"/>
        <v>0.9</v>
      </c>
      <c r="F85" s="1026">
        <f>' РАЗГРАММОВКА НЕТТО'!BF321</f>
        <v>0.75</v>
      </c>
      <c r="G85" s="1027">
        <f>' РАЗГРАММОВКА НЕТТО'!BF323</f>
        <v>0.9</v>
      </c>
      <c r="H85" s="1028">
        <f t="shared" si="3"/>
        <v>75</v>
      </c>
      <c r="I85" s="1028">
        <f t="shared" si="4"/>
        <v>75</v>
      </c>
      <c r="J85" s="1522"/>
      <c r="K85" s="1522"/>
      <c r="L85" s="1522"/>
      <c r="M85" s="1522"/>
      <c r="N85" s="1522"/>
      <c r="O85" s="1522"/>
      <c r="P85" s="1522"/>
    </row>
    <row r="86" spans="1:16" s="337" customFormat="1" ht="18" customHeight="1">
      <c r="A86" s="1021" t="s">
        <v>216</v>
      </c>
      <c r="B86" s="1022">
        <v>25</v>
      </c>
      <c r="C86" s="1023">
        <v>30</v>
      </c>
      <c r="D86" s="1024">
        <f t="shared" si="1"/>
        <v>18.75</v>
      </c>
      <c r="E86" s="1025">
        <f t="shared" si="2"/>
        <v>22.5</v>
      </c>
      <c r="F86" s="1026">
        <f>' РАЗГРАММОВКА НЕТТО'!BC321</f>
        <v>20.496999999999993</v>
      </c>
      <c r="G86" s="1027">
        <f>' РАЗГРАММОВКА НЕТТО'!BC323</f>
        <v>24.881781045751648</v>
      </c>
      <c r="H86" s="1111">
        <f t="shared" si="3"/>
        <v>81.987999999999971</v>
      </c>
      <c r="I86" s="1111">
        <f t="shared" si="4"/>
        <v>82.939270152505486</v>
      </c>
      <c r="J86" s="1523"/>
      <c r="K86" s="1522"/>
      <c r="L86" s="1522"/>
      <c r="M86" s="1522"/>
      <c r="N86" s="1522"/>
      <c r="O86" s="1522"/>
      <c r="P86" s="1522"/>
    </row>
    <row r="87" spans="1:16" s="337" customFormat="1" ht="18" customHeight="1">
      <c r="A87" s="1043" t="s">
        <v>541</v>
      </c>
      <c r="B87" s="1022">
        <v>0.4</v>
      </c>
      <c r="C87" s="1023">
        <v>0.5</v>
      </c>
      <c r="D87" s="1024">
        <f t="shared" si="1"/>
        <v>0.3</v>
      </c>
      <c r="E87" s="1025">
        <f t="shared" si="2"/>
        <v>0.375</v>
      </c>
      <c r="F87" s="1026">
        <f>' РАЗГРАММОВКА НЕТТО'!BJ321</f>
        <v>0.16</v>
      </c>
      <c r="G87" s="1027">
        <f>' РАЗГРАММОВКА НЕТТО'!BJ323</f>
        <v>0.18</v>
      </c>
      <c r="H87" s="1028">
        <f t="shared" si="3"/>
        <v>40</v>
      </c>
      <c r="I87" s="1028">
        <f t="shared" si="4"/>
        <v>36</v>
      </c>
      <c r="J87" s="1523"/>
      <c r="K87" s="1522"/>
      <c r="L87" s="1522"/>
      <c r="M87" s="1522"/>
      <c r="N87" s="1522"/>
      <c r="O87" s="1522"/>
      <c r="P87" s="1522"/>
    </row>
    <row r="88" spans="1:16" s="337" customFormat="1" ht="18" customHeight="1">
      <c r="A88" s="1021" t="s">
        <v>542</v>
      </c>
      <c r="B88" s="1022">
        <v>3</v>
      </c>
      <c r="C88" s="1023">
        <v>5</v>
      </c>
      <c r="D88" s="1024">
        <f t="shared" si="1"/>
        <v>2.25</v>
      </c>
      <c r="E88" s="1025">
        <f t="shared" si="2"/>
        <v>3.75</v>
      </c>
      <c r="F88" s="1026">
        <v>2.25</v>
      </c>
      <c r="G88" s="1027">
        <v>3.75</v>
      </c>
      <c r="H88" s="1028">
        <f t="shared" si="3"/>
        <v>75</v>
      </c>
      <c r="I88" s="1028">
        <f t="shared" si="4"/>
        <v>75</v>
      </c>
      <c r="J88" s="1522"/>
      <c r="K88" s="1522"/>
      <c r="L88" s="1522"/>
      <c r="M88" s="1522"/>
      <c r="N88" s="1522"/>
      <c r="O88" s="1522"/>
      <c r="P88" s="1522"/>
    </row>
    <row r="89" spans="1:16" ht="15.75">
      <c r="A89" s="1043" t="s">
        <v>621</v>
      </c>
      <c r="B89" s="1022">
        <v>2</v>
      </c>
      <c r="C89" s="1023">
        <v>3</v>
      </c>
      <c r="D89" s="1024">
        <f t="shared" si="1"/>
        <v>1.5</v>
      </c>
      <c r="E89" s="1025">
        <f t="shared" si="2"/>
        <v>2.25</v>
      </c>
      <c r="F89" s="1026">
        <f>' РАЗГРАММОВКА НЕТТО'!BG321</f>
        <v>1.04</v>
      </c>
      <c r="G89" s="1027">
        <f>' РАЗГРАММОВКА НЕТТО'!BG323</f>
        <v>1.248</v>
      </c>
      <c r="H89" s="1028">
        <f t="shared" si="3"/>
        <v>52</v>
      </c>
      <c r="I89" s="1028">
        <f t="shared" si="4"/>
        <v>41.599999999999994</v>
      </c>
    </row>
    <row r="90" spans="1:16" ht="15.75">
      <c r="A90" s="988"/>
      <c r="B90" s="707"/>
      <c r="C90" s="703"/>
      <c r="D90" s="709"/>
      <c r="E90" s="705"/>
      <c r="F90" s="707"/>
      <c r="G90" s="988"/>
      <c r="H90" s="703"/>
      <c r="I90" s="339"/>
    </row>
    <row r="91" spans="1:16">
      <c r="A91" s="338"/>
      <c r="B91" s="706"/>
      <c r="C91" s="704"/>
      <c r="D91" s="706"/>
      <c r="E91" s="704"/>
      <c r="F91" s="706"/>
      <c r="G91" s="338"/>
      <c r="H91" s="704"/>
      <c r="I91" s="338"/>
    </row>
  </sheetData>
  <mergeCells count="28">
    <mergeCell ref="A1:A3"/>
    <mergeCell ref="B1:C1"/>
    <mergeCell ref="D1:E1"/>
    <mergeCell ref="F1:G1"/>
    <mergeCell ref="H1:I1"/>
    <mergeCell ref="H2:I2"/>
    <mergeCell ref="J69:P69"/>
    <mergeCell ref="J4:K4"/>
    <mergeCell ref="J10:P10"/>
    <mergeCell ref="J16:P16"/>
    <mergeCell ref="J29:K29"/>
    <mergeCell ref="J32:P32"/>
    <mergeCell ref="J35:P35"/>
    <mergeCell ref="J40:P40"/>
    <mergeCell ref="J43:P43"/>
    <mergeCell ref="J65:K65"/>
    <mergeCell ref="J66:P66"/>
    <mergeCell ref="J67:K67"/>
    <mergeCell ref="J85:P85"/>
    <mergeCell ref="J86:P86"/>
    <mergeCell ref="J87:P87"/>
    <mergeCell ref="J88:P88"/>
    <mergeCell ref="J72:P72"/>
    <mergeCell ref="J78:P78"/>
    <mergeCell ref="J79:P79"/>
    <mergeCell ref="J80:P80"/>
    <mergeCell ref="J83:P83"/>
    <mergeCell ref="J84:P84"/>
  </mergeCells>
  <conditionalFormatting sqref="H36:I89 H4:I34">
    <cfRule type="cellIs" dxfId="1" priority="2" operator="between">
      <formula>75</formula>
      <formula>80</formula>
    </cfRule>
  </conditionalFormatting>
  <conditionalFormatting sqref="H35:I35">
    <cfRule type="cellIs" dxfId="0" priority="1" operator="between">
      <formula>75</formula>
      <formula>80</formula>
    </cfRule>
  </conditionalFormatting>
  <pageMargins left="0.2" right="0.21" top="0.74803149606299213" bottom="0.74803149606299213" header="0.51181102362204722" footer="0.51181102362204722"/>
  <pageSetup paperSize="9" firstPageNumber="0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4:G30"/>
  <sheetViews>
    <sheetView topLeftCell="A10" workbookViewId="0">
      <selection activeCell="J20" sqref="J20"/>
    </sheetView>
  </sheetViews>
  <sheetFormatPr defaultRowHeight="15"/>
  <cols>
    <col min="2" max="2" width="8.28515625" customWidth="1"/>
    <col min="3" max="3" width="19" customWidth="1"/>
    <col min="4" max="4" width="18.28515625" customWidth="1"/>
    <col min="5" max="5" width="18.42578125" customWidth="1"/>
    <col min="6" max="7" width="18.28515625" customWidth="1"/>
  </cols>
  <sheetData>
    <row r="4" spans="3:7">
      <c r="C4" s="892"/>
      <c r="D4" s="1537" t="s">
        <v>605</v>
      </c>
      <c r="E4" s="1537"/>
      <c r="F4" s="1537"/>
      <c r="G4" s="1537"/>
    </row>
    <row r="6" spans="3:7">
      <c r="D6" s="1538" t="s">
        <v>207</v>
      </c>
      <c r="E6" s="1538"/>
      <c r="F6" s="1538" t="s">
        <v>208</v>
      </c>
      <c r="G6" s="1538"/>
    </row>
    <row r="7" spans="3:7">
      <c r="D7" s="890" t="s">
        <v>678</v>
      </c>
      <c r="E7" s="890" t="s">
        <v>205</v>
      </c>
      <c r="F7" s="890" t="s">
        <v>678</v>
      </c>
      <c r="G7" s="890" t="s">
        <v>205</v>
      </c>
    </row>
    <row r="8" spans="3:7" ht="30" customHeight="1">
      <c r="C8" s="889" t="s">
        <v>606</v>
      </c>
      <c r="D8" s="891">
        <v>350</v>
      </c>
      <c r="E8" s="963">
        <f>SUM('МЕНЮ РАСЧЕТ Ккал '!C41+'МЕНЮ РАСЧЕТ Ккал '!C69+'МЕНЮ РАСЧЕТ Ккал '!C96+'МЕНЮ РАСЧЕТ Ккал '!C125+'МЕНЮ РАСЧЕТ Ккал '!C153+'МЕНЮ РАСЧЕТ Ккал '!C181+'МЕНЮ РАСЧЕТ Ккал '!C209+'МЕНЮ РАСЧЕТ Ккал '!C237+'МЕНЮ РАСЧЕТ Ккал '!C267+'МЕНЮ РАСЧЕТ Ккал '!C295)/10</f>
        <v>338.5</v>
      </c>
      <c r="F8" s="891">
        <v>400</v>
      </c>
      <c r="G8" s="964">
        <f>SUM('МЕНЮ РАСЧЕТ Ккал '!K41+'МЕНЮ РАСЧЕТ Ккал '!K69+'МЕНЮ РАСЧЕТ Ккал '!K96+'МЕНЮ РАСЧЕТ Ккал '!K125+'МЕНЮ РАСЧЕТ Ккал '!K153+'МЕНЮ РАСЧЕТ Ккал '!K181+'МЕНЮ РАСЧЕТ Ккал '!K209+'МЕНЮ РАСЧЕТ Ккал '!K237+'МЕНЮ РАСЧЕТ Ккал '!K267+'МЕНЮ РАСЧЕТ Ккал '!K295)/10</f>
        <v>438.5</v>
      </c>
    </row>
    <row r="9" spans="3:7" ht="30" customHeight="1">
      <c r="C9" s="889" t="s">
        <v>607</v>
      </c>
      <c r="D9" s="891">
        <v>450</v>
      </c>
      <c r="E9" s="891">
        <f>SUM('МЕНЮ РАСЧЕТ Ккал '!C53+'МЕНЮ РАСЧЕТ Ккал '!C81+'МЕНЮ РАСЧЕТ Ккал '!C109+'МЕНЮ РАСЧЕТ Ккал '!C136+'МЕНЮ РАСЧЕТ Ккал '!C165+'МЕНЮ РАСЧЕТ Ккал '!C193+'МЕНЮ РАСЧЕТ Ккал '!C222+'МЕНЮ РАСЧЕТ Ккал '!C249+'МЕНЮ РАСЧЕТ Ккал '!C279+'МЕНЮ РАСЧЕТ Ккал '!C307)/10</f>
        <v>580</v>
      </c>
      <c r="F9" s="891">
        <v>600</v>
      </c>
      <c r="G9" s="891">
        <f>SUM('МЕНЮ РАСЧЕТ Ккал '!K53+'МЕНЮ РАСЧЕТ Ккал '!K81+'МЕНЮ РАСЧЕТ Ккал '!K109+'МЕНЮ РАСЧЕТ Ккал '!K136+'МЕНЮ РАСЧЕТ Ккал '!K165+'МЕНЮ РАСЧЕТ Ккал '!K193+'МЕНЮ РАСЧЕТ Ккал '!K222+'МЕНЮ РАСЧЕТ Ккал '!K249+'МЕНЮ РАСЧЕТ Ккал '!K279+'МЕНЮ РАСЧЕТ Ккал '!K307)/10</f>
        <v>701</v>
      </c>
    </row>
    <row r="10" spans="3:7" ht="30" customHeight="1">
      <c r="C10" s="889" t="s">
        <v>608</v>
      </c>
      <c r="D10" s="891">
        <v>200</v>
      </c>
      <c r="E10" s="891">
        <f>SUM('МЕНЮ РАСЧЕТ Ккал '!C58+'МЕНЮ РАСЧЕТ Ккал '!C85+'МЕНЮ РАСЧЕТ Ккал '!C114+'МЕНЮ РАСЧЕТ Ккал '!C141+'МЕНЮ РАСЧЕТ Ккал '!C169+'МЕНЮ РАСЧЕТ Ккал '!C198+'МЕНЮ РАСЧЕТ Ккал '!C227+'МЕНЮ РАСЧЕТ Ккал '!C255+'МЕНЮ РАСЧЕТ Ккал '!C311)/10</f>
        <v>231.84</v>
      </c>
      <c r="F10" s="891">
        <v>250</v>
      </c>
      <c r="G10" s="891">
        <f>SUM('МЕНЮ РАСЧЕТ Ккал '!K58+'МЕНЮ РАСЧЕТ Ккал '!K85+'МЕНЮ РАСЧЕТ Ккал '!K114+'МЕНЮ РАСЧЕТ Ккал '!K141+'МЕНЮ РАСЧЕТ Ккал '!K169+'МЕНЮ РАСЧЕТ Ккал '!K198+'МЕНЮ РАСЧЕТ Ккал '!K227+'МЕНЮ РАСЧЕТ Ккал '!K255+'МЕНЮ РАСЧЕТ Ккал '!K284+'МЕНЮ РАСЧЕТ Ккал '!K311)/10</f>
        <v>286</v>
      </c>
    </row>
    <row r="13" spans="3:7">
      <c r="D13" s="1537" t="s">
        <v>610</v>
      </c>
      <c r="E13" s="1537"/>
      <c r="F13" s="1537"/>
      <c r="G13" s="1537"/>
    </row>
    <row r="15" spans="3:7">
      <c r="D15" s="1538" t="s">
        <v>207</v>
      </c>
      <c r="E15" s="1538"/>
      <c r="F15" s="1538" t="s">
        <v>208</v>
      </c>
      <c r="G15" s="1538"/>
    </row>
    <row r="16" spans="3:7">
      <c r="D16" s="890" t="s">
        <v>391</v>
      </c>
      <c r="E16" s="890" t="s">
        <v>205</v>
      </c>
      <c r="F16" s="890" t="s">
        <v>391</v>
      </c>
      <c r="G16" s="890" t="s">
        <v>205</v>
      </c>
    </row>
    <row r="17" spans="3:7" ht="30" customHeight="1">
      <c r="C17" s="889" t="s">
        <v>606</v>
      </c>
      <c r="D17" s="891">
        <v>20</v>
      </c>
      <c r="E17" s="893">
        <f>SUM('МЕНЮ РАСЧЕТ Ккал '!G41+'МЕНЮ РАСЧЕТ Ккал '!G69+'МЕНЮ РАСЧЕТ Ккал '!G96+'МЕНЮ РАСЧЕТ Ккал '!G125+'МЕНЮ РАСЧЕТ Ккал '!G153+'МЕНЮ РАСЧЕТ Ккал '!G181+'МЕНЮ РАСЧЕТ Ккал '!G209+'МЕНЮ РАСЧЕТ Ккал '!G237+'МЕНЮ РАСЧЕТ Ккал '!G267+'МЕНЮ РАСЧЕТ Ккал '!G295)*75/'МЕНЮ РАСЧЕТ Ккал '!G315</f>
        <v>22.014707066863625</v>
      </c>
      <c r="F17" s="891">
        <v>20</v>
      </c>
      <c r="G17" s="893">
        <f>SUM('МЕНЮ РАСЧЕТ Ккал '!O41+'МЕНЮ РАСЧЕТ Ккал '!O69+'МЕНЮ РАСЧЕТ Ккал '!O96+'МЕНЮ РАСЧЕТ Ккал '!O125+'МЕНЮ РАСЧЕТ Ккал '!O153+'МЕНЮ РАСЧЕТ Ккал '!O181+'МЕНЮ РАСЧЕТ Ккал '!O209+'МЕНЮ РАСЧЕТ Ккал '!O237+'МЕНЮ РАСЧЕТ Ккал '!O267+'МЕНЮ РАСЧЕТ Ккал '!O295)*75/'МЕНЮ РАСЧЕТ Ккал '!O315</f>
        <v>23.768073715437495</v>
      </c>
    </row>
    <row r="18" spans="3:7" ht="30" customHeight="1">
      <c r="C18" s="889" t="s">
        <v>609</v>
      </c>
      <c r="D18" s="891">
        <v>5</v>
      </c>
      <c r="E18" s="895">
        <f>SUM('МЕНЮ РАСЧЕТ Ккал '!G44+'МЕНЮ РАСЧЕТ Ккал '!G72+'МЕНЮ РАСЧЕТ Ккал '!G99+'МЕНЮ РАСЧЕТ Ккал '!G128+'МЕНЮ РАСЧЕТ Ккал '!G156+'МЕНЮ РАСЧЕТ Ккал '!G184+'МЕНЮ РАСЧЕТ Ккал '!G212+'МЕНЮ РАСЧЕТ Ккал '!G240+'МЕНЮ РАСЧЕТ Ккал '!G270+'МЕНЮ РАСЧЕТ Ккал '!G298)*75/'МЕНЮ РАСЧЕТ Ккал '!G315</f>
        <v>3.0597262674995953</v>
      </c>
      <c r="F18" s="891">
        <v>5</v>
      </c>
      <c r="G18" s="895">
        <f>SUM('МЕНЮ РАСЧЕТ Ккал '!O44+'МЕНЮ РАСЧЕТ Ккал '!O72+'МЕНЮ РАСЧЕТ Ккал '!O99+'МЕНЮ РАСЧЕТ Ккал '!O128+'МЕНЮ РАСЧЕТ Ккал '!O156+'МЕНЮ РАСЧЕТ Ккал '!O184+'МЕНЮ РАСЧЕТ Ккал '!O212+'МЕНЮ РАСЧЕТ Ккал '!O240+'МЕНЮ РАСЧЕТ Ккал '!O270+'МЕНЮ РАСЧЕТ Ккал '!O298)*75/'МЕНЮ РАСЧЕТ Ккал '!O315</f>
        <v>2.7343805409148221</v>
      </c>
    </row>
    <row r="19" spans="3:7" ht="30" customHeight="1">
      <c r="C19" s="889" t="s">
        <v>607</v>
      </c>
      <c r="D19" s="891">
        <v>35</v>
      </c>
      <c r="E19" s="893">
        <f>SUM('МЕНЮ РАСЧЕТ Ккал '!G53+'МЕНЮ РАСЧЕТ Ккал '!G81+'МЕНЮ РАСЧЕТ Ккал '!G109+'МЕНЮ РАСЧЕТ Ккал '!G136+'МЕНЮ РАСЧЕТ Ккал '!G165+'МЕНЮ РАСЧЕТ Ккал '!G193+'МЕНЮ РАСЧЕТ Ккал '!G222+'МЕНЮ РАСЧЕТ Ккал '!G249+'МЕНЮ РАСЧЕТ Ккал '!G279+'МЕНЮ РАСЧЕТ Ккал '!G307)*75/'МЕНЮ РАСЧЕТ Ккал '!G315</f>
        <v>33.069462186128838</v>
      </c>
      <c r="F19" s="891">
        <v>35</v>
      </c>
      <c r="G19" s="893">
        <f>SUM('МЕНЮ РАСЧЕТ Ккал '!O53+'МЕНЮ РАСЧЕТ Ккал '!O81+'МЕНЮ РАСЧЕТ Ккал '!O109+'МЕНЮ РАСЧЕТ Ккал '!O136+'МЕНЮ РАСЧЕТ Ккал '!O165+'МЕНЮ РАСЧЕТ Ккал '!O193+'МЕНЮ РАСЧЕТ Ккал '!O222+'МЕНЮ РАСЧЕТ Ккал '!O249+'МЕНЮ РАСЧЕТ Ккал '!O279+'МЕНЮ РАСЧЕТ Ккал '!O307)*75/'МЕНЮ РАСЧЕТ Ккал '!O315</f>
        <v>32.996831719451251</v>
      </c>
    </row>
    <row r="20" spans="3:7" ht="30" customHeight="1">
      <c r="C20" s="889" t="s">
        <v>608</v>
      </c>
      <c r="D20" s="894" t="s">
        <v>383</v>
      </c>
      <c r="E20" s="893">
        <f>SUM('МЕНЮ РАСЧЕТ Ккал '!G58+'МЕНЮ РАСЧЕТ Ккал '!G85+'МЕНЮ РАСЧЕТ Ккал '!G114+'МЕНЮ РАСЧЕТ Ккал '!G141+'МЕНЮ РАСЧЕТ Ккал '!G169+'МЕНЮ РАСЧЕТ Ккал '!G198+'МЕНЮ РАСЧЕТ Ккал '!G227+'МЕНЮ РАСЧЕТ Ккал '!G255+'МЕНЮ РАСЧЕТ Ккал '!G284+'МЕНЮ РАСЧЕТ Ккал '!G311)*75/'МЕНЮ РАСЧЕТ Ккал '!G315</f>
        <v>16.856104479507938</v>
      </c>
      <c r="F20" s="894" t="s">
        <v>383</v>
      </c>
      <c r="G20" s="893">
        <f>SUM('МЕНЮ РАСЧЕТ Ккал '!O58+'МЕНЮ РАСЧЕТ Ккал '!O85+'МЕНЮ РАСЧЕТ Ккал '!O114+'МЕНЮ РАСЧЕТ Ккал '!O141+'МЕНЮ РАСЧЕТ Ккал '!O169+'МЕНЮ РАСЧЕТ Ккал '!O198+'МЕНЮ РАСЧЕТ Ккал '!O227+'МЕНЮ РАСЧЕТ Ккал '!O255+'МЕНЮ РАСЧЕТ Ккал '!O284+'МЕНЮ РАСЧЕТ Ккал '!O311)*75/'МЕНЮ РАСЧЕТ Ккал '!O315</f>
        <v>15.50071402419643</v>
      </c>
    </row>
    <row r="23" spans="3:7">
      <c r="D23" s="1537" t="s">
        <v>611</v>
      </c>
      <c r="E23" s="1537"/>
      <c r="F23" s="1537"/>
      <c r="G23" s="1537"/>
    </row>
    <row r="25" spans="3:7">
      <c r="D25" s="1538" t="s">
        <v>207</v>
      </c>
      <c r="E25" s="1538"/>
      <c r="F25" s="1538" t="s">
        <v>208</v>
      </c>
      <c r="G25" s="1538"/>
    </row>
    <row r="26" spans="3:7" ht="30" customHeight="1">
      <c r="C26" s="889" t="s">
        <v>612</v>
      </c>
      <c r="D26" s="1539">
        <f>'МЕНЮ РАСЧЕТ Ккал '!D316</f>
        <v>48.387057142857145</v>
      </c>
      <c r="E26" s="1540"/>
      <c r="F26" s="1539">
        <f>'МЕНЮ РАСЧЕТ Ккал '!L316</f>
        <v>57.646160470248695</v>
      </c>
      <c r="G26" s="1540"/>
    </row>
    <row r="27" spans="3:7" ht="30" customHeight="1">
      <c r="C27" s="889" t="s">
        <v>613</v>
      </c>
      <c r="D27" s="1539">
        <f>'МЕНЮ РАСЧЕТ Ккал '!E316</f>
        <v>42.753766666666664</v>
      </c>
      <c r="E27" s="1540"/>
      <c r="F27" s="1539">
        <f>'МЕНЮ РАСЧЕТ Ккал '!M316</f>
        <v>49.488833511586449</v>
      </c>
      <c r="G27" s="1540"/>
    </row>
    <row r="28" spans="3:7" ht="30" customHeight="1">
      <c r="C28" s="889" t="s">
        <v>614</v>
      </c>
      <c r="D28" s="1539">
        <f>'МЕНЮ РАСЧЕТ Ккал '!F316</f>
        <v>174.0483142857143</v>
      </c>
      <c r="E28" s="1540"/>
      <c r="F28" s="1539">
        <f>'МЕНЮ РАСЧЕТ Ккал '!N316</f>
        <v>218.12310477888121</v>
      </c>
      <c r="G28" s="1540"/>
    </row>
    <row r="29" spans="3:7" ht="30" customHeight="1">
      <c r="C29" s="889" t="s">
        <v>615</v>
      </c>
      <c r="D29" s="1539">
        <f>'МЕНЮ РАСЧЕТ Ккал '!G316</f>
        <v>1272.9079857142858</v>
      </c>
      <c r="E29" s="1540"/>
      <c r="F29" s="1539">
        <f>'МЕНЮ РАСЧЕТ Ккал '!O316</f>
        <v>1551.2471422799422</v>
      </c>
      <c r="G29" s="1540"/>
    </row>
    <row r="30" spans="3:7" ht="30" customHeight="1">
      <c r="C30" s="889" t="s">
        <v>616</v>
      </c>
      <c r="D30" s="1535" t="s">
        <v>686</v>
      </c>
      <c r="E30" s="1536"/>
      <c r="F30" s="1535" t="s">
        <v>617</v>
      </c>
      <c r="G30" s="1536"/>
    </row>
  </sheetData>
  <mergeCells count="19">
    <mergeCell ref="D6:E6"/>
    <mergeCell ref="F6:G6"/>
    <mergeCell ref="D4:G4"/>
    <mergeCell ref="D15:E15"/>
    <mergeCell ref="F15:G15"/>
    <mergeCell ref="D13:G13"/>
    <mergeCell ref="D30:E30"/>
    <mergeCell ref="F30:G30"/>
    <mergeCell ref="D23:G23"/>
    <mergeCell ref="D25:E25"/>
    <mergeCell ref="F25:G25"/>
    <mergeCell ref="D26:E26"/>
    <mergeCell ref="D27:E27"/>
    <mergeCell ref="D28:E28"/>
    <mergeCell ref="D29:E29"/>
    <mergeCell ref="F26:G26"/>
    <mergeCell ref="F27:G27"/>
    <mergeCell ref="F28:G28"/>
    <mergeCell ref="F29:G29"/>
  </mergeCells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24"/>
  <sheetViews>
    <sheetView topLeftCell="A107" workbookViewId="0">
      <selection activeCell="L129" sqref="L129"/>
    </sheetView>
  </sheetViews>
  <sheetFormatPr defaultRowHeight="15"/>
  <cols>
    <col min="2" max="2" width="25" customWidth="1"/>
    <col min="3" max="3" width="14.85546875" customWidth="1"/>
    <col min="4" max="4" width="14.5703125" customWidth="1"/>
    <col min="5" max="5" width="16.140625" customWidth="1"/>
    <col min="6" max="6" width="16.28515625" customWidth="1"/>
    <col min="7" max="7" width="11.28515625" hidden="1" customWidth="1"/>
    <col min="8" max="8" width="15.140625" customWidth="1"/>
    <col min="9" max="9" width="14.85546875" customWidth="1"/>
    <col min="10" max="10" width="11.140625" style="393" customWidth="1"/>
    <col min="11" max="11" width="15.28515625" customWidth="1"/>
    <col min="12" max="12" width="14.85546875" customWidth="1"/>
    <col min="13" max="13" width="10.85546875" customWidth="1"/>
    <col min="14" max="14" width="10" customWidth="1"/>
  </cols>
  <sheetData>
    <row r="1" spans="1:14" ht="74.25" customHeight="1">
      <c r="A1" s="1489" t="s">
        <v>387</v>
      </c>
      <c r="B1" s="1490"/>
      <c r="C1" s="1494" t="s">
        <v>409</v>
      </c>
      <c r="D1" s="1495"/>
      <c r="E1" s="1494" t="s">
        <v>410</v>
      </c>
      <c r="F1" s="1495"/>
      <c r="G1" s="594" t="s">
        <v>49</v>
      </c>
      <c r="H1" s="1496" t="s">
        <v>388</v>
      </c>
      <c r="I1" s="1439"/>
      <c r="J1" s="1497" t="s">
        <v>489</v>
      </c>
      <c r="K1" s="1442" t="s">
        <v>392</v>
      </c>
      <c r="L1" s="1498"/>
    </row>
    <row r="2" spans="1:14" ht="15.75" thickBot="1">
      <c r="A2" s="1491"/>
      <c r="B2" s="1492"/>
      <c r="C2" s="595" t="s">
        <v>207</v>
      </c>
      <c r="D2" s="595" t="s">
        <v>208</v>
      </c>
      <c r="E2" s="595" t="s">
        <v>207</v>
      </c>
      <c r="F2" s="595" t="s">
        <v>208</v>
      </c>
      <c r="G2" s="596"/>
      <c r="H2" s="595" t="s">
        <v>207</v>
      </c>
      <c r="I2" s="505" t="s">
        <v>208</v>
      </c>
      <c r="J2" s="1441"/>
      <c r="K2" s="518" t="s">
        <v>207</v>
      </c>
      <c r="L2" s="398" t="s">
        <v>208</v>
      </c>
    </row>
    <row r="3" spans="1:14" ht="14.25" customHeight="1">
      <c r="A3" s="1452" t="s">
        <v>393</v>
      </c>
      <c r="B3" s="1501"/>
      <c r="C3" s="652"/>
      <c r="D3" s="652"/>
      <c r="E3" s="598"/>
      <c r="F3" s="598"/>
      <c r="G3" s="599"/>
      <c r="H3" s="599"/>
      <c r="I3" s="506"/>
      <c r="J3" s="548"/>
      <c r="K3" s="519"/>
      <c r="L3" s="600"/>
      <c r="M3" s="387"/>
      <c r="N3" s="388"/>
    </row>
    <row r="4" spans="1:14">
      <c r="A4" s="1454" t="s">
        <v>262</v>
      </c>
      <c r="B4" s="1499"/>
      <c r="C4" s="582">
        <f>' РАЗГРАММОВКА НЕТТО'!L320</f>
        <v>183.4</v>
      </c>
      <c r="D4" s="582">
        <f>' РАЗГРАММОВКА НЕТТО'!L322</f>
        <v>239.86666666666665</v>
      </c>
      <c r="E4" s="601">
        <f>E5+E6</f>
        <v>195</v>
      </c>
      <c r="F4" s="601">
        <f>F5+F6</f>
        <v>220.1</v>
      </c>
      <c r="G4" s="584">
        <f>SUM(E4:F4)</f>
        <v>415.1</v>
      </c>
      <c r="H4" s="585">
        <f>E4/1000</f>
        <v>0.19500000000000001</v>
      </c>
      <c r="I4" s="586">
        <f>F4/1000</f>
        <v>0.22009999999999999</v>
      </c>
      <c r="J4" s="549">
        <v>330</v>
      </c>
      <c r="K4" s="587">
        <f>H4*J4</f>
        <v>64.350000000000009</v>
      </c>
      <c r="L4" s="504">
        <f>I4*J4</f>
        <v>72.632999999999996</v>
      </c>
      <c r="M4" s="389"/>
      <c r="N4" s="390"/>
    </row>
    <row r="5" spans="1:14">
      <c r="A5" s="1456" t="s">
        <v>413</v>
      </c>
      <c r="B5" s="1500"/>
      <c r="C5" s="582"/>
      <c r="D5" s="582"/>
      <c r="E5" s="593">
        <v>90</v>
      </c>
      <c r="F5" s="593">
        <v>100</v>
      </c>
      <c r="G5" s="584"/>
      <c r="H5" s="585"/>
      <c r="I5" s="586"/>
      <c r="J5" s="549"/>
      <c r="K5" s="587"/>
      <c r="L5" s="504"/>
      <c r="M5" s="389"/>
      <c r="N5" s="390"/>
    </row>
    <row r="6" spans="1:14">
      <c r="A6" s="1456" t="s">
        <v>414</v>
      </c>
      <c r="B6" s="1500"/>
      <c r="C6" s="582"/>
      <c r="D6" s="582"/>
      <c r="E6" s="593">
        <v>105</v>
      </c>
      <c r="F6" s="593">
        <v>120.1</v>
      </c>
      <c r="G6" s="584"/>
      <c r="H6" s="585"/>
      <c r="I6" s="586"/>
      <c r="J6" s="549"/>
      <c r="K6" s="587"/>
      <c r="L6" s="504"/>
      <c r="M6" s="389"/>
      <c r="N6" s="390"/>
    </row>
    <row r="7" spans="1:14">
      <c r="A7" s="1454" t="s">
        <v>261</v>
      </c>
      <c r="B7" s="1499"/>
      <c r="C7" s="582">
        <f>' РАЗГРАММОВКА НЕТТО'!M320</f>
        <v>44.599999999999994</v>
      </c>
      <c r="D7" s="582">
        <f>' РАЗГРАММОВКА НЕТТО'!M322</f>
        <v>59.466666666666669</v>
      </c>
      <c r="E7" s="601">
        <f>E8</f>
        <v>52.7</v>
      </c>
      <c r="F7" s="601">
        <f>F8</f>
        <v>62.1</v>
      </c>
      <c r="G7" s="584"/>
      <c r="H7" s="585">
        <f>E7/1000</f>
        <v>5.2700000000000004E-2</v>
      </c>
      <c r="I7" s="586">
        <f>F7/1000</f>
        <v>6.2100000000000002E-2</v>
      </c>
      <c r="J7" s="549">
        <v>264</v>
      </c>
      <c r="K7" s="587">
        <f>H7*J7</f>
        <v>13.912800000000001</v>
      </c>
      <c r="L7" s="504">
        <f>I7*J7</f>
        <v>16.394400000000001</v>
      </c>
      <c r="M7" s="389"/>
      <c r="N7" s="390"/>
    </row>
    <row r="8" spans="1:14">
      <c r="A8" s="1456" t="s">
        <v>499</v>
      </c>
      <c r="B8" s="1500"/>
      <c r="C8" s="582"/>
      <c r="D8" s="582"/>
      <c r="E8" s="593">
        <v>52.7</v>
      </c>
      <c r="F8" s="593">
        <v>62.1</v>
      </c>
      <c r="G8" s="584"/>
      <c r="H8" s="585"/>
      <c r="I8" s="586"/>
      <c r="J8" s="549"/>
      <c r="K8" s="587"/>
      <c r="L8" s="504"/>
      <c r="M8" s="389"/>
      <c r="N8" s="390"/>
    </row>
    <row r="9" spans="1:14">
      <c r="A9" s="1454" t="s">
        <v>260</v>
      </c>
      <c r="B9" s="1499"/>
      <c r="C9" s="582">
        <f>' РАЗГРАММОВКА НЕТТО'!N320</f>
        <v>176.6</v>
      </c>
      <c r="D9" s="582">
        <f>' РАЗГРАММОВКА НЕТТО'!N322</f>
        <v>235.46666666666667</v>
      </c>
      <c r="E9" s="589">
        <f>E10</f>
        <v>212.77108433734941</v>
      </c>
      <c r="F9" s="589">
        <f>F10</f>
        <v>283.6947791164659</v>
      </c>
      <c r="G9" s="584">
        <f>SUM(E9:F9)</f>
        <v>496.4658634538153</v>
      </c>
      <c r="H9" s="585">
        <f>E9/1000</f>
        <v>0.2127710843373494</v>
      </c>
      <c r="I9" s="586">
        <f>F9/1000</f>
        <v>0.2836947791164659</v>
      </c>
      <c r="J9" s="549">
        <v>178</v>
      </c>
      <c r="K9" s="587">
        <f>H9*J9</f>
        <v>37.873253012048195</v>
      </c>
      <c r="L9" s="504">
        <f>I9*J9</f>
        <v>50.497670682730927</v>
      </c>
      <c r="M9" s="389"/>
      <c r="N9" s="390"/>
    </row>
    <row r="10" spans="1:14">
      <c r="A10" s="1456" t="s">
        <v>415</v>
      </c>
      <c r="B10" s="1500"/>
      <c r="C10" s="582"/>
      <c r="D10" s="582"/>
      <c r="E10" s="583">
        <f>C9*100/83</f>
        <v>212.77108433734941</v>
      </c>
      <c r="F10" s="583">
        <f>D9*100/83</f>
        <v>283.6947791164659</v>
      </c>
      <c r="G10" s="584"/>
      <c r="H10" s="585"/>
      <c r="I10" s="586"/>
      <c r="J10" s="549"/>
      <c r="K10" s="587"/>
      <c r="L10" s="504"/>
      <c r="M10" s="389"/>
      <c r="N10" s="390"/>
    </row>
    <row r="11" spans="1:14" hidden="1">
      <c r="A11" s="1454" t="s">
        <v>261</v>
      </c>
      <c r="B11" s="1499"/>
      <c r="C11" s="582">
        <f>' РАЗГРАММОВКА НЕТТО'!M320</f>
        <v>44.599999999999994</v>
      </c>
      <c r="D11" s="582">
        <f>' РАЗГРАММОВКА НЕТТО'!M322</f>
        <v>59.466666666666669</v>
      </c>
      <c r="E11" s="589">
        <v>0</v>
      </c>
      <c r="F11" s="589">
        <v>0</v>
      </c>
      <c r="G11" s="584">
        <f>SUM(E11:F11)</f>
        <v>0</v>
      </c>
      <c r="H11" s="585">
        <f>E11/H4</f>
        <v>0</v>
      </c>
      <c r="I11" s="586">
        <f>F11/I4</f>
        <v>0</v>
      </c>
      <c r="J11" s="549">
        <v>259</v>
      </c>
      <c r="K11" s="587">
        <f>H11*J11</f>
        <v>0</v>
      </c>
      <c r="L11" s="504">
        <f>I11*J11</f>
        <v>0</v>
      </c>
      <c r="M11" s="389"/>
      <c r="N11" s="390"/>
    </row>
    <row r="12" spans="1:14">
      <c r="A12" s="1454" t="s">
        <v>442</v>
      </c>
      <c r="B12" s="1499"/>
      <c r="C12" s="582">
        <f>' РАЗГРАММОВКА НЕТТО'!O320</f>
        <v>126.97500000000001</v>
      </c>
      <c r="D12" s="582">
        <f>' РАЗГРАММОВКА НЕТТО'!O322</f>
        <v>160.69999999999999</v>
      </c>
      <c r="E12" s="589">
        <f>E13+E14+E15</f>
        <v>215.79590645150941</v>
      </c>
      <c r="F12" s="589">
        <f>F13+F14+F15</f>
        <v>259.74213531808408</v>
      </c>
      <c r="G12" s="584">
        <f>SUM(E12:F12)</f>
        <v>475.53804176959352</v>
      </c>
      <c r="H12" s="585">
        <f>E12/1000</f>
        <v>0.21579590645150942</v>
      </c>
      <c r="I12" s="586">
        <f>F12/1000</f>
        <v>0.2597421353180841</v>
      </c>
      <c r="J12" s="549">
        <v>131.80000000000001</v>
      </c>
      <c r="K12" s="587">
        <f>H12*J12</f>
        <v>28.441900470308944</v>
      </c>
      <c r="L12" s="504">
        <f>I12*J12</f>
        <v>34.23401343492349</v>
      </c>
      <c r="M12" s="389"/>
      <c r="N12" s="390"/>
    </row>
    <row r="13" spans="1:14">
      <c r="A13" s="1456" t="s">
        <v>496</v>
      </c>
      <c r="B13" s="1500"/>
      <c r="C13" s="602">
        <v>62.14</v>
      </c>
      <c r="D13" s="602">
        <v>74.569999999999993</v>
      </c>
      <c r="E13" s="563">
        <f>C13*100/70</f>
        <v>88.771428571428572</v>
      </c>
      <c r="F13" s="563">
        <f>D13*100/70</f>
        <v>106.52857142857141</v>
      </c>
      <c r="G13" s="498"/>
      <c r="H13" s="529"/>
      <c r="I13" s="508"/>
      <c r="J13" s="603"/>
      <c r="K13" s="521"/>
      <c r="L13" s="530"/>
      <c r="M13" s="389"/>
      <c r="N13" s="390"/>
    </row>
    <row r="14" spans="1:14">
      <c r="A14" s="1456" t="s">
        <v>417</v>
      </c>
      <c r="B14" s="1500"/>
      <c r="C14" s="602">
        <v>40.299999999999997</v>
      </c>
      <c r="D14" s="602">
        <v>47</v>
      </c>
      <c r="E14" s="563">
        <f>C14*100/61</f>
        <v>66.065573770491795</v>
      </c>
      <c r="F14" s="563">
        <f>D14*100/61</f>
        <v>77.049180327868854</v>
      </c>
      <c r="G14" s="498"/>
      <c r="H14" s="529"/>
      <c r="I14" s="508"/>
      <c r="J14" s="603"/>
      <c r="K14" s="521"/>
      <c r="L14" s="530"/>
      <c r="M14" s="389"/>
      <c r="N14" s="390"/>
    </row>
    <row r="15" spans="1:14">
      <c r="A15" s="1456" t="s">
        <v>418</v>
      </c>
      <c r="B15" s="1500"/>
      <c r="C15" s="602">
        <v>44.5</v>
      </c>
      <c r="D15" s="602">
        <v>55.6</v>
      </c>
      <c r="E15" s="563">
        <f>C15*100/73</f>
        <v>60.958904109589042</v>
      </c>
      <c r="F15" s="563">
        <f>D15*100/73</f>
        <v>76.164383561643831</v>
      </c>
      <c r="G15" s="498"/>
      <c r="H15" s="529"/>
      <c r="I15" s="508"/>
      <c r="J15" s="603"/>
      <c r="K15" s="521"/>
      <c r="L15" s="530"/>
      <c r="M15" s="389"/>
      <c r="N15" s="390"/>
    </row>
    <row r="16" spans="1:14">
      <c r="A16" s="1503" t="s">
        <v>486</v>
      </c>
      <c r="B16" s="1481"/>
      <c r="C16" s="494">
        <f>C17*100/82</f>
        <v>277.6829268292683</v>
      </c>
      <c r="D16" s="494">
        <f>D17*100/82</f>
        <v>330.73170731707319</v>
      </c>
      <c r="E16" s="497">
        <f>E18</f>
        <v>280.77141236528644</v>
      </c>
      <c r="F16" s="497">
        <f>F18</f>
        <v>334.41021973414877</v>
      </c>
      <c r="G16" s="498">
        <f>SUM(E16:F16)</f>
        <v>615.18163209943521</v>
      </c>
      <c r="H16" s="585">
        <f>E16/1000</f>
        <v>0.28077141236528641</v>
      </c>
      <c r="I16" s="586">
        <f>F16/1000</f>
        <v>0.33441021973414875</v>
      </c>
      <c r="J16" s="603">
        <v>168</v>
      </c>
      <c r="K16" s="521">
        <f>H16*J16</f>
        <v>47.169597277368119</v>
      </c>
      <c r="L16" s="530">
        <f>I16*J16</f>
        <v>56.180916915336994</v>
      </c>
      <c r="M16" s="389"/>
      <c r="N16" s="390"/>
    </row>
    <row r="17" spans="1:14">
      <c r="A17" s="1504" t="s">
        <v>487</v>
      </c>
      <c r="B17" s="1505"/>
      <c r="C17" s="604">
        <f>' РАЗГРАММОВКА НЕТТО'!P320</f>
        <v>227.7</v>
      </c>
      <c r="D17" s="604">
        <f>' РАЗГРАММОВКА НЕТТО'!P322</f>
        <v>271.2</v>
      </c>
      <c r="E17" s="602"/>
      <c r="F17" s="602"/>
      <c r="G17" s="584"/>
      <c r="H17" s="584"/>
      <c r="I17" s="605"/>
      <c r="J17" s="549"/>
      <c r="K17" s="587"/>
      <c r="L17" s="504"/>
      <c r="M17" s="389"/>
      <c r="N17" s="390"/>
    </row>
    <row r="18" spans="1:14" ht="15.75" thickBot="1">
      <c r="A18" s="1456" t="s">
        <v>419</v>
      </c>
      <c r="B18" s="1500"/>
      <c r="C18" s="604"/>
      <c r="D18" s="604"/>
      <c r="E18" s="563">
        <f>C16*100/98.9</f>
        <v>280.77141236528644</v>
      </c>
      <c r="F18" s="563">
        <f>D16*100/98.9</f>
        <v>334.41021973414877</v>
      </c>
      <c r="G18" s="584"/>
      <c r="H18" s="584"/>
      <c r="I18" s="605"/>
      <c r="J18" s="549"/>
      <c r="K18" s="587"/>
      <c r="L18" s="504"/>
      <c r="M18" s="389"/>
      <c r="N18" s="390"/>
    </row>
    <row r="19" spans="1:14">
      <c r="A19" s="1460" t="s">
        <v>257</v>
      </c>
      <c r="B19" s="1502"/>
      <c r="C19" s="653"/>
      <c r="D19" s="653"/>
      <c r="E19" s="599"/>
      <c r="F19" s="599"/>
      <c r="G19" s="599"/>
      <c r="H19" s="599"/>
      <c r="I19" s="506"/>
      <c r="J19" s="551"/>
      <c r="K19" s="522"/>
      <c r="L19" s="607"/>
      <c r="M19" s="389"/>
      <c r="N19" s="390"/>
    </row>
    <row r="20" spans="1:14" ht="15.75" thickBot="1">
      <c r="A20" s="1462" t="s">
        <v>257</v>
      </c>
      <c r="B20" s="1463"/>
      <c r="C20" s="440">
        <f>' РАЗГРАММОВКА НЕТТО'!Q320</f>
        <v>6.372530952380953</v>
      </c>
      <c r="D20" s="440">
        <f>' РАЗГРАММОВКА НЕТТО'!Q322</f>
        <v>6.7675339869281048</v>
      </c>
      <c r="E20" s="608" t="s">
        <v>484</v>
      </c>
      <c r="F20" s="608" t="s">
        <v>485</v>
      </c>
      <c r="G20" s="609" t="s">
        <v>389</v>
      </c>
      <c r="H20" s="609">
        <v>4.12</v>
      </c>
      <c r="I20" s="511">
        <v>5.04</v>
      </c>
      <c r="J20" s="552">
        <v>6.5</v>
      </c>
      <c r="K20" s="523">
        <f>H20*J20</f>
        <v>26.78</v>
      </c>
      <c r="L20" s="455">
        <f>I20*J20</f>
        <v>32.76</v>
      </c>
      <c r="M20" s="389"/>
      <c r="N20" s="390"/>
    </row>
    <row r="21" spans="1:14">
      <c r="A21" s="1460" t="s">
        <v>394</v>
      </c>
      <c r="B21" s="1502"/>
      <c r="C21" s="653"/>
      <c r="D21" s="653"/>
      <c r="E21" s="610"/>
      <c r="F21" s="611"/>
      <c r="G21" s="599">
        <f>SUM(E21:F21)</f>
        <v>0</v>
      </c>
      <c r="H21" s="599"/>
      <c r="I21" s="506"/>
      <c r="J21" s="551"/>
      <c r="K21" s="522"/>
      <c r="L21" s="607"/>
      <c r="M21" s="389"/>
      <c r="N21" s="390"/>
    </row>
    <row r="22" spans="1:14">
      <c r="A22" s="1454" t="s">
        <v>117</v>
      </c>
      <c r="B22" s="1499"/>
      <c r="C22" s="582">
        <f>' РАЗГРАММОВКА НЕТТО'!E320</f>
        <v>1795.8426190476191</v>
      </c>
      <c r="D22" s="582">
        <f>' РАЗГРАММОВКА НЕТТО'!E322</f>
        <v>2222.5666666666671</v>
      </c>
      <c r="E22" s="612">
        <f>C22</f>
        <v>1795.8426190476191</v>
      </c>
      <c r="F22" s="612">
        <f>D22</f>
        <v>2222.5666666666671</v>
      </c>
      <c r="G22" s="584">
        <f>SUM(E22:F22)</f>
        <v>4018.4092857142859</v>
      </c>
      <c r="H22" s="585">
        <f>E22/1000</f>
        <v>1.7958426190476191</v>
      </c>
      <c r="I22" s="586">
        <f>F22/1000</f>
        <v>2.2225666666666672</v>
      </c>
      <c r="J22" s="549">
        <v>40.1</v>
      </c>
      <c r="K22" s="587">
        <f t="shared" ref="K22:K33" si="0">H22*J22</f>
        <v>72.013289023809534</v>
      </c>
      <c r="L22" s="504">
        <f t="shared" ref="L22:L33" si="1">I22*J22</f>
        <v>89.124923333333356</v>
      </c>
      <c r="M22" s="389"/>
      <c r="N22" s="390"/>
    </row>
    <row r="23" spans="1:14">
      <c r="A23" s="1503" t="s">
        <v>264</v>
      </c>
      <c r="B23" s="1481"/>
      <c r="C23" s="494">
        <f>' РАЗГРАММОВКА НЕТТО'!J320</f>
        <v>137.79476190476191</v>
      </c>
      <c r="D23" s="494">
        <f>' РАЗГРАММОВКА НЕТТО'!J322</f>
        <v>163.54696969696971</v>
      </c>
      <c r="E23" s="613">
        <f>C23</f>
        <v>137.79476190476191</v>
      </c>
      <c r="F23" s="613">
        <f>D23</f>
        <v>163.54696969696971</v>
      </c>
      <c r="G23" s="498">
        <f>SUM(E23:F23)</f>
        <v>301.34173160173162</v>
      </c>
      <c r="H23" s="529">
        <f>E23/1000</f>
        <v>0.13779476190476192</v>
      </c>
      <c r="I23" s="508">
        <f>F23/1000</f>
        <v>0.16354696969696972</v>
      </c>
      <c r="J23" s="603">
        <v>350</v>
      </c>
      <c r="K23" s="521">
        <f t="shared" si="0"/>
        <v>48.228166666666674</v>
      </c>
      <c r="L23" s="530">
        <f t="shared" si="1"/>
        <v>57.241439393939402</v>
      </c>
      <c r="M23" s="389"/>
      <c r="N23" s="390"/>
    </row>
    <row r="24" spans="1:14">
      <c r="A24" s="1516" t="s">
        <v>360</v>
      </c>
      <c r="B24" s="1517"/>
      <c r="C24" s="632"/>
      <c r="D24" s="632"/>
      <c r="E24" s="633"/>
      <c r="F24" s="633"/>
      <c r="G24" s="634"/>
      <c r="H24" s="635"/>
      <c r="I24" s="636"/>
      <c r="J24" s="656"/>
      <c r="K24" s="637">
        <f t="shared" si="0"/>
        <v>0</v>
      </c>
      <c r="L24" s="638">
        <f t="shared" si="1"/>
        <v>0</v>
      </c>
      <c r="M24" s="389"/>
      <c r="N24" s="390"/>
    </row>
    <row r="25" spans="1:14">
      <c r="A25" s="1456" t="s">
        <v>420</v>
      </c>
      <c r="B25" s="1500"/>
      <c r="C25" s="582"/>
      <c r="D25" s="582"/>
      <c r="E25" s="563"/>
      <c r="F25" s="563"/>
      <c r="G25" s="584"/>
      <c r="H25" s="585"/>
      <c r="I25" s="586"/>
      <c r="J25" s="553"/>
      <c r="K25" s="587">
        <f t="shared" si="0"/>
        <v>0</v>
      </c>
      <c r="L25" s="504">
        <f t="shared" si="1"/>
        <v>0</v>
      </c>
      <c r="M25" s="389"/>
      <c r="N25" s="390"/>
    </row>
    <row r="26" spans="1:14">
      <c r="A26" s="1516" t="s">
        <v>361</v>
      </c>
      <c r="B26" s="1517"/>
      <c r="C26" s="632"/>
      <c r="D26" s="632"/>
      <c r="E26" s="633"/>
      <c r="F26" s="633"/>
      <c r="G26" s="634"/>
      <c r="H26" s="635"/>
      <c r="I26" s="636"/>
      <c r="J26" s="656"/>
      <c r="K26" s="637">
        <f t="shared" si="0"/>
        <v>0</v>
      </c>
      <c r="L26" s="638">
        <f t="shared" si="1"/>
        <v>0</v>
      </c>
      <c r="M26" s="389"/>
      <c r="N26" s="390"/>
    </row>
    <row r="27" spans="1:14">
      <c r="A27" s="1510" t="s">
        <v>421</v>
      </c>
      <c r="B27" s="1459"/>
      <c r="C27" s="445"/>
      <c r="D27" s="445"/>
      <c r="E27" s="446">
        <f>C26*100/99</f>
        <v>0</v>
      </c>
      <c r="F27" s="446">
        <f>D26*100/99</f>
        <v>0</v>
      </c>
      <c r="G27" s="447"/>
      <c r="H27" s="448"/>
      <c r="I27" s="514"/>
      <c r="J27" s="554"/>
      <c r="K27" s="525">
        <f t="shared" si="0"/>
        <v>0</v>
      </c>
      <c r="L27" s="615">
        <f t="shared" si="1"/>
        <v>0</v>
      </c>
      <c r="M27" s="389"/>
      <c r="N27" s="390"/>
    </row>
    <row r="28" spans="1:14">
      <c r="A28" s="1454" t="s">
        <v>411</v>
      </c>
      <c r="B28" s="1499"/>
      <c r="C28" s="582">
        <v>900</v>
      </c>
      <c r="D28" s="582">
        <v>1080</v>
      </c>
      <c r="E28" s="614">
        <f>E29</f>
        <v>927.8350515463917</v>
      </c>
      <c r="F28" s="614">
        <f>F29</f>
        <v>1113.4020618556701</v>
      </c>
      <c r="G28" s="584"/>
      <c r="H28" s="585">
        <f>E28/1000</f>
        <v>0.92783505154639168</v>
      </c>
      <c r="I28" s="586">
        <f>F28/1000</f>
        <v>1.1134020618556701</v>
      </c>
      <c r="J28" s="549">
        <v>45.7</v>
      </c>
      <c r="K28" s="587">
        <f t="shared" si="0"/>
        <v>42.402061855670105</v>
      </c>
      <c r="L28" s="504">
        <f t="shared" si="1"/>
        <v>50.882474226804128</v>
      </c>
      <c r="M28" s="389"/>
      <c r="N28" s="390"/>
    </row>
    <row r="29" spans="1:14">
      <c r="A29" s="1456" t="s">
        <v>420</v>
      </c>
      <c r="B29" s="1500"/>
      <c r="C29" s="582"/>
      <c r="D29" s="582"/>
      <c r="E29" s="563">
        <f>C28*100/97</f>
        <v>927.8350515463917</v>
      </c>
      <c r="F29" s="563">
        <f>D28*100/97</f>
        <v>1113.4020618556701</v>
      </c>
      <c r="G29" s="584"/>
      <c r="H29" s="585"/>
      <c r="I29" s="586"/>
      <c r="J29" s="549"/>
      <c r="K29" s="587">
        <f t="shared" si="0"/>
        <v>0</v>
      </c>
      <c r="L29" s="504">
        <f t="shared" si="1"/>
        <v>0</v>
      </c>
      <c r="M29" s="389"/>
      <c r="N29" s="390"/>
    </row>
    <row r="30" spans="1:14">
      <c r="A30" s="1454" t="s">
        <v>266</v>
      </c>
      <c r="B30" s="1499"/>
      <c r="C30" s="582">
        <f>' РАЗГРАММОВКА НЕТТО'!H320</f>
        <v>71.36</v>
      </c>
      <c r="D30" s="582">
        <f>' РАЗГРАММОВКА НЕТТО'!H322</f>
        <v>83.786666666666662</v>
      </c>
      <c r="E30" s="612">
        <f>C30</f>
        <v>71.36</v>
      </c>
      <c r="F30" s="612">
        <f>D30</f>
        <v>83.786666666666662</v>
      </c>
      <c r="G30" s="584">
        <f>SUM(E30:F30)</f>
        <v>155.14666666666665</v>
      </c>
      <c r="H30" s="585">
        <f>E30/1000</f>
        <v>7.1359999999999993E-2</v>
      </c>
      <c r="I30" s="586">
        <f>F30/1000</f>
        <v>8.3786666666666662E-2</v>
      </c>
      <c r="J30" s="549">
        <v>145</v>
      </c>
      <c r="K30" s="587">
        <f t="shared" si="0"/>
        <v>10.347199999999999</v>
      </c>
      <c r="L30" s="504">
        <f t="shared" si="1"/>
        <v>12.149066666666666</v>
      </c>
      <c r="M30" s="389"/>
      <c r="N30" s="390"/>
    </row>
    <row r="31" spans="1:14">
      <c r="A31" s="1454" t="s">
        <v>267</v>
      </c>
      <c r="B31" s="1499"/>
      <c r="C31" s="582">
        <f>' РАЗГРАММОВКА НЕТТО'!G320</f>
        <v>424.3</v>
      </c>
      <c r="D31" s="582">
        <f>' РАЗГРАММОВКА НЕТТО'!G322</f>
        <v>477.2</v>
      </c>
      <c r="E31" s="614">
        <f>E32</f>
        <v>432.9591836734694</v>
      </c>
      <c r="F31" s="614">
        <f>F32</f>
        <v>486.9387755102041</v>
      </c>
      <c r="G31" s="584">
        <f>SUM(E31:F31)</f>
        <v>919.89795918367349</v>
      </c>
      <c r="H31" s="585">
        <f>E31/1000</f>
        <v>0.43295918367346942</v>
      </c>
      <c r="I31" s="586">
        <f>F31/1000</f>
        <v>0.48693877551020409</v>
      </c>
      <c r="J31" s="549">
        <v>255</v>
      </c>
      <c r="K31" s="587">
        <f t="shared" si="0"/>
        <v>110.4045918367347</v>
      </c>
      <c r="L31" s="504">
        <f t="shared" si="1"/>
        <v>124.16938775510204</v>
      </c>
      <c r="M31" s="389"/>
      <c r="N31" s="390"/>
    </row>
    <row r="32" spans="1:14" ht="30" customHeight="1">
      <c r="A32" s="1506" t="s">
        <v>422</v>
      </c>
      <c r="B32" s="1507"/>
      <c r="C32" s="582"/>
      <c r="D32" s="582"/>
      <c r="E32" s="563">
        <f>C31*100/98</f>
        <v>432.9591836734694</v>
      </c>
      <c r="F32" s="563">
        <f>D31*100/98</f>
        <v>486.9387755102041</v>
      </c>
      <c r="G32" s="584"/>
      <c r="H32" s="585"/>
      <c r="I32" s="586"/>
      <c r="J32" s="549"/>
      <c r="K32" s="587">
        <f t="shared" si="0"/>
        <v>0</v>
      </c>
      <c r="L32" s="504">
        <f t="shared" si="1"/>
        <v>0</v>
      </c>
      <c r="M32" s="389"/>
      <c r="N32" s="390"/>
    </row>
    <row r="33" spans="1:15" s="392" customFormat="1">
      <c r="A33" s="1454" t="s">
        <v>265</v>
      </c>
      <c r="B33" s="1499"/>
      <c r="C33" s="582">
        <f>' РАЗГРАММОВКА НЕТТО'!I320</f>
        <v>100</v>
      </c>
      <c r="D33" s="582">
        <f>' РАЗГРАММОВКА НЕТТО'!I322</f>
        <v>125</v>
      </c>
      <c r="E33" s="612">
        <f>E34</f>
        <v>103.09278350515464</v>
      </c>
      <c r="F33" s="612">
        <f>F34</f>
        <v>128.86597938144331</v>
      </c>
      <c r="G33" s="616"/>
      <c r="H33" s="585">
        <f>E33/1000</f>
        <v>0.10309278350515465</v>
      </c>
      <c r="I33" s="586">
        <f>F33/1000</f>
        <v>0.12886597938144331</v>
      </c>
      <c r="J33" s="555">
        <v>119</v>
      </c>
      <c r="K33" s="587">
        <f t="shared" si="0"/>
        <v>12.268041237113403</v>
      </c>
      <c r="L33" s="504">
        <f t="shared" si="1"/>
        <v>15.335051546391755</v>
      </c>
      <c r="M33" s="391"/>
      <c r="N33" s="391"/>
      <c r="O33"/>
    </row>
    <row r="34" spans="1:15" s="392" customFormat="1">
      <c r="A34" s="1506" t="s">
        <v>483</v>
      </c>
      <c r="B34" s="1507"/>
      <c r="C34" s="494"/>
      <c r="D34" s="494"/>
      <c r="E34" s="563">
        <f>C33*100/97</f>
        <v>103.09278350515464</v>
      </c>
      <c r="F34" s="563">
        <f>D33*100/97</f>
        <v>128.86597938144331</v>
      </c>
      <c r="G34" s="495"/>
      <c r="H34" s="585"/>
      <c r="I34" s="586"/>
      <c r="J34" s="617"/>
      <c r="K34" s="587"/>
      <c r="L34" s="504"/>
      <c r="M34" s="391"/>
      <c r="N34" s="391"/>
      <c r="O34"/>
    </row>
    <row r="35" spans="1:15" s="392" customFormat="1">
      <c r="A35" s="1503" t="s">
        <v>263</v>
      </c>
      <c r="B35" s="1481"/>
      <c r="C35" s="494">
        <f>' РАЗГРАММОВКА НЕТТО'!K320</f>
        <v>45</v>
      </c>
      <c r="D35" s="494">
        <f>' РАЗГРАММОВКА НЕТТО'!K322</f>
        <v>45</v>
      </c>
      <c r="E35" s="618">
        <f>E36</f>
        <v>47.872340425531917</v>
      </c>
      <c r="F35" s="618">
        <f>F36</f>
        <v>47.872340425531917</v>
      </c>
      <c r="G35" s="495"/>
      <c r="H35" s="585">
        <f>E35/1000</f>
        <v>4.7872340425531915E-2</v>
      </c>
      <c r="I35" s="586">
        <f>F35/1000</f>
        <v>4.7872340425531915E-2</v>
      </c>
      <c r="J35" s="617">
        <v>274</v>
      </c>
      <c r="K35" s="587">
        <f>H35*J35</f>
        <v>13.117021276595745</v>
      </c>
      <c r="L35" s="504">
        <f>I35*J35</f>
        <v>13.117021276595745</v>
      </c>
      <c r="M35" s="391"/>
      <c r="N35" s="391"/>
      <c r="O35"/>
    </row>
    <row r="36" spans="1:15" s="392" customFormat="1" ht="15.75" thickBot="1">
      <c r="A36" s="1506" t="s">
        <v>423</v>
      </c>
      <c r="B36" s="1507"/>
      <c r="C36" s="619"/>
      <c r="D36" s="619"/>
      <c r="E36" s="563">
        <f>C35*100/94</f>
        <v>47.872340425531917</v>
      </c>
      <c r="F36" s="563">
        <f>D35*100/94</f>
        <v>47.872340425531917</v>
      </c>
      <c r="G36" s="620"/>
      <c r="H36" s="621"/>
      <c r="I36" s="515"/>
      <c r="J36" s="557"/>
      <c r="K36" s="526"/>
      <c r="L36" s="408"/>
      <c r="M36" s="391"/>
      <c r="N36" s="391"/>
      <c r="O36"/>
    </row>
    <row r="37" spans="1:15" s="392" customFormat="1">
      <c r="A37" s="1460" t="s">
        <v>395</v>
      </c>
      <c r="B37" s="1508"/>
      <c r="C37" s="1508"/>
      <c r="D37" s="622"/>
      <c r="E37" s="623"/>
      <c r="F37" s="624"/>
      <c r="G37" s="625"/>
      <c r="H37" s="626"/>
      <c r="I37" s="516"/>
      <c r="J37" s="558"/>
      <c r="K37" s="527"/>
      <c r="L37" s="627"/>
      <c r="M37" s="391"/>
      <c r="N37" s="391"/>
      <c r="O37"/>
    </row>
    <row r="38" spans="1:15" ht="15" customHeight="1">
      <c r="A38" s="1509" t="s">
        <v>229</v>
      </c>
      <c r="B38" s="1468"/>
      <c r="C38" s="445">
        <f>' РАЗГРАММОВКА НЕТТО'!AQ320</f>
        <v>200.35428571428571</v>
      </c>
      <c r="D38" s="445">
        <f>' РАЗГРАММОВКА НЕТТО'!AQ322</f>
        <v>227.68888888888887</v>
      </c>
      <c r="E38" s="467">
        <f t="shared" ref="E38:F47" si="2">C38</f>
        <v>200.35428571428571</v>
      </c>
      <c r="F38" s="467">
        <f t="shared" si="2"/>
        <v>227.68888888888887</v>
      </c>
      <c r="G38" s="447">
        <f>SUM(E38:F38)</f>
        <v>428.04317460317458</v>
      </c>
      <c r="H38" s="585">
        <f t="shared" ref="H38:I47" si="3">E38/1000</f>
        <v>0.20035428571428571</v>
      </c>
      <c r="I38" s="586">
        <f t="shared" si="3"/>
        <v>0.22768888888888886</v>
      </c>
      <c r="J38" s="554">
        <v>22.5</v>
      </c>
      <c r="K38" s="525">
        <f t="shared" ref="K38:K47" si="4">H38*J38</f>
        <v>4.5079714285714285</v>
      </c>
      <c r="L38" s="615">
        <f t="shared" ref="L38:L47" si="5">I38*J38</f>
        <v>5.1229999999999993</v>
      </c>
      <c r="M38" s="389"/>
      <c r="N38" s="390"/>
    </row>
    <row r="39" spans="1:15">
      <c r="A39" s="1454" t="s">
        <v>227</v>
      </c>
      <c r="B39" s="1499"/>
      <c r="C39" s="582">
        <f>' РАЗГРАММОВКА НЕТТО'!AS320</f>
        <v>67.92</v>
      </c>
      <c r="D39" s="582">
        <f>' РАЗГРАММОВКА НЕТТО'!AS322</f>
        <v>87.418181818181822</v>
      </c>
      <c r="E39" s="467">
        <f t="shared" si="2"/>
        <v>67.92</v>
      </c>
      <c r="F39" s="467">
        <f t="shared" si="2"/>
        <v>87.418181818181822</v>
      </c>
      <c r="G39" s="584">
        <f>SUM(E39:F39)</f>
        <v>155.33818181818182</v>
      </c>
      <c r="H39" s="585">
        <f t="shared" si="3"/>
        <v>6.7920000000000008E-2</v>
      </c>
      <c r="I39" s="586">
        <f t="shared" si="3"/>
        <v>8.7418181818181825E-2</v>
      </c>
      <c r="J39" s="549">
        <v>43</v>
      </c>
      <c r="K39" s="587">
        <f t="shared" si="4"/>
        <v>2.9205600000000005</v>
      </c>
      <c r="L39" s="504">
        <f t="shared" si="5"/>
        <v>3.7589818181818186</v>
      </c>
      <c r="M39" s="389"/>
      <c r="N39" s="390"/>
    </row>
    <row r="40" spans="1:15">
      <c r="A40" s="1454" t="s">
        <v>224</v>
      </c>
      <c r="B40" s="1499"/>
      <c r="C40" s="582">
        <f>' РАЗГРАММОВКА НЕТТО'!AV320</f>
        <v>50.6</v>
      </c>
      <c r="D40" s="582">
        <f>' РАЗГРАММОВКА НЕТТО'!AV322</f>
        <v>69</v>
      </c>
      <c r="E40" s="467">
        <f t="shared" si="2"/>
        <v>50.6</v>
      </c>
      <c r="F40" s="467">
        <f t="shared" si="2"/>
        <v>69</v>
      </c>
      <c r="G40" s="584"/>
      <c r="H40" s="585">
        <f t="shared" si="3"/>
        <v>5.0599999999999999E-2</v>
      </c>
      <c r="I40" s="586">
        <f t="shared" si="3"/>
        <v>6.9000000000000006E-2</v>
      </c>
      <c r="J40" s="549">
        <v>37</v>
      </c>
      <c r="K40" s="587">
        <f t="shared" si="4"/>
        <v>1.8721999999999999</v>
      </c>
      <c r="L40" s="504">
        <f t="shared" si="5"/>
        <v>2.5530000000000004</v>
      </c>
      <c r="M40" s="389"/>
      <c r="N40" s="390"/>
    </row>
    <row r="41" spans="1:15">
      <c r="A41" s="1454" t="s">
        <v>226</v>
      </c>
      <c r="B41" s="1499"/>
      <c r="C41" s="582">
        <f>' РАЗГРАММОВКА НЕТТО'!AT320</f>
        <v>0</v>
      </c>
      <c r="D41" s="582">
        <f>' РАЗГРАММОВКА НЕТТО'!AT322</f>
        <v>0</v>
      </c>
      <c r="E41" s="467">
        <f t="shared" si="2"/>
        <v>0</v>
      </c>
      <c r="F41" s="467">
        <f t="shared" si="2"/>
        <v>0</v>
      </c>
      <c r="G41" s="584">
        <f>SUM(E41:F41)</f>
        <v>0</v>
      </c>
      <c r="H41" s="585">
        <f t="shared" si="3"/>
        <v>0</v>
      </c>
      <c r="I41" s="586">
        <f t="shared" si="3"/>
        <v>0</v>
      </c>
      <c r="J41" s="553">
        <v>45</v>
      </c>
      <c r="K41" s="587">
        <f t="shared" si="4"/>
        <v>0</v>
      </c>
      <c r="L41" s="504">
        <f t="shared" si="5"/>
        <v>0</v>
      </c>
      <c r="M41" s="389"/>
      <c r="N41" s="390"/>
    </row>
    <row r="42" spans="1:15">
      <c r="A42" s="1454" t="s">
        <v>223</v>
      </c>
      <c r="B42" s="1499"/>
      <c r="C42" s="582">
        <f>' РАЗГРАММОВКА НЕТТО'!AW320</f>
        <v>0</v>
      </c>
      <c r="D42" s="582">
        <f>' РАЗГРАММОВКА НЕТТО'!AW322</f>
        <v>0</v>
      </c>
      <c r="E42" s="467">
        <f t="shared" si="2"/>
        <v>0</v>
      </c>
      <c r="F42" s="467">
        <f t="shared" si="2"/>
        <v>0</v>
      </c>
      <c r="G42" s="584">
        <f>SUM(E42:F42)</f>
        <v>0</v>
      </c>
      <c r="H42" s="585">
        <f t="shared" si="3"/>
        <v>0</v>
      </c>
      <c r="I42" s="586">
        <f t="shared" si="3"/>
        <v>0</v>
      </c>
      <c r="J42" s="549">
        <v>23.5</v>
      </c>
      <c r="K42" s="587">
        <f t="shared" si="4"/>
        <v>0</v>
      </c>
      <c r="L42" s="504">
        <f t="shared" si="5"/>
        <v>0</v>
      </c>
      <c r="M42" s="389"/>
      <c r="N42" s="390"/>
    </row>
    <row r="43" spans="1:15">
      <c r="A43" s="1454" t="s">
        <v>228</v>
      </c>
      <c r="B43" s="1499"/>
      <c r="C43" s="582">
        <f>' РАЗГРАММОВКА НЕТТО'!AR320</f>
        <v>64.14</v>
      </c>
      <c r="D43" s="582">
        <f>' РАЗГРАММОВКА НЕТТО'!AR322</f>
        <v>90.066666666666663</v>
      </c>
      <c r="E43" s="467">
        <f t="shared" si="2"/>
        <v>64.14</v>
      </c>
      <c r="F43" s="467">
        <f t="shared" si="2"/>
        <v>90.066666666666663</v>
      </c>
      <c r="G43" s="584">
        <f>SUM(E43:F43)</f>
        <v>154.20666666666665</v>
      </c>
      <c r="H43" s="585">
        <f t="shared" si="3"/>
        <v>6.4140000000000003E-2</v>
      </c>
      <c r="I43" s="586">
        <f t="shared" si="3"/>
        <v>9.0066666666666656E-2</v>
      </c>
      <c r="J43" s="549">
        <v>27</v>
      </c>
      <c r="K43" s="587">
        <f t="shared" si="4"/>
        <v>1.7317800000000001</v>
      </c>
      <c r="L43" s="504">
        <f t="shared" si="5"/>
        <v>2.4317999999999995</v>
      </c>
      <c r="M43" s="389"/>
      <c r="N43" s="390"/>
    </row>
    <row r="44" spans="1:15">
      <c r="A44" s="1454" t="s">
        <v>222</v>
      </c>
      <c r="B44" s="1499"/>
      <c r="C44" s="494" t="e">
        <f>' РАЗГРАММОВКА НЕТТО'!#REF!</f>
        <v>#REF!</v>
      </c>
      <c r="D44" s="494" t="e">
        <f>' РАЗГРАММОВКА НЕТТО'!#REF!</f>
        <v>#REF!</v>
      </c>
      <c r="E44" s="467" t="e">
        <f t="shared" si="2"/>
        <v>#REF!</v>
      </c>
      <c r="F44" s="467" t="e">
        <f t="shared" si="2"/>
        <v>#REF!</v>
      </c>
      <c r="G44" s="498"/>
      <c r="H44" s="585" t="e">
        <f t="shared" si="3"/>
        <v>#REF!</v>
      </c>
      <c r="I44" s="586" t="e">
        <f t="shared" si="3"/>
        <v>#REF!</v>
      </c>
      <c r="J44" s="603">
        <v>26.5</v>
      </c>
      <c r="K44" s="587" t="e">
        <f t="shared" si="4"/>
        <v>#REF!</v>
      </c>
      <c r="L44" s="504" t="e">
        <f t="shared" si="5"/>
        <v>#REF!</v>
      </c>
      <c r="M44" s="389"/>
      <c r="N44" s="390"/>
    </row>
    <row r="45" spans="1:15">
      <c r="A45" s="1454" t="s">
        <v>412</v>
      </c>
      <c r="B45" s="1499"/>
      <c r="C45" s="494">
        <f>' РАЗГРАММОВКА НЕТТО'!AX320</f>
        <v>39</v>
      </c>
      <c r="D45" s="494">
        <f>' РАЗГРАММОВКА НЕТТО'!AX322</f>
        <v>60</v>
      </c>
      <c r="E45" s="467">
        <f t="shared" si="2"/>
        <v>39</v>
      </c>
      <c r="F45" s="467">
        <f t="shared" si="2"/>
        <v>60</v>
      </c>
      <c r="G45" s="498"/>
      <c r="H45" s="585">
        <f t="shared" si="3"/>
        <v>3.9E-2</v>
      </c>
      <c r="I45" s="586">
        <f t="shared" si="3"/>
        <v>0.06</v>
      </c>
      <c r="J45" s="603">
        <v>29</v>
      </c>
      <c r="K45" s="587">
        <f t="shared" si="4"/>
        <v>1.131</v>
      </c>
      <c r="L45" s="504">
        <f t="shared" si="5"/>
        <v>1.74</v>
      </c>
      <c r="M45" s="389"/>
      <c r="N45" s="390"/>
    </row>
    <row r="46" spans="1:15">
      <c r="A46" s="1503" t="s">
        <v>225</v>
      </c>
      <c r="B46" s="1481"/>
      <c r="C46" s="494">
        <f>' РАЗГРАММОВКА НЕТТО'!AU320</f>
        <v>14.4</v>
      </c>
      <c r="D46" s="494">
        <f>' РАЗГРАММОВКА НЕТТО'!AU322</f>
        <v>16</v>
      </c>
      <c r="E46" s="467">
        <f t="shared" si="2"/>
        <v>14.4</v>
      </c>
      <c r="F46" s="467">
        <f t="shared" si="2"/>
        <v>16</v>
      </c>
      <c r="G46" s="498">
        <f>SUM(E46:F46)</f>
        <v>30.4</v>
      </c>
      <c r="H46" s="585">
        <f t="shared" si="3"/>
        <v>1.44E-2</v>
      </c>
      <c r="I46" s="586">
        <f t="shared" si="3"/>
        <v>1.6E-2</v>
      </c>
      <c r="J46" s="603">
        <v>25</v>
      </c>
      <c r="K46" s="521">
        <f t="shared" si="4"/>
        <v>0.36</v>
      </c>
      <c r="L46" s="530">
        <f t="shared" si="5"/>
        <v>0.4</v>
      </c>
      <c r="M46" s="389"/>
      <c r="N46" s="390"/>
    </row>
    <row r="47" spans="1:15" ht="15.75" thickBot="1">
      <c r="A47" s="1472" t="s">
        <v>396</v>
      </c>
      <c r="B47" s="1473"/>
      <c r="C47" s="421">
        <f>' РАЗГРАММОВКА НЕТТО'!AY320</f>
        <v>64</v>
      </c>
      <c r="D47" s="421">
        <f>' РАЗГРАММОВКА НЕТТО'!AY322</f>
        <v>90.6</v>
      </c>
      <c r="E47" s="467">
        <f t="shared" si="2"/>
        <v>64</v>
      </c>
      <c r="F47" s="467">
        <f t="shared" si="2"/>
        <v>90.6</v>
      </c>
      <c r="G47" s="628">
        <f>SUM(E47:F47)</f>
        <v>154.6</v>
      </c>
      <c r="H47" s="585">
        <f t="shared" si="3"/>
        <v>6.4000000000000001E-2</v>
      </c>
      <c r="I47" s="586">
        <f t="shared" si="3"/>
        <v>9.06E-2</v>
      </c>
      <c r="J47" s="559">
        <v>26</v>
      </c>
      <c r="K47" s="524">
        <f t="shared" si="4"/>
        <v>1.6640000000000001</v>
      </c>
      <c r="L47" s="405">
        <f t="shared" si="5"/>
        <v>2.3555999999999999</v>
      </c>
      <c r="M47" s="389"/>
      <c r="N47" s="390"/>
    </row>
    <row r="48" spans="1:15">
      <c r="A48" s="1460" t="s">
        <v>398</v>
      </c>
      <c r="B48" s="1502"/>
      <c r="C48" s="653"/>
      <c r="D48" s="653"/>
      <c r="E48" s="610"/>
      <c r="F48" s="610"/>
      <c r="G48" s="599"/>
      <c r="H48" s="629"/>
      <c r="I48" s="512"/>
      <c r="J48" s="551"/>
      <c r="K48" s="522"/>
      <c r="L48" s="607"/>
      <c r="M48" s="389"/>
      <c r="N48" s="390"/>
    </row>
    <row r="49" spans="1:14">
      <c r="A49" s="1454" t="s">
        <v>244</v>
      </c>
      <c r="B49" s="1499"/>
      <c r="C49" s="582">
        <f>' РАЗГРАММОВКА НЕТТО'!AA320</f>
        <v>482.8</v>
      </c>
      <c r="D49" s="582">
        <f>' РАЗГРАММОВКА НЕТТО'!AA322</f>
        <v>524</v>
      </c>
      <c r="E49" s="630">
        <f>E50+E51</f>
        <v>602.27272727272725</v>
      </c>
      <c r="F49" s="589">
        <f>F50+F51</f>
        <v>622.72727272727275</v>
      </c>
      <c r="G49" s="584">
        <f>SUM(E49:F49)</f>
        <v>1225</v>
      </c>
      <c r="H49" s="585">
        <f>E49/1000</f>
        <v>0.60227272727272729</v>
      </c>
      <c r="I49" s="586">
        <f>F49/1000</f>
        <v>0.6227272727272728</v>
      </c>
      <c r="J49" s="549">
        <v>21.3</v>
      </c>
      <c r="K49" s="587">
        <f>H49*J49</f>
        <v>12.828409090909092</v>
      </c>
      <c r="L49" s="504">
        <f t="shared" ref="L49:L78" si="6">I49*J49</f>
        <v>13.26409090909091</v>
      </c>
      <c r="M49" s="389"/>
      <c r="N49" s="390"/>
    </row>
    <row r="50" spans="1:14">
      <c r="A50" s="1506" t="s">
        <v>434</v>
      </c>
      <c r="B50" s="1507"/>
      <c r="C50" s="563">
        <v>90</v>
      </c>
      <c r="D50" s="563">
        <v>108</v>
      </c>
      <c r="E50" s="563">
        <f>C50*100/88</f>
        <v>102.27272727272727</v>
      </c>
      <c r="F50" s="563">
        <f>D50*100/88</f>
        <v>122.72727272727273</v>
      </c>
      <c r="G50" s="584"/>
      <c r="H50" s="585"/>
      <c r="I50" s="586"/>
      <c r="J50" s="549"/>
      <c r="K50" s="587"/>
      <c r="L50" s="504">
        <f t="shared" si="6"/>
        <v>0</v>
      </c>
      <c r="M50" s="389"/>
      <c r="N50" s="390"/>
    </row>
    <row r="51" spans="1:14">
      <c r="A51" s="1511" t="s">
        <v>424</v>
      </c>
      <c r="B51" s="1512"/>
      <c r="C51" s="563">
        <v>500</v>
      </c>
      <c r="D51" s="563">
        <v>500</v>
      </c>
      <c r="E51" s="563">
        <v>500</v>
      </c>
      <c r="F51" s="563">
        <v>500</v>
      </c>
      <c r="G51" s="498"/>
      <c r="H51" s="529"/>
      <c r="I51" s="508"/>
      <c r="J51" s="603"/>
      <c r="K51" s="521"/>
      <c r="L51" s="530">
        <f t="shared" si="6"/>
        <v>0</v>
      </c>
      <c r="M51" s="389"/>
      <c r="N51" s="390"/>
    </row>
    <row r="52" spans="1:14">
      <c r="A52" s="1516" t="s">
        <v>243</v>
      </c>
      <c r="B52" s="1517"/>
      <c r="C52" s="632"/>
      <c r="D52" s="632"/>
      <c r="E52" s="655"/>
      <c r="F52" s="655"/>
      <c r="G52" s="634"/>
      <c r="H52" s="635"/>
      <c r="I52" s="636"/>
      <c r="J52" s="656"/>
      <c r="K52" s="637">
        <f t="shared" ref="K52:K60" si="7">H52*J52</f>
        <v>0</v>
      </c>
      <c r="L52" s="638">
        <f t="shared" si="6"/>
        <v>0</v>
      </c>
      <c r="M52" s="389"/>
      <c r="N52" s="390"/>
    </row>
    <row r="53" spans="1:14">
      <c r="A53" s="1454" t="s">
        <v>242</v>
      </c>
      <c r="B53" s="1499"/>
      <c r="C53" s="582">
        <f>' РАЗГРАММОВКА НЕТТО'!AC320</f>
        <v>15.899999999999999</v>
      </c>
      <c r="D53" s="582">
        <f>' РАЗГРАММОВКА НЕТТО'!AC322</f>
        <v>19.080000000000002</v>
      </c>
      <c r="E53" s="630">
        <f>E54</f>
        <v>18.068181818181817</v>
      </c>
      <c r="F53" s="630">
        <f>F54</f>
        <v>21.681818181818183</v>
      </c>
      <c r="G53" s="584"/>
      <c r="H53" s="585">
        <f>E53/1000</f>
        <v>1.8068181818181817E-2</v>
      </c>
      <c r="I53" s="586">
        <f>F53/1000</f>
        <v>2.1681818181818184E-2</v>
      </c>
      <c r="J53" s="553">
        <v>110</v>
      </c>
      <c r="K53" s="587">
        <f t="shared" si="7"/>
        <v>1.9874999999999998</v>
      </c>
      <c r="L53" s="504">
        <f t="shared" si="6"/>
        <v>2.3850000000000002</v>
      </c>
      <c r="M53" s="389"/>
      <c r="N53" s="390"/>
    </row>
    <row r="54" spans="1:14">
      <c r="A54" s="1513" t="s">
        <v>432</v>
      </c>
      <c r="B54" s="1475"/>
      <c r="C54" s="445"/>
      <c r="D54" s="445"/>
      <c r="E54" s="446">
        <f>C53*100/88</f>
        <v>18.068181818181817</v>
      </c>
      <c r="F54" s="446">
        <f>D53*100/88</f>
        <v>21.681818181818183</v>
      </c>
      <c r="G54" s="447"/>
      <c r="H54" s="448"/>
      <c r="I54" s="514"/>
      <c r="J54" s="554"/>
      <c r="K54" s="525">
        <f t="shared" si="7"/>
        <v>0</v>
      </c>
      <c r="L54" s="615">
        <f t="shared" si="6"/>
        <v>0</v>
      </c>
      <c r="M54" s="389"/>
      <c r="N54" s="390"/>
    </row>
    <row r="55" spans="1:14">
      <c r="A55" s="1454" t="s">
        <v>256</v>
      </c>
      <c r="B55" s="1499"/>
      <c r="C55" s="582">
        <f>' РАЗГРАММОВКА НЕТТО'!R320</f>
        <v>929.80999999999983</v>
      </c>
      <c r="D55" s="582">
        <f>' РАЗГРАММОВКА НЕТТО'!R322</f>
        <v>1088.7</v>
      </c>
      <c r="E55" s="589">
        <f>AVERAGE(E56,E57,E58,E59)</f>
        <v>1387.0517307692305</v>
      </c>
      <c r="F55" s="589">
        <f>AVERAGE(F56,F57,F58,F59)</f>
        <v>1624.0771978021978</v>
      </c>
      <c r="G55" s="584"/>
      <c r="H55" s="585">
        <f>E55/1000</f>
        <v>1.3870517307692305</v>
      </c>
      <c r="I55" s="586">
        <f>F55/1000</f>
        <v>1.6240771978021977</v>
      </c>
      <c r="J55" s="549">
        <v>13.5</v>
      </c>
      <c r="K55" s="587">
        <f t="shared" si="7"/>
        <v>18.72519836538461</v>
      </c>
      <c r="L55" s="504">
        <f t="shared" si="6"/>
        <v>21.925042170329668</v>
      </c>
      <c r="M55" s="389"/>
      <c r="N55" s="390"/>
    </row>
    <row r="56" spans="1:14">
      <c r="A56" s="1506" t="s">
        <v>425</v>
      </c>
      <c r="B56" s="1507"/>
      <c r="C56" s="582"/>
      <c r="D56" s="582"/>
      <c r="E56" s="583">
        <f>C55*100/75</f>
        <v>1239.7466666666664</v>
      </c>
      <c r="F56" s="583">
        <f>D55*100/75</f>
        <v>1451.6</v>
      </c>
      <c r="G56" s="584"/>
      <c r="H56" s="585"/>
      <c r="I56" s="586"/>
      <c r="J56" s="549"/>
      <c r="K56" s="587">
        <f t="shared" si="7"/>
        <v>0</v>
      </c>
      <c r="L56" s="504">
        <f t="shared" si="6"/>
        <v>0</v>
      </c>
      <c r="M56" s="389"/>
      <c r="N56" s="390"/>
    </row>
    <row r="57" spans="1:14">
      <c r="A57" s="1506" t="s">
        <v>426</v>
      </c>
      <c r="B57" s="1507"/>
      <c r="C57" s="582"/>
      <c r="D57" s="582"/>
      <c r="E57" s="583">
        <f>C55*100/70</f>
        <v>1328.2999999999997</v>
      </c>
      <c r="F57" s="583">
        <f>D55*100/70</f>
        <v>1555.2857142857142</v>
      </c>
      <c r="G57" s="584"/>
      <c r="H57" s="585"/>
      <c r="I57" s="586"/>
      <c r="J57" s="549"/>
      <c r="K57" s="587">
        <f t="shared" si="7"/>
        <v>0</v>
      </c>
      <c r="L57" s="504">
        <f t="shared" si="6"/>
        <v>0</v>
      </c>
      <c r="M57" s="389"/>
      <c r="N57" s="390"/>
    </row>
    <row r="58" spans="1:14">
      <c r="A58" s="1506" t="s">
        <v>427</v>
      </c>
      <c r="B58" s="1507"/>
      <c r="C58" s="582"/>
      <c r="D58" s="582"/>
      <c r="E58" s="583">
        <f>C55*100/65</f>
        <v>1430.476923076923</v>
      </c>
      <c r="F58" s="583">
        <f>D55*100/65</f>
        <v>1674.9230769230769</v>
      </c>
      <c r="G58" s="584"/>
      <c r="H58" s="585"/>
      <c r="I58" s="586"/>
      <c r="J58" s="549"/>
      <c r="K58" s="587">
        <f t="shared" si="7"/>
        <v>0</v>
      </c>
      <c r="L58" s="504">
        <f t="shared" si="6"/>
        <v>0</v>
      </c>
      <c r="M58" s="389"/>
      <c r="N58" s="390"/>
    </row>
    <row r="59" spans="1:14">
      <c r="A59" s="1506" t="s">
        <v>428</v>
      </c>
      <c r="B59" s="1507"/>
      <c r="C59" s="582"/>
      <c r="D59" s="582"/>
      <c r="E59" s="583">
        <f>C55*100/60</f>
        <v>1549.6833333333332</v>
      </c>
      <c r="F59" s="583">
        <f>D55*100/60</f>
        <v>1814.5</v>
      </c>
      <c r="G59" s="584"/>
      <c r="H59" s="585"/>
      <c r="I59" s="586"/>
      <c r="J59" s="549"/>
      <c r="K59" s="587">
        <f t="shared" si="7"/>
        <v>0</v>
      </c>
      <c r="L59" s="504">
        <f t="shared" si="6"/>
        <v>0</v>
      </c>
      <c r="M59" s="389"/>
      <c r="N59" s="390"/>
    </row>
    <row r="60" spans="1:14">
      <c r="A60" s="1454" t="s">
        <v>245</v>
      </c>
      <c r="B60" s="1499"/>
      <c r="C60" s="582">
        <f>' РАЗГРАММОВКА НЕТТО'!Z320</f>
        <v>0</v>
      </c>
      <c r="D60" s="582">
        <f>' РАЗГРАММОВКА НЕТТО'!Z322</f>
        <v>0</v>
      </c>
      <c r="E60" s="589">
        <f>E61+E62</f>
        <v>172.51344086021504</v>
      </c>
      <c r="F60" s="589">
        <f>F61+F62</f>
        <v>207.01612903225805</v>
      </c>
      <c r="G60" s="584">
        <f>SUM(E60:F60)</f>
        <v>379.52956989247309</v>
      </c>
      <c r="H60" s="585">
        <f>E60/1000</f>
        <v>0.17251344086021503</v>
      </c>
      <c r="I60" s="586">
        <f>F60/1000</f>
        <v>0.20701612903225805</v>
      </c>
      <c r="J60" s="549"/>
      <c r="K60" s="587">
        <f t="shared" si="7"/>
        <v>0</v>
      </c>
      <c r="L60" s="504">
        <f t="shared" si="6"/>
        <v>0</v>
      </c>
      <c r="M60" s="389"/>
      <c r="N60" s="390"/>
    </row>
    <row r="61" spans="1:14">
      <c r="A61" s="1506" t="s">
        <v>433</v>
      </c>
      <c r="B61" s="1507"/>
      <c r="C61" s="583">
        <v>95</v>
      </c>
      <c r="D61" s="583">
        <v>114</v>
      </c>
      <c r="E61" s="583">
        <f>C61*100/80</f>
        <v>118.75</v>
      </c>
      <c r="F61" s="583">
        <f>D61*100/80</f>
        <v>142.5</v>
      </c>
      <c r="G61" s="584"/>
      <c r="H61" s="585"/>
      <c r="I61" s="586"/>
      <c r="J61" s="549"/>
      <c r="K61" s="587"/>
      <c r="L61" s="504">
        <f t="shared" si="6"/>
        <v>0</v>
      </c>
      <c r="M61" s="389"/>
      <c r="N61" s="390"/>
    </row>
    <row r="62" spans="1:14">
      <c r="A62" s="1506" t="s">
        <v>429</v>
      </c>
      <c r="B62" s="1507"/>
      <c r="C62" s="583">
        <v>50</v>
      </c>
      <c r="D62" s="583">
        <v>60</v>
      </c>
      <c r="E62" s="583">
        <f>C62*100/93</f>
        <v>53.763440860215056</v>
      </c>
      <c r="F62" s="583">
        <f>D62*100/93</f>
        <v>64.516129032258064</v>
      </c>
      <c r="G62" s="584"/>
      <c r="H62" s="585"/>
      <c r="I62" s="586"/>
      <c r="J62" s="549"/>
      <c r="K62" s="587"/>
      <c r="L62" s="504">
        <f t="shared" si="6"/>
        <v>0</v>
      </c>
      <c r="M62" s="389"/>
      <c r="N62" s="390"/>
    </row>
    <row r="63" spans="1:14">
      <c r="A63" s="1454" t="s">
        <v>248</v>
      </c>
      <c r="B63" s="1499"/>
      <c r="C63" s="582">
        <f>' РАЗГРАММОВКА НЕТТО'!Y320</f>
        <v>0</v>
      </c>
      <c r="D63" s="582">
        <f>' РАЗГРАММОВКА НЕТТО'!Y322</f>
        <v>0</v>
      </c>
      <c r="E63" s="589">
        <f>E64</f>
        <v>0</v>
      </c>
      <c r="F63" s="589">
        <f>F64</f>
        <v>0</v>
      </c>
      <c r="G63" s="584">
        <f>SUM(E63:F63)</f>
        <v>0</v>
      </c>
      <c r="H63" s="585">
        <f>E63/1000</f>
        <v>0</v>
      </c>
      <c r="I63" s="586">
        <f>F63/1000</f>
        <v>0</v>
      </c>
      <c r="J63" s="549"/>
      <c r="K63" s="587">
        <f>H63*J63</f>
        <v>0</v>
      </c>
      <c r="L63" s="504">
        <f t="shared" si="6"/>
        <v>0</v>
      </c>
      <c r="M63" s="389"/>
      <c r="N63" s="390"/>
    </row>
    <row r="64" spans="1:14">
      <c r="A64" s="1506" t="s">
        <v>430</v>
      </c>
      <c r="B64" s="1507"/>
      <c r="C64" s="582"/>
      <c r="D64" s="582"/>
      <c r="E64" s="583">
        <f>C63*100/95</f>
        <v>0</v>
      </c>
      <c r="F64" s="583">
        <f>D63*100/95</f>
        <v>0</v>
      </c>
      <c r="G64" s="584"/>
      <c r="H64" s="585"/>
      <c r="I64" s="586"/>
      <c r="J64" s="549"/>
      <c r="K64" s="587"/>
      <c r="L64" s="504">
        <f t="shared" si="6"/>
        <v>0</v>
      </c>
      <c r="M64" s="389"/>
      <c r="N64" s="390"/>
    </row>
    <row r="65" spans="1:14">
      <c r="A65" s="1454" t="s">
        <v>250</v>
      </c>
      <c r="B65" s="1499"/>
      <c r="C65" s="582">
        <f>' РАЗГРАММОВКА НЕТТО'!X320</f>
        <v>0</v>
      </c>
      <c r="D65" s="582">
        <f>' РАЗГРАММОВКА НЕТТО'!X322</f>
        <v>0</v>
      </c>
      <c r="E65" s="589">
        <f>E66</f>
        <v>0</v>
      </c>
      <c r="F65" s="589">
        <f>F66</f>
        <v>0</v>
      </c>
      <c r="G65" s="584">
        <f>SUM(E65:F65)</f>
        <v>0</v>
      </c>
      <c r="H65" s="585">
        <f>E65/1000</f>
        <v>0</v>
      </c>
      <c r="I65" s="586">
        <f>F65/1000</f>
        <v>0</v>
      </c>
      <c r="J65" s="549"/>
      <c r="K65" s="587">
        <f>H65*J65</f>
        <v>0</v>
      </c>
      <c r="L65" s="504">
        <f t="shared" si="6"/>
        <v>0</v>
      </c>
      <c r="M65" s="389"/>
      <c r="N65" s="390"/>
    </row>
    <row r="66" spans="1:14">
      <c r="A66" s="1506" t="s">
        <v>431</v>
      </c>
      <c r="B66" s="1507"/>
      <c r="C66" s="582"/>
      <c r="D66" s="582"/>
      <c r="E66" s="583">
        <f>C65*100/80</f>
        <v>0</v>
      </c>
      <c r="F66" s="583">
        <f>D65*100/80</f>
        <v>0</v>
      </c>
      <c r="G66" s="584"/>
      <c r="H66" s="585"/>
      <c r="I66" s="586"/>
      <c r="J66" s="549"/>
      <c r="K66" s="587"/>
      <c r="L66" s="504">
        <f t="shared" si="6"/>
        <v>0</v>
      </c>
      <c r="M66" s="389"/>
      <c r="N66" s="390"/>
    </row>
    <row r="67" spans="1:14">
      <c r="A67" s="1454" t="s">
        <v>255</v>
      </c>
      <c r="B67" s="1499"/>
      <c r="C67" s="582">
        <f>' РАЗГРАММОВКА НЕТТО'!S320</f>
        <v>288.88</v>
      </c>
      <c r="D67" s="582">
        <f>' РАЗГРАММОВКА НЕТТО'!S322</f>
        <v>347.1</v>
      </c>
      <c r="E67" s="589">
        <f>E68</f>
        <v>361.1</v>
      </c>
      <c r="F67" s="589">
        <f>F68</f>
        <v>433.875</v>
      </c>
      <c r="G67" s="584">
        <f>SUM(E67:F67)</f>
        <v>794.97500000000002</v>
      </c>
      <c r="H67" s="585">
        <f>E67/1000</f>
        <v>0.36110000000000003</v>
      </c>
      <c r="I67" s="586">
        <f>F67/1000</f>
        <v>0.43387500000000001</v>
      </c>
      <c r="J67" s="549">
        <v>22</v>
      </c>
      <c r="K67" s="587">
        <f>H67*J67</f>
        <v>7.9442000000000004</v>
      </c>
      <c r="L67" s="504">
        <f t="shared" si="6"/>
        <v>9.5452499999999993</v>
      </c>
      <c r="M67" s="389"/>
      <c r="N67" s="390"/>
    </row>
    <row r="68" spans="1:14">
      <c r="A68" s="1506" t="s">
        <v>431</v>
      </c>
      <c r="B68" s="1507"/>
      <c r="C68" s="582"/>
      <c r="D68" s="582"/>
      <c r="E68" s="583">
        <f>C67*100/80</f>
        <v>361.1</v>
      </c>
      <c r="F68" s="583">
        <f>D67*100/80</f>
        <v>433.875</v>
      </c>
      <c r="G68" s="584"/>
      <c r="H68" s="585"/>
      <c r="I68" s="586"/>
      <c r="J68" s="549"/>
      <c r="K68" s="587"/>
      <c r="L68" s="504">
        <f t="shared" si="6"/>
        <v>0</v>
      </c>
      <c r="M68" s="389"/>
      <c r="N68" s="390"/>
    </row>
    <row r="69" spans="1:14">
      <c r="A69" s="1454" t="s">
        <v>397</v>
      </c>
      <c r="B69" s="1499"/>
      <c r="C69" s="582">
        <f>' РАЗГРАММОВКА НЕТТО'!U320</f>
        <v>194.32159999999999</v>
      </c>
      <c r="D69" s="582">
        <f>' РАЗГРАММОВКА НЕТТО'!U322</f>
        <v>268.11563636363638</v>
      </c>
      <c r="E69" s="589">
        <f>E70</f>
        <v>231.33523809523808</v>
      </c>
      <c r="F69" s="589">
        <f>F70</f>
        <v>319.18528138528137</v>
      </c>
      <c r="G69" s="584">
        <f>SUM(E69:F69)</f>
        <v>550.5205194805194</v>
      </c>
      <c r="H69" s="585">
        <f>E69/1000</f>
        <v>0.23133523809523809</v>
      </c>
      <c r="I69" s="586">
        <f>F69/1000</f>
        <v>0.31918528138528135</v>
      </c>
      <c r="J69" s="549">
        <v>18.899999999999999</v>
      </c>
      <c r="K69" s="587">
        <f>H69*J69</f>
        <v>4.372236</v>
      </c>
      <c r="L69" s="504">
        <f t="shared" si="6"/>
        <v>6.0326018181818171</v>
      </c>
      <c r="M69" s="389"/>
      <c r="N69" s="390"/>
    </row>
    <row r="70" spans="1:14">
      <c r="A70" s="1506" t="s">
        <v>435</v>
      </c>
      <c r="B70" s="1507"/>
      <c r="C70" s="582"/>
      <c r="D70" s="582"/>
      <c r="E70" s="583">
        <f>C69*100/84</f>
        <v>231.33523809523808</v>
      </c>
      <c r="F70" s="583">
        <f>D69*100/84</f>
        <v>319.18528138528137</v>
      </c>
      <c r="G70" s="584"/>
      <c r="H70" s="585"/>
      <c r="I70" s="586"/>
      <c r="J70" s="549"/>
      <c r="K70" s="587"/>
      <c r="L70" s="504">
        <f t="shared" si="6"/>
        <v>0</v>
      </c>
      <c r="M70" s="389"/>
      <c r="N70" s="390"/>
    </row>
    <row r="71" spans="1:14">
      <c r="A71" s="1454" t="s">
        <v>252</v>
      </c>
      <c r="B71" s="1499"/>
      <c r="C71" s="582">
        <f>' РАЗГРАММОВКА НЕТТО'!V320</f>
        <v>296.61799999999999</v>
      </c>
      <c r="D71" s="582">
        <f>' РАЗГРАММОВКА НЕТТО'!V322</f>
        <v>361.0236363636364</v>
      </c>
      <c r="E71" s="589">
        <f>E72</f>
        <v>370.77249999999998</v>
      </c>
      <c r="F71" s="589">
        <f>F72</f>
        <v>451.27954545454548</v>
      </c>
      <c r="G71" s="584">
        <f>SUM(E71:F71)</f>
        <v>822.05204545454546</v>
      </c>
      <c r="H71" s="585">
        <f>E71/1000</f>
        <v>0.3707725</v>
      </c>
      <c r="I71" s="586">
        <f>F71/1000</f>
        <v>0.45127954545454546</v>
      </c>
      <c r="J71" s="549">
        <v>16.5</v>
      </c>
      <c r="K71" s="587">
        <f>H71*J71</f>
        <v>6.1177462499999997</v>
      </c>
      <c r="L71" s="504">
        <f t="shared" si="6"/>
        <v>7.4461124999999999</v>
      </c>
      <c r="M71" s="389"/>
      <c r="N71" s="390"/>
    </row>
    <row r="72" spans="1:14">
      <c r="A72" s="1506" t="s">
        <v>431</v>
      </c>
      <c r="B72" s="1507"/>
      <c r="C72" s="582"/>
      <c r="D72" s="582"/>
      <c r="E72" s="583">
        <f>C71*100/80</f>
        <v>370.77249999999998</v>
      </c>
      <c r="F72" s="583">
        <f>D71*100/80</f>
        <v>451.27954545454548</v>
      </c>
      <c r="G72" s="584"/>
      <c r="H72" s="585"/>
      <c r="I72" s="586"/>
      <c r="J72" s="549"/>
      <c r="K72" s="587"/>
      <c r="L72" s="504">
        <f t="shared" si="6"/>
        <v>0</v>
      </c>
      <c r="M72" s="389"/>
      <c r="N72" s="390"/>
    </row>
    <row r="73" spans="1:14">
      <c r="A73" s="1454" t="s">
        <v>251</v>
      </c>
      <c r="B73" s="1499"/>
      <c r="C73" s="582">
        <f>' РАЗГРАММОВКА НЕТТО'!W320</f>
        <v>163.68</v>
      </c>
      <c r="D73" s="582">
        <f>' РАЗГРАММОВКА НЕТТО'!W322</f>
        <v>205.2</v>
      </c>
      <c r="E73" s="589">
        <f>E74</f>
        <v>204.6</v>
      </c>
      <c r="F73" s="589">
        <f>F74</f>
        <v>256.5</v>
      </c>
      <c r="G73" s="584">
        <f>SUM(E73:F73)</f>
        <v>461.1</v>
      </c>
      <c r="H73" s="585">
        <f>E73/1000</f>
        <v>0.2046</v>
      </c>
      <c r="I73" s="586">
        <f>F73/1000</f>
        <v>0.25650000000000001</v>
      </c>
      <c r="J73" s="549">
        <v>15</v>
      </c>
      <c r="K73" s="587">
        <f t="shared" ref="K73:K78" si="8">H73*J73</f>
        <v>3.069</v>
      </c>
      <c r="L73" s="504">
        <f t="shared" si="6"/>
        <v>3.8475000000000001</v>
      </c>
      <c r="M73" s="389"/>
      <c r="N73" s="390"/>
    </row>
    <row r="74" spans="1:14">
      <c r="A74" s="1506" t="s">
        <v>431</v>
      </c>
      <c r="B74" s="1507"/>
      <c r="C74" s="582"/>
      <c r="D74" s="582"/>
      <c r="E74" s="583">
        <f>C73*100/80</f>
        <v>204.6</v>
      </c>
      <c r="F74" s="583">
        <f>D73*100/80</f>
        <v>256.5</v>
      </c>
      <c r="G74" s="584"/>
      <c r="H74" s="585"/>
      <c r="I74" s="586"/>
      <c r="J74" s="549"/>
      <c r="K74" s="587">
        <f t="shared" si="8"/>
        <v>0</v>
      </c>
      <c r="L74" s="504">
        <f t="shared" si="6"/>
        <v>0</v>
      </c>
      <c r="M74" s="389"/>
      <c r="N74" s="390"/>
    </row>
    <row r="75" spans="1:14" hidden="1">
      <c r="A75" s="1454" t="s">
        <v>249</v>
      </c>
      <c r="B75" s="1499"/>
      <c r="C75" s="582" t="e">
        <f>' РАЗГРАММОВКА НЕТТО'!#REF!</f>
        <v>#REF!</v>
      </c>
      <c r="D75" s="582" t="e">
        <f>' РАЗГРАММОВКА НЕТТО'!#REF!</f>
        <v>#REF!</v>
      </c>
      <c r="E75" s="589">
        <v>0</v>
      </c>
      <c r="F75" s="589">
        <v>0</v>
      </c>
      <c r="G75" s="584"/>
      <c r="H75" s="585">
        <f>E75/1000</f>
        <v>0</v>
      </c>
      <c r="I75" s="586">
        <f>F75/1000</f>
        <v>0</v>
      </c>
      <c r="J75" s="549">
        <v>0</v>
      </c>
      <c r="K75" s="587">
        <f t="shared" si="8"/>
        <v>0</v>
      </c>
      <c r="L75" s="504">
        <f t="shared" si="6"/>
        <v>0</v>
      </c>
      <c r="M75" s="389"/>
      <c r="N75" s="390"/>
    </row>
    <row r="76" spans="1:14">
      <c r="A76" s="1454" t="s">
        <v>246</v>
      </c>
      <c r="B76" s="1499"/>
      <c r="C76" s="582" t="e">
        <f>' РАЗГРАММОВКА НЕТТО'!#REF!</f>
        <v>#REF!</v>
      </c>
      <c r="D76" s="582" t="e">
        <f>' РАЗГРАММОВКА НЕТТО'!#REF!</f>
        <v>#REF!</v>
      </c>
      <c r="E76" s="589" t="e">
        <f>E77</f>
        <v>#REF!</v>
      </c>
      <c r="F76" s="589" t="e">
        <f>F77</f>
        <v>#REF!</v>
      </c>
      <c r="G76" s="584"/>
      <c r="H76" s="585" t="e">
        <f>E76/1000</f>
        <v>#REF!</v>
      </c>
      <c r="I76" s="586" t="e">
        <f>F76/1000</f>
        <v>#REF!</v>
      </c>
      <c r="J76" s="549"/>
      <c r="K76" s="587" t="e">
        <f t="shared" si="8"/>
        <v>#REF!</v>
      </c>
      <c r="L76" s="504" t="e">
        <f t="shared" si="6"/>
        <v>#REF!</v>
      </c>
      <c r="M76" s="389"/>
      <c r="N76" s="390"/>
    </row>
    <row r="77" spans="1:14" ht="15.75" thickBot="1">
      <c r="A77" s="1506" t="s">
        <v>437</v>
      </c>
      <c r="B77" s="1507"/>
      <c r="C77" s="494"/>
      <c r="D77" s="494"/>
      <c r="E77" s="583" t="e">
        <f>C76*100/67</f>
        <v>#REF!</v>
      </c>
      <c r="F77" s="583" t="e">
        <f>D76*100/67</f>
        <v>#REF!</v>
      </c>
      <c r="G77" s="498"/>
      <c r="H77" s="529"/>
      <c r="I77" s="508"/>
      <c r="J77" s="603"/>
      <c r="K77" s="587">
        <f t="shared" si="8"/>
        <v>0</v>
      </c>
      <c r="L77" s="504">
        <f t="shared" si="6"/>
        <v>0</v>
      </c>
      <c r="M77" s="389"/>
      <c r="N77" s="390"/>
    </row>
    <row r="78" spans="1:14" ht="15.75" hidden="1" thickBot="1">
      <c r="A78" s="1472" t="s">
        <v>247</v>
      </c>
      <c r="B78" s="1473"/>
      <c r="C78" s="421" t="e">
        <f>' РАЗГРАММОВКА НЕТТО'!#REF!</f>
        <v>#REF!</v>
      </c>
      <c r="D78" s="421" t="e">
        <f>' РАЗГРАММОВКА НЕТТО'!#REF!</f>
        <v>#REF!</v>
      </c>
      <c r="E78" s="631" t="e">
        <f>C78</f>
        <v>#REF!</v>
      </c>
      <c r="F78" s="631" t="e">
        <f>D78</f>
        <v>#REF!</v>
      </c>
      <c r="G78" s="628"/>
      <c r="H78" s="585" t="e">
        <f>E78/1000</f>
        <v>#REF!</v>
      </c>
      <c r="I78" s="586" t="e">
        <f>F78/1000</f>
        <v>#REF!</v>
      </c>
      <c r="J78" s="559">
        <v>0</v>
      </c>
      <c r="K78" s="587" t="e">
        <f t="shared" si="8"/>
        <v>#REF!</v>
      </c>
      <c r="L78" s="504" t="e">
        <f t="shared" si="6"/>
        <v>#REF!</v>
      </c>
      <c r="M78" s="389"/>
      <c r="N78" s="390"/>
    </row>
    <row r="79" spans="1:14">
      <c r="A79" s="1460" t="s">
        <v>399</v>
      </c>
      <c r="B79" s="1508"/>
      <c r="C79" s="1508"/>
      <c r="D79" s="1502"/>
      <c r="E79" s="622"/>
      <c r="F79" s="623"/>
      <c r="G79" s="599"/>
      <c r="H79" s="629"/>
      <c r="I79" s="512"/>
      <c r="J79" s="551"/>
      <c r="K79" s="522"/>
      <c r="L79" s="607"/>
      <c r="M79" s="389"/>
      <c r="N79" s="390"/>
    </row>
    <row r="80" spans="1:14">
      <c r="A80" s="1454" t="s">
        <v>400</v>
      </c>
      <c r="B80" s="1499"/>
      <c r="C80" s="582">
        <f>' РАЗГРАММОВКА НЕТТО'!AD320</f>
        <v>37.200000000000003</v>
      </c>
      <c r="D80" s="582">
        <f>' РАЗГРАММОВКА НЕТТО'!AD322</f>
        <v>44.640000000000008</v>
      </c>
      <c r="E80" s="612">
        <f>C80</f>
        <v>37.200000000000003</v>
      </c>
      <c r="F80" s="612">
        <f>D80</f>
        <v>44.640000000000008</v>
      </c>
      <c r="G80" s="584"/>
      <c r="H80" s="585">
        <f>E80/1000</f>
        <v>3.7200000000000004E-2</v>
      </c>
      <c r="I80" s="586">
        <f>F80/1000</f>
        <v>4.4640000000000006E-2</v>
      </c>
      <c r="J80" s="549">
        <v>34.9</v>
      </c>
      <c r="K80" s="587">
        <f>H80*J80</f>
        <v>1.2982800000000001</v>
      </c>
      <c r="L80" s="504">
        <f>I80*J80</f>
        <v>1.5579360000000002</v>
      </c>
      <c r="M80" s="389"/>
      <c r="N80" s="390"/>
    </row>
    <row r="81" spans="1:14">
      <c r="A81" s="1454" t="s">
        <v>240</v>
      </c>
      <c r="B81" s="1499"/>
      <c r="C81" s="582">
        <f>' РАЗГРАММОВКА НЕТТО'!AE320</f>
        <v>9.4</v>
      </c>
      <c r="D81" s="582">
        <f>' РАЗГРАММОВКА НЕТТО'!AE322</f>
        <v>10.653333333333334</v>
      </c>
      <c r="E81" s="589">
        <f>E82</f>
        <v>9.7916666666666661</v>
      </c>
      <c r="F81" s="589">
        <f>F82</f>
        <v>11.097222222222223</v>
      </c>
      <c r="G81" s="584"/>
      <c r="H81" s="585">
        <f>E81/1000</f>
        <v>9.7916666666666655E-3</v>
      </c>
      <c r="I81" s="586">
        <f>F81/1000</f>
        <v>1.1097222222222224E-2</v>
      </c>
      <c r="J81" s="549">
        <v>150</v>
      </c>
      <c r="K81" s="587">
        <f>H81*J81</f>
        <v>1.4687499999999998</v>
      </c>
      <c r="L81" s="504">
        <f>I81*J81</f>
        <v>1.6645833333333335</v>
      </c>
      <c r="M81" s="389"/>
      <c r="N81" s="390"/>
    </row>
    <row r="82" spans="1:14">
      <c r="A82" s="1506" t="s">
        <v>439</v>
      </c>
      <c r="B82" s="1507"/>
      <c r="C82" s="582"/>
      <c r="D82" s="582"/>
      <c r="E82" s="583">
        <f>C81*100/96</f>
        <v>9.7916666666666661</v>
      </c>
      <c r="F82" s="583">
        <f>D81*100/96</f>
        <v>11.097222222222223</v>
      </c>
      <c r="G82" s="584"/>
      <c r="H82" s="585"/>
      <c r="I82" s="586"/>
      <c r="J82" s="549"/>
      <c r="K82" s="587">
        <f>H82*J82</f>
        <v>0</v>
      </c>
      <c r="L82" s="504">
        <f>I82*J82</f>
        <v>0</v>
      </c>
      <c r="M82" s="389"/>
      <c r="N82" s="390"/>
    </row>
    <row r="83" spans="1:14">
      <c r="A83" s="1454" t="s">
        <v>239</v>
      </c>
      <c r="B83" s="1499"/>
      <c r="C83" s="582">
        <f>' РАЗГРАММОВКА НЕТТО'!AF320</f>
        <v>30</v>
      </c>
      <c r="D83" s="582">
        <f>' РАЗГРАММОВКА НЕТТО'!AF322</f>
        <v>36</v>
      </c>
      <c r="E83" s="612">
        <f>C83</f>
        <v>30</v>
      </c>
      <c r="F83" s="612">
        <f>D83</f>
        <v>36</v>
      </c>
      <c r="G83" s="584"/>
      <c r="H83" s="585">
        <f>E83/1000</f>
        <v>0.03</v>
      </c>
      <c r="I83" s="586">
        <f>F83/1000</f>
        <v>3.5999999999999997E-2</v>
      </c>
      <c r="J83" s="549">
        <v>129</v>
      </c>
      <c r="K83" s="587">
        <f>H83*J83</f>
        <v>3.8699999999999997</v>
      </c>
      <c r="L83" s="504">
        <f>I83*J83</f>
        <v>4.6439999999999992</v>
      </c>
      <c r="M83" s="389"/>
      <c r="N83" s="390"/>
    </row>
    <row r="84" spans="1:14">
      <c r="A84" s="1454" t="s">
        <v>235</v>
      </c>
      <c r="B84" s="1499"/>
      <c r="C84" s="582">
        <f>C85+C86+C87</f>
        <v>142</v>
      </c>
      <c r="D84" s="582">
        <f>D85+D86+D87</f>
        <v>171</v>
      </c>
      <c r="E84" s="589">
        <f>E85+E86+E87</f>
        <v>167.71692923230808</v>
      </c>
      <c r="F84" s="589">
        <f>F85+F86+F87</f>
        <v>201.95798949737434</v>
      </c>
      <c r="G84" s="584"/>
      <c r="H84" s="585">
        <f>E84/1000</f>
        <v>0.16771692923230808</v>
      </c>
      <c r="I84" s="586">
        <f>F84/1000</f>
        <v>0.20195798949737434</v>
      </c>
      <c r="J84" s="564">
        <v>54</v>
      </c>
      <c r="K84" s="587">
        <f>H84*J84</f>
        <v>9.0567141785446363</v>
      </c>
      <c r="L84" s="504">
        <f>I84*J84</f>
        <v>10.905731432858214</v>
      </c>
      <c r="M84" s="389"/>
      <c r="N84" s="390"/>
    </row>
    <row r="85" spans="1:14">
      <c r="A85" s="1506" t="s">
        <v>438</v>
      </c>
      <c r="B85" s="1507"/>
      <c r="C85" s="582">
        <v>12</v>
      </c>
      <c r="D85" s="582">
        <v>15</v>
      </c>
      <c r="E85" s="583">
        <f>C85*100/86</f>
        <v>13.953488372093023</v>
      </c>
      <c r="F85" s="583">
        <f>D85*100/86</f>
        <v>17.441860465116278</v>
      </c>
      <c r="G85" s="584"/>
      <c r="H85" s="585"/>
      <c r="I85" s="586"/>
      <c r="J85" s="549"/>
      <c r="K85" s="587"/>
      <c r="L85" s="504"/>
      <c r="M85" s="389"/>
      <c r="N85" s="390"/>
    </row>
    <row r="86" spans="1:14">
      <c r="A86" s="1514" t="s">
        <v>433</v>
      </c>
      <c r="B86" s="1515"/>
      <c r="C86" s="582">
        <v>80</v>
      </c>
      <c r="D86" s="582">
        <v>96</v>
      </c>
      <c r="E86" s="583">
        <f>C86*100/80</f>
        <v>100</v>
      </c>
      <c r="F86" s="583">
        <f>D86*100/80</f>
        <v>120</v>
      </c>
      <c r="G86" s="584"/>
      <c r="H86" s="585"/>
      <c r="I86" s="586"/>
      <c r="J86" s="549"/>
      <c r="K86" s="587"/>
      <c r="L86" s="504"/>
      <c r="M86" s="389"/>
      <c r="N86" s="390"/>
    </row>
    <row r="87" spans="1:14">
      <c r="A87" s="1514" t="s">
        <v>429</v>
      </c>
      <c r="B87" s="1515"/>
      <c r="C87" s="582">
        <v>50</v>
      </c>
      <c r="D87" s="582">
        <v>60</v>
      </c>
      <c r="E87" s="583">
        <f>C87*100/93</f>
        <v>53.763440860215056</v>
      </c>
      <c r="F87" s="583">
        <f>D87*100/93</f>
        <v>64.516129032258064</v>
      </c>
      <c r="G87" s="584"/>
      <c r="H87" s="585"/>
      <c r="I87" s="586"/>
      <c r="J87" s="549"/>
      <c r="K87" s="587"/>
      <c r="L87" s="504"/>
      <c r="M87" s="389"/>
      <c r="N87" s="390"/>
    </row>
    <row r="88" spans="1:14">
      <c r="A88" s="1454" t="s">
        <v>234</v>
      </c>
      <c r="B88" s="1499"/>
      <c r="C88" s="582">
        <v>150</v>
      </c>
      <c r="D88" s="582">
        <v>180</v>
      </c>
      <c r="E88" s="589">
        <f>E89</f>
        <v>157.89473684210526</v>
      </c>
      <c r="F88" s="589">
        <f>F89</f>
        <v>189.47368421052633</v>
      </c>
      <c r="G88" s="584"/>
      <c r="H88" s="585">
        <f>E88/1000</f>
        <v>0.15789473684210525</v>
      </c>
      <c r="I88" s="586">
        <f>F88/1000</f>
        <v>0.18947368421052632</v>
      </c>
      <c r="J88" s="549">
        <v>55</v>
      </c>
      <c r="K88" s="587">
        <f>H88*J88</f>
        <v>8.6842105263157894</v>
      </c>
      <c r="L88" s="504">
        <f>I88*J88</f>
        <v>10.421052631578947</v>
      </c>
      <c r="M88" s="389"/>
      <c r="N88" s="390"/>
    </row>
    <row r="89" spans="1:14">
      <c r="A89" s="1514" t="s">
        <v>430</v>
      </c>
      <c r="B89" s="1515"/>
      <c r="C89" s="582"/>
      <c r="D89" s="582"/>
      <c r="E89" s="583">
        <f>C88*100/95</f>
        <v>157.89473684210526</v>
      </c>
      <c r="F89" s="583">
        <f>D88*100/95</f>
        <v>189.47368421052633</v>
      </c>
      <c r="G89" s="584"/>
      <c r="H89" s="585"/>
      <c r="I89" s="586"/>
      <c r="J89" s="549"/>
      <c r="K89" s="587"/>
      <c r="L89" s="504"/>
      <c r="M89" s="389"/>
      <c r="N89" s="390"/>
    </row>
    <row r="90" spans="1:14" ht="15" customHeight="1">
      <c r="A90" s="1454" t="s">
        <v>254</v>
      </c>
      <c r="B90" s="1499"/>
      <c r="C90" s="582">
        <f>' РАЗГРАММОВКА НЕТТО'!T320</f>
        <v>64.8</v>
      </c>
      <c r="D90" s="582">
        <f>' РАЗГРАММОВКА НЕТТО'!T322</f>
        <v>97.2</v>
      </c>
      <c r="E90" s="589">
        <f>E91</f>
        <v>92.571428571428569</v>
      </c>
      <c r="F90" s="589">
        <f>F91</f>
        <v>138.85714285714286</v>
      </c>
      <c r="G90" s="584"/>
      <c r="H90" s="585">
        <f>E90/1000</f>
        <v>9.2571428571428568E-2</v>
      </c>
      <c r="I90" s="586">
        <f>F90/1000</f>
        <v>0.13885714285714287</v>
      </c>
      <c r="J90" s="549">
        <v>38</v>
      </c>
      <c r="K90" s="587">
        <f>H90*J90</f>
        <v>3.5177142857142858</v>
      </c>
      <c r="L90" s="504">
        <f>I90*J90</f>
        <v>5.2765714285714296</v>
      </c>
      <c r="M90" s="389"/>
      <c r="N90" s="390"/>
    </row>
    <row r="91" spans="1:14">
      <c r="A91" s="1514" t="s">
        <v>497</v>
      </c>
      <c r="B91" s="1515"/>
      <c r="C91" s="582"/>
      <c r="D91" s="582"/>
      <c r="E91" s="590">
        <f>C90*100/70</f>
        <v>92.571428571428569</v>
      </c>
      <c r="F91" s="590">
        <f>D90*100/70</f>
        <v>138.85714285714286</v>
      </c>
      <c r="G91" s="584"/>
      <c r="H91" s="585"/>
      <c r="I91" s="586"/>
      <c r="J91" s="549"/>
      <c r="K91" s="587"/>
      <c r="L91" s="504"/>
      <c r="M91" s="389"/>
      <c r="N91" s="390"/>
    </row>
    <row r="92" spans="1:14">
      <c r="A92" s="1454" t="s">
        <v>236</v>
      </c>
      <c r="B92" s="1499"/>
      <c r="C92" s="582">
        <f>' РАЗГРАММОВКА НЕТТО'!AI320</f>
        <v>45.699999999999989</v>
      </c>
      <c r="D92" s="582">
        <f>' РАЗГРАММОВКА НЕТТО'!AI322</f>
        <v>71.75</v>
      </c>
      <c r="E92" s="612">
        <f>C92</f>
        <v>45.699999999999989</v>
      </c>
      <c r="F92" s="612">
        <f>D92</f>
        <v>71.75</v>
      </c>
      <c r="G92" s="584"/>
      <c r="H92" s="585">
        <f>E92/1000</f>
        <v>4.5699999999999991E-2</v>
      </c>
      <c r="I92" s="586">
        <f>F92/1000</f>
        <v>7.1749999999999994E-2</v>
      </c>
      <c r="J92" s="549">
        <v>44.9</v>
      </c>
      <c r="K92" s="587">
        <f t="shared" ref="K92:K97" si="9">H92*J92</f>
        <v>2.0519299999999996</v>
      </c>
      <c r="L92" s="504">
        <f>I92*J92</f>
        <v>3.2215749999999996</v>
      </c>
      <c r="M92" s="389"/>
      <c r="N92" s="390"/>
    </row>
    <row r="93" spans="1:14">
      <c r="A93" s="1541" t="s">
        <v>402</v>
      </c>
      <c r="B93" s="1542"/>
      <c r="C93" s="657">
        <v>100</v>
      </c>
      <c r="D93" s="657">
        <v>120</v>
      </c>
      <c r="E93" s="614">
        <f>E94</f>
        <v>103.2</v>
      </c>
      <c r="F93" s="614">
        <f>F94</f>
        <v>124</v>
      </c>
      <c r="G93" s="658"/>
      <c r="H93" s="659">
        <f>E93/1000</f>
        <v>0.1032</v>
      </c>
      <c r="I93" s="660">
        <f>F93/1000</f>
        <v>0.124</v>
      </c>
      <c r="J93" s="661">
        <v>60</v>
      </c>
      <c r="K93" s="662">
        <f t="shared" si="9"/>
        <v>6.1920000000000002</v>
      </c>
      <c r="L93" s="663">
        <f>I93*J93</f>
        <v>7.4399999999999995</v>
      </c>
      <c r="M93" s="389"/>
      <c r="N93" s="390"/>
    </row>
    <row r="94" spans="1:14">
      <c r="A94" s="1543" t="s">
        <v>440</v>
      </c>
      <c r="B94" s="1544"/>
      <c r="C94" s="657"/>
      <c r="D94" s="657"/>
      <c r="E94" s="664">
        <v>103.2</v>
      </c>
      <c r="F94" s="664">
        <v>124</v>
      </c>
      <c r="G94" s="658"/>
      <c r="H94" s="659"/>
      <c r="I94" s="660"/>
      <c r="J94" s="661"/>
      <c r="K94" s="662">
        <f t="shared" si="9"/>
        <v>0</v>
      </c>
      <c r="L94" s="663">
        <f>I94*K94</f>
        <v>0</v>
      </c>
      <c r="M94" s="389"/>
      <c r="N94" s="390"/>
    </row>
    <row r="95" spans="1:14">
      <c r="A95" s="1454" t="s">
        <v>401</v>
      </c>
      <c r="B95" s="1499"/>
      <c r="C95" s="582">
        <f>' РАЗГРАММОВКА НЕТТО'!AL320</f>
        <v>52.9</v>
      </c>
      <c r="D95" s="582">
        <f>' РАЗГРАММОВКА НЕТТО'!AL322</f>
        <v>53.5</v>
      </c>
      <c r="E95" s="589">
        <f>E96</f>
        <v>9.1999999999999993</v>
      </c>
      <c r="F95" s="589">
        <f>F96</f>
        <v>11.5</v>
      </c>
      <c r="G95" s="584"/>
      <c r="H95" s="585">
        <f>E95/1000</f>
        <v>9.1999999999999998E-3</v>
      </c>
      <c r="I95" s="586">
        <f>F95/1000</f>
        <v>1.15E-2</v>
      </c>
      <c r="J95" s="549">
        <v>59</v>
      </c>
      <c r="K95" s="587">
        <f t="shared" si="9"/>
        <v>0.54279999999999995</v>
      </c>
      <c r="L95" s="504">
        <f>I95*J95</f>
        <v>0.67849999999999999</v>
      </c>
      <c r="M95" s="389"/>
      <c r="N95" s="390"/>
    </row>
    <row r="96" spans="1:14">
      <c r="A96" s="1456" t="s">
        <v>436</v>
      </c>
      <c r="B96" s="1500"/>
      <c r="C96" s="582"/>
      <c r="D96" s="582"/>
      <c r="E96" s="583">
        <v>9.1999999999999993</v>
      </c>
      <c r="F96" s="583">
        <v>11.5</v>
      </c>
      <c r="G96" s="584"/>
      <c r="H96" s="585"/>
      <c r="I96" s="586"/>
      <c r="J96" s="549"/>
      <c r="K96" s="587">
        <f t="shared" si="9"/>
        <v>0</v>
      </c>
      <c r="L96" s="504">
        <f>I96*J96</f>
        <v>0</v>
      </c>
      <c r="M96" s="389"/>
      <c r="N96" s="390"/>
    </row>
    <row r="97" spans="1:14">
      <c r="A97" s="1454" t="s">
        <v>238</v>
      </c>
      <c r="B97" s="1499"/>
      <c r="C97" s="582">
        <f>' РАЗГРАММОВКА НЕТТО'!AG320</f>
        <v>88</v>
      </c>
      <c r="D97" s="582">
        <f>' РАЗГРАММОВКА НЕТТО'!AG322</f>
        <v>97.6</v>
      </c>
      <c r="E97" s="589">
        <f>E98</f>
        <v>90.721649484536087</v>
      </c>
      <c r="F97" s="589">
        <f>F98</f>
        <v>100.61855670103093</v>
      </c>
      <c r="G97" s="584"/>
      <c r="H97" s="585">
        <f>E97/1000</f>
        <v>9.0721649484536093E-2</v>
      </c>
      <c r="I97" s="586">
        <f>F97/1000</f>
        <v>0.10061855670103093</v>
      </c>
      <c r="J97" s="549">
        <v>73.5</v>
      </c>
      <c r="K97" s="587">
        <f t="shared" si="9"/>
        <v>6.6680412371134032</v>
      </c>
      <c r="L97" s="504">
        <f>I97*J97</f>
        <v>7.395463917525773</v>
      </c>
      <c r="M97" s="389"/>
      <c r="N97" s="390"/>
    </row>
    <row r="98" spans="1:14">
      <c r="A98" s="1506" t="s">
        <v>483</v>
      </c>
      <c r="B98" s="1507"/>
      <c r="C98" s="494"/>
      <c r="D98" s="494"/>
      <c r="E98" s="563">
        <f>C97*100/97</f>
        <v>90.721649484536087</v>
      </c>
      <c r="F98" s="563">
        <f>D97*100/97</f>
        <v>100.61855670103093</v>
      </c>
      <c r="G98" s="498"/>
      <c r="H98" s="585"/>
      <c r="I98" s="586"/>
      <c r="J98" s="603"/>
      <c r="K98" s="587"/>
      <c r="L98" s="504"/>
      <c r="M98" s="389"/>
      <c r="N98" s="390"/>
    </row>
    <row r="99" spans="1:14" ht="15.75" thickBot="1">
      <c r="A99" s="1472" t="s">
        <v>237</v>
      </c>
      <c r="B99" s="1473"/>
      <c r="C99" s="421">
        <f>' РАЗГРАММОВКА НЕТТО'!AH320</f>
        <v>750</v>
      </c>
      <c r="D99" s="421">
        <f>' РАЗГРАММОВКА НЕТТО'!AH322</f>
        <v>750</v>
      </c>
      <c r="E99" s="631">
        <f>C99</f>
        <v>750</v>
      </c>
      <c r="F99" s="631">
        <f>D99</f>
        <v>750</v>
      </c>
      <c r="G99" s="628"/>
      <c r="H99" s="585">
        <f>E99/1000</f>
        <v>0.75</v>
      </c>
      <c r="I99" s="586">
        <f>F99/1000</f>
        <v>0.75</v>
      </c>
      <c r="J99" s="559">
        <v>18.899999999999999</v>
      </c>
      <c r="K99" s="587">
        <f>H99*J99</f>
        <v>14.174999999999999</v>
      </c>
      <c r="L99" s="504">
        <f>I99*J99</f>
        <v>14.174999999999999</v>
      </c>
      <c r="M99" s="389"/>
      <c r="N99" s="390"/>
    </row>
    <row r="100" spans="1:14">
      <c r="A100" s="1460" t="s">
        <v>403</v>
      </c>
      <c r="B100" s="1502"/>
      <c r="C100" s="654"/>
      <c r="D100" s="654"/>
      <c r="E100" s="623"/>
      <c r="F100" s="599"/>
      <c r="G100" s="599"/>
      <c r="H100" s="629"/>
      <c r="I100" s="512"/>
      <c r="J100" s="551"/>
      <c r="K100" s="522"/>
      <c r="L100" s="607"/>
      <c r="M100" s="389"/>
      <c r="N100" s="390"/>
    </row>
    <row r="101" spans="1:14">
      <c r="A101" s="1454" t="s">
        <v>48</v>
      </c>
      <c r="B101" s="1499"/>
      <c r="C101" s="582">
        <f>' РАЗГРАММОВКА НЕТТО'!AN320</f>
        <v>447.90000000000003</v>
      </c>
      <c r="D101" s="582">
        <f>' РАЗГРАММОВКА НЕТТО'!AN322</f>
        <v>612.20000000000005</v>
      </c>
      <c r="E101" s="589">
        <f t="shared" ref="E101:F103" si="10">C101</f>
        <v>447.90000000000003</v>
      </c>
      <c r="F101" s="589">
        <f t="shared" si="10"/>
        <v>612.20000000000005</v>
      </c>
      <c r="G101" s="584"/>
      <c r="H101" s="585">
        <f t="shared" ref="H101:I103" si="11">E101/1000</f>
        <v>0.44790000000000002</v>
      </c>
      <c r="I101" s="586">
        <f t="shared" si="11"/>
        <v>0.61220000000000008</v>
      </c>
      <c r="J101" s="549">
        <v>41</v>
      </c>
      <c r="K101" s="587">
        <f>H101*J101</f>
        <v>18.363900000000001</v>
      </c>
      <c r="L101" s="504">
        <f>I101*J101</f>
        <v>25.100200000000005</v>
      </c>
      <c r="M101" s="389"/>
      <c r="N101" s="390"/>
    </row>
    <row r="102" spans="1:14">
      <c r="A102" s="1454" t="s">
        <v>68</v>
      </c>
      <c r="B102" s="1499"/>
      <c r="C102" s="582">
        <f>' РАЗГРАММОВКА НЕТТО'!AO320</f>
        <v>300</v>
      </c>
      <c r="D102" s="582">
        <f>' РАЗГРАММОВКА НЕТТО'!AO322</f>
        <v>400</v>
      </c>
      <c r="E102" s="589">
        <f t="shared" si="10"/>
        <v>300</v>
      </c>
      <c r="F102" s="589">
        <f t="shared" si="10"/>
        <v>400</v>
      </c>
      <c r="G102" s="584"/>
      <c r="H102" s="585">
        <f t="shared" si="11"/>
        <v>0.3</v>
      </c>
      <c r="I102" s="586">
        <f t="shared" si="11"/>
        <v>0.4</v>
      </c>
      <c r="J102" s="549">
        <v>47.5</v>
      </c>
      <c r="K102" s="587">
        <f>H102*J102</f>
        <v>14.25</v>
      </c>
      <c r="L102" s="504">
        <f>I102*J102</f>
        <v>19</v>
      </c>
      <c r="M102" s="389"/>
      <c r="N102" s="390"/>
    </row>
    <row r="103" spans="1:14" ht="15.75" thickBot="1">
      <c r="A103" s="1472" t="s">
        <v>230</v>
      </c>
      <c r="B103" s="1473"/>
      <c r="C103" s="421">
        <f>' РАЗГРАММОВКА НЕТТО'!AP320</f>
        <v>16.580000000000002</v>
      </c>
      <c r="D103" s="421">
        <f>' РАЗГРАММОВКА НЕТТО'!AP322</f>
        <v>20.22</v>
      </c>
      <c r="E103" s="589">
        <f t="shared" si="10"/>
        <v>16.580000000000002</v>
      </c>
      <c r="F103" s="589">
        <f t="shared" si="10"/>
        <v>20.22</v>
      </c>
      <c r="G103" s="628"/>
      <c r="H103" s="585">
        <f t="shared" si="11"/>
        <v>1.6580000000000001E-2</v>
      </c>
      <c r="I103" s="586">
        <f t="shared" si="11"/>
        <v>2.0219999999999998E-2</v>
      </c>
      <c r="J103" s="559">
        <v>60</v>
      </c>
      <c r="K103" s="524">
        <f>H103*J103</f>
        <v>0.99480000000000002</v>
      </c>
      <c r="L103" s="504">
        <f>I103*J103</f>
        <v>1.2131999999999998</v>
      </c>
      <c r="M103" s="389"/>
      <c r="N103" s="390"/>
    </row>
    <row r="104" spans="1:14">
      <c r="A104" s="1460" t="s">
        <v>219</v>
      </c>
      <c r="B104" s="1502"/>
      <c r="C104" s="653"/>
      <c r="D104" s="653"/>
      <c r="E104" s="599"/>
      <c r="F104" s="599"/>
      <c r="G104" s="599"/>
      <c r="H104" s="629"/>
      <c r="I104" s="512"/>
      <c r="J104" s="551"/>
      <c r="K104" s="525"/>
      <c r="L104" s="607"/>
      <c r="M104" s="389"/>
      <c r="N104" s="390"/>
    </row>
    <row r="105" spans="1:14">
      <c r="A105" s="1503" t="s">
        <v>384</v>
      </c>
      <c r="B105" s="1481"/>
      <c r="C105" s="494">
        <f>' РАЗГРАММОВКА НЕТТО'!AZ320</f>
        <v>90</v>
      </c>
      <c r="D105" s="494">
        <v>60</v>
      </c>
      <c r="E105" s="497">
        <f t="shared" ref="E105:F107" si="12">C105</f>
        <v>90</v>
      </c>
      <c r="F105" s="497">
        <f t="shared" si="12"/>
        <v>60</v>
      </c>
      <c r="G105" s="498"/>
      <c r="H105" s="529">
        <f t="shared" ref="H105:I107" si="13">E105/1000</f>
        <v>0.09</v>
      </c>
      <c r="I105" s="508">
        <f t="shared" si="13"/>
        <v>0.06</v>
      </c>
      <c r="J105" s="603">
        <v>59</v>
      </c>
      <c r="K105" s="521">
        <f>H105*J105</f>
        <v>5.31</v>
      </c>
      <c r="L105" s="530">
        <f>I105*J105</f>
        <v>3.54</v>
      </c>
      <c r="M105" s="389"/>
      <c r="N105" s="390"/>
    </row>
    <row r="106" spans="1:14" hidden="1">
      <c r="A106" s="1478" t="s">
        <v>386</v>
      </c>
      <c r="B106" s="1518"/>
      <c r="C106" s="641">
        <v>0</v>
      </c>
      <c r="D106" s="641">
        <v>0</v>
      </c>
      <c r="E106" s="497">
        <f t="shared" si="12"/>
        <v>0</v>
      </c>
      <c r="F106" s="497">
        <f t="shared" si="12"/>
        <v>0</v>
      </c>
      <c r="G106" s="599"/>
      <c r="H106" s="629">
        <f t="shared" si="13"/>
        <v>0</v>
      </c>
      <c r="I106" s="512">
        <f t="shared" si="13"/>
        <v>0</v>
      </c>
      <c r="J106" s="551">
        <v>96</v>
      </c>
      <c r="K106" s="522">
        <f>H106*J106</f>
        <v>0</v>
      </c>
      <c r="L106" s="607">
        <f>I106*J106</f>
        <v>0</v>
      </c>
      <c r="M106" s="389"/>
      <c r="N106" s="390"/>
    </row>
    <row r="107" spans="1:14" ht="15.75" thickBot="1">
      <c r="A107" s="1472" t="s">
        <v>404</v>
      </c>
      <c r="B107" s="1473"/>
      <c r="C107" s="421">
        <v>0</v>
      </c>
      <c r="D107" s="421">
        <v>90</v>
      </c>
      <c r="E107" s="497">
        <f t="shared" si="12"/>
        <v>0</v>
      </c>
      <c r="F107" s="497">
        <f t="shared" si="12"/>
        <v>90</v>
      </c>
      <c r="G107" s="628">
        <f>SUM(E107:F107)</f>
        <v>90</v>
      </c>
      <c r="H107" s="642">
        <f t="shared" si="13"/>
        <v>0</v>
      </c>
      <c r="I107" s="513">
        <f t="shared" si="13"/>
        <v>0.09</v>
      </c>
      <c r="J107" s="559">
        <v>64</v>
      </c>
      <c r="K107" s="524">
        <f>H107*J107</f>
        <v>0</v>
      </c>
      <c r="L107" s="405">
        <f>I107*J107</f>
        <v>5.76</v>
      </c>
      <c r="M107" s="389"/>
      <c r="N107" s="390"/>
    </row>
    <row r="108" spans="1:14">
      <c r="A108" s="1460" t="s">
        <v>405</v>
      </c>
      <c r="B108" s="1502"/>
      <c r="C108" s="653"/>
      <c r="D108" s="653"/>
      <c r="E108" s="599"/>
      <c r="F108" s="599"/>
      <c r="G108" s="599"/>
      <c r="H108" s="629"/>
      <c r="I108" s="512"/>
      <c r="J108" s="551"/>
      <c r="K108" s="522"/>
      <c r="L108" s="607"/>
      <c r="M108" s="389"/>
      <c r="N108" s="390"/>
    </row>
    <row r="109" spans="1:14">
      <c r="A109" s="1454" t="s">
        <v>406</v>
      </c>
      <c r="B109" s="1499"/>
      <c r="C109" s="582">
        <f>' РАЗГРАММОВКА НЕТТО'!BA320</f>
        <v>3.75</v>
      </c>
      <c r="D109" s="582">
        <f>' РАЗГРАММОВКА НЕТТО'!BA322</f>
        <v>4.5</v>
      </c>
      <c r="E109" s="589">
        <f t="shared" ref="E109:F118" si="14">C109</f>
        <v>3.75</v>
      </c>
      <c r="F109" s="589">
        <f t="shared" si="14"/>
        <v>4.5</v>
      </c>
      <c r="G109" s="584">
        <f t="shared" ref="G109:G115" si="15">SUM(E109:F109)</f>
        <v>8.25</v>
      </c>
      <c r="H109" s="585">
        <f t="shared" ref="H109:I114" si="16">E109/1000</f>
        <v>3.7499999999999999E-3</v>
      </c>
      <c r="I109" s="586">
        <f t="shared" si="16"/>
        <v>4.4999999999999997E-3</v>
      </c>
      <c r="J109" s="549">
        <v>300</v>
      </c>
      <c r="K109" s="587">
        <f t="shared" ref="K109:K114" si="17">H109*J109</f>
        <v>1.125</v>
      </c>
      <c r="L109" s="504">
        <f t="shared" ref="L109:L114" si="18">I109*J109</f>
        <v>1.3499999999999999</v>
      </c>
      <c r="M109" s="389"/>
      <c r="N109" s="390"/>
    </row>
    <row r="110" spans="1:14">
      <c r="A110" s="1454" t="s">
        <v>407</v>
      </c>
      <c r="B110" s="1499"/>
      <c r="C110" s="582">
        <f>' РАЗГРАММОВКА НЕТТО'!BE320</f>
        <v>4</v>
      </c>
      <c r="D110" s="582">
        <f>' РАЗГРАММОВКА НЕТТО'!BE322</f>
        <v>4.8</v>
      </c>
      <c r="E110" s="589">
        <f t="shared" si="14"/>
        <v>4</v>
      </c>
      <c r="F110" s="589">
        <f t="shared" si="14"/>
        <v>4.8</v>
      </c>
      <c r="G110" s="584">
        <f t="shared" si="15"/>
        <v>8.8000000000000007</v>
      </c>
      <c r="H110" s="585">
        <f t="shared" si="16"/>
        <v>4.0000000000000001E-3</v>
      </c>
      <c r="I110" s="586">
        <f t="shared" si="16"/>
        <v>4.7999999999999996E-3</v>
      </c>
      <c r="J110" s="549">
        <v>192</v>
      </c>
      <c r="K110" s="587">
        <f t="shared" si="17"/>
        <v>0.76800000000000002</v>
      </c>
      <c r="L110" s="504">
        <f t="shared" si="18"/>
        <v>0.92159999999999997</v>
      </c>
      <c r="M110" s="389"/>
      <c r="N110" s="390"/>
    </row>
    <row r="111" spans="1:14">
      <c r="A111" s="1454" t="s">
        <v>213</v>
      </c>
      <c r="B111" s="1499"/>
      <c r="C111" s="582">
        <f>' РАЗГРАММОВКА НЕТТО'!BF320</f>
        <v>7.5</v>
      </c>
      <c r="D111" s="582">
        <f>' РАЗГРАММОВКА НЕТТО'!BF322</f>
        <v>9</v>
      </c>
      <c r="E111" s="589">
        <f t="shared" si="14"/>
        <v>7.5</v>
      </c>
      <c r="F111" s="589">
        <f t="shared" si="14"/>
        <v>9</v>
      </c>
      <c r="G111" s="584">
        <f t="shared" si="15"/>
        <v>16.5</v>
      </c>
      <c r="H111" s="585">
        <f t="shared" si="16"/>
        <v>7.4999999999999997E-3</v>
      </c>
      <c r="I111" s="586">
        <f t="shared" si="16"/>
        <v>8.9999999999999993E-3</v>
      </c>
      <c r="J111" s="549">
        <v>380</v>
      </c>
      <c r="K111" s="587">
        <f t="shared" si="17"/>
        <v>2.85</v>
      </c>
      <c r="L111" s="504">
        <f t="shared" si="18"/>
        <v>3.42</v>
      </c>
      <c r="M111" s="389"/>
      <c r="N111" s="390"/>
    </row>
    <row r="112" spans="1:14">
      <c r="A112" s="1454" t="s">
        <v>408</v>
      </c>
      <c r="B112" s="1499"/>
      <c r="C112" s="582">
        <f>' РАЗГРАММОВКА НЕТТО'!BC320</f>
        <v>204.96999999999994</v>
      </c>
      <c r="D112" s="582">
        <f>' РАЗГРАММОВКА НЕТТО'!BC322</f>
        <v>248.81781045751649</v>
      </c>
      <c r="E112" s="589">
        <f t="shared" si="14"/>
        <v>204.96999999999994</v>
      </c>
      <c r="F112" s="589">
        <f t="shared" si="14"/>
        <v>248.81781045751649</v>
      </c>
      <c r="G112" s="584">
        <f t="shared" si="15"/>
        <v>453.78781045751646</v>
      </c>
      <c r="H112" s="585">
        <f t="shared" si="16"/>
        <v>0.20496999999999993</v>
      </c>
      <c r="I112" s="586">
        <f t="shared" si="16"/>
        <v>0.2488178104575165</v>
      </c>
      <c r="J112" s="549">
        <v>35.5</v>
      </c>
      <c r="K112" s="587">
        <f t="shared" si="17"/>
        <v>7.2764349999999975</v>
      </c>
      <c r="L112" s="504">
        <f t="shared" si="18"/>
        <v>8.8330322712418354</v>
      </c>
      <c r="M112" s="389"/>
      <c r="N112" s="390"/>
    </row>
    <row r="113" spans="1:14">
      <c r="A113" s="1454" t="s">
        <v>212</v>
      </c>
      <c r="B113" s="1499"/>
      <c r="C113" s="582">
        <f>' РАЗГРАММОВКА НЕТТО'!BG320</f>
        <v>10.4</v>
      </c>
      <c r="D113" s="582">
        <f>' РАЗГРАММОВКА НЕТТО'!BG322</f>
        <v>12.48</v>
      </c>
      <c r="E113" s="589">
        <f t="shared" si="14"/>
        <v>10.4</v>
      </c>
      <c r="F113" s="589">
        <f t="shared" si="14"/>
        <v>12.48</v>
      </c>
      <c r="G113" s="584">
        <f t="shared" si="15"/>
        <v>22.880000000000003</v>
      </c>
      <c r="H113" s="585">
        <f t="shared" si="16"/>
        <v>1.04E-2</v>
      </c>
      <c r="I113" s="586">
        <f t="shared" si="16"/>
        <v>1.248E-2</v>
      </c>
      <c r="J113" s="549">
        <v>87.5</v>
      </c>
      <c r="K113" s="587">
        <f t="shared" si="17"/>
        <v>0.90999999999999992</v>
      </c>
      <c r="L113" s="504">
        <f t="shared" si="18"/>
        <v>1.0920000000000001</v>
      </c>
      <c r="M113" s="416"/>
      <c r="N113" s="417"/>
    </row>
    <row r="114" spans="1:14">
      <c r="A114" s="1503" t="s">
        <v>390</v>
      </c>
      <c r="B114" s="1481"/>
      <c r="C114" s="494">
        <f>' РАЗГРАММОВКА НЕТТО'!BB320</f>
        <v>0</v>
      </c>
      <c r="D114" s="494">
        <f>' РАЗГРАММОВКА НЕТТО'!BB322</f>
        <v>0</v>
      </c>
      <c r="E114" s="497">
        <f t="shared" si="14"/>
        <v>0</v>
      </c>
      <c r="F114" s="497">
        <f t="shared" si="14"/>
        <v>0</v>
      </c>
      <c r="G114" s="498">
        <f t="shared" si="15"/>
        <v>0</v>
      </c>
      <c r="H114" s="529">
        <f t="shared" si="16"/>
        <v>0</v>
      </c>
      <c r="I114" s="508">
        <f t="shared" si="16"/>
        <v>0</v>
      </c>
      <c r="J114" s="603">
        <v>11.2</v>
      </c>
      <c r="K114" s="521">
        <f t="shared" si="17"/>
        <v>0</v>
      </c>
      <c r="L114" s="530">
        <f t="shared" si="18"/>
        <v>0</v>
      </c>
      <c r="M114" s="394"/>
      <c r="N114" s="394"/>
    </row>
    <row r="115" spans="1:14">
      <c r="A115" s="1482" t="s">
        <v>443</v>
      </c>
      <c r="B115" s="1521"/>
      <c r="C115" s="643">
        <f>' РАЗГРАММОВКА НЕТТО'!BH320</f>
        <v>0.3</v>
      </c>
      <c r="D115" s="643">
        <f>' РАЗГРАММОВКА НЕТТО'!BH322</f>
        <v>0.36</v>
      </c>
      <c r="E115" s="644">
        <f t="shared" si="14"/>
        <v>0.3</v>
      </c>
      <c r="F115" s="644">
        <f t="shared" si="14"/>
        <v>0.36</v>
      </c>
      <c r="G115" s="645">
        <f t="shared" si="15"/>
        <v>0.65999999999999992</v>
      </c>
      <c r="H115" s="646"/>
      <c r="I115" s="647"/>
      <c r="J115" s="553">
        <v>13.7</v>
      </c>
      <c r="K115" s="648">
        <f>E115*J115/50</f>
        <v>8.2199999999999995E-2</v>
      </c>
      <c r="L115" s="540">
        <f>F115*J115/50</f>
        <v>9.8639999999999992E-2</v>
      </c>
      <c r="M115" s="394"/>
      <c r="N115" s="418"/>
    </row>
    <row r="116" spans="1:14">
      <c r="A116" s="1482" t="s">
        <v>444</v>
      </c>
      <c r="B116" s="1521"/>
      <c r="C116" s="649">
        <f>' РАЗГРАММОВКА НЕТТО'!BI320</f>
        <v>0</v>
      </c>
      <c r="D116" s="649">
        <f>' РАЗГРАММОВКА НЕТТО'!BI322</f>
        <v>0</v>
      </c>
      <c r="E116" s="650">
        <f t="shared" si="14"/>
        <v>0</v>
      </c>
      <c r="F116" s="650">
        <f t="shared" si="14"/>
        <v>0</v>
      </c>
      <c r="G116" s="645"/>
      <c r="H116" s="646"/>
      <c r="I116" s="647"/>
      <c r="J116" s="553">
        <v>3</v>
      </c>
      <c r="K116" s="648">
        <f>E116*J116/1.5</f>
        <v>0</v>
      </c>
      <c r="L116" s="540">
        <f>F116*J116/1.5</f>
        <v>0</v>
      </c>
      <c r="M116" s="394"/>
      <c r="N116" s="418"/>
    </row>
    <row r="117" spans="1:14">
      <c r="A117" s="1484" t="s">
        <v>441</v>
      </c>
      <c r="B117" s="1519"/>
      <c r="C117" s="604">
        <f>' РАЗГРАММОВКА НЕТТО'!BK320</f>
        <v>0</v>
      </c>
      <c r="D117" s="604">
        <f>' РАЗГРАММОВКА НЕТТО'!BK322</f>
        <v>0</v>
      </c>
      <c r="E117" s="589">
        <f t="shared" si="14"/>
        <v>0</v>
      </c>
      <c r="F117" s="589">
        <f t="shared" si="14"/>
        <v>0</v>
      </c>
      <c r="G117" s="584"/>
      <c r="H117" s="585">
        <f>E117/1000</f>
        <v>0</v>
      </c>
      <c r="I117" s="586">
        <f>F117/1000</f>
        <v>0</v>
      </c>
      <c r="J117" s="549">
        <v>254</v>
      </c>
      <c r="K117" s="587">
        <f>H117*J117</f>
        <v>0</v>
      </c>
      <c r="L117" s="504">
        <f>I117*J117</f>
        <v>0</v>
      </c>
      <c r="M117" s="394"/>
      <c r="N117" s="418"/>
    </row>
    <row r="118" spans="1:14" ht="15.75" thickBot="1">
      <c r="A118" s="1486" t="s">
        <v>215</v>
      </c>
      <c r="B118" s="1487"/>
      <c r="C118" s="453">
        <f>' РАЗГРАММОВКА НЕТТО'!BD320</f>
        <v>69.905000000000001</v>
      </c>
      <c r="D118" s="453">
        <f>' РАЗГРАММОВКА НЕТТО'!BD322</f>
        <v>89.433333333333337</v>
      </c>
      <c r="E118" s="499">
        <f t="shared" si="14"/>
        <v>69.905000000000001</v>
      </c>
      <c r="F118" s="499">
        <f t="shared" si="14"/>
        <v>89.433333333333337</v>
      </c>
      <c r="G118" s="454"/>
      <c r="H118" s="531">
        <f>E118/1000</f>
        <v>6.9904999999999995E-2</v>
      </c>
      <c r="I118" s="532">
        <f>F118/1000</f>
        <v>8.9433333333333337E-2</v>
      </c>
      <c r="J118" s="560">
        <v>60</v>
      </c>
      <c r="K118" s="533">
        <f>H118*J118</f>
        <v>4.1943000000000001</v>
      </c>
      <c r="L118" s="534">
        <f>I118*J118</f>
        <v>5.3660000000000005</v>
      </c>
      <c r="M118" s="394"/>
      <c r="N118" s="418"/>
    </row>
    <row r="119" spans="1:14" ht="15.75" thickBot="1">
      <c r="A119" s="1520"/>
      <c r="B119" s="1499"/>
      <c r="C119" s="651"/>
      <c r="D119" s="651"/>
      <c r="E119" s="584"/>
      <c r="F119" s="584"/>
      <c r="G119" s="584"/>
      <c r="H119" s="584"/>
      <c r="I119" s="605"/>
      <c r="J119" s="442" t="s">
        <v>446</v>
      </c>
      <c r="K119" s="443" t="e">
        <f>SUM(K4:K118)</f>
        <v>#REF!</v>
      </c>
      <c r="L119" s="443" t="e">
        <f>SUM(L4:L118)</f>
        <v>#REF!</v>
      </c>
      <c r="M119" s="394"/>
      <c r="N119" s="394"/>
    </row>
    <row r="120" spans="1:14" ht="15.75" thickBot="1">
      <c r="J120" s="442" t="s">
        <v>447</v>
      </c>
      <c r="K120" s="443">
        <v>10</v>
      </c>
      <c r="L120" s="443">
        <v>10</v>
      </c>
    </row>
    <row r="121" spans="1:14" ht="19.5" thickBot="1">
      <c r="J121" s="444" t="s">
        <v>205</v>
      </c>
      <c r="K121" s="476" t="e">
        <f>K119/K120</f>
        <v>#REF!</v>
      </c>
      <c r="L121" s="476" t="e">
        <f>L119/L120</f>
        <v>#REF!</v>
      </c>
    </row>
    <row r="122" spans="1:14" ht="19.5" thickBot="1">
      <c r="J122" s="566" t="s">
        <v>391</v>
      </c>
      <c r="K122" s="567">
        <v>65.84</v>
      </c>
      <c r="L122" s="567">
        <v>79.37</v>
      </c>
    </row>
    <row r="123" spans="1:14" ht="16.5" thickBot="1">
      <c r="J123" s="444" t="s">
        <v>445</v>
      </c>
      <c r="K123" s="565">
        <v>77</v>
      </c>
      <c r="L123" s="565">
        <v>88</v>
      </c>
    </row>
    <row r="124" spans="1:14" ht="18.75">
      <c r="I124" s="1493" t="s">
        <v>488</v>
      </c>
      <c r="J124" s="1493"/>
      <c r="K124" s="568" t="s">
        <v>502</v>
      </c>
      <c r="L124" s="568" t="s">
        <v>503</v>
      </c>
    </row>
  </sheetData>
  <mergeCells count="124">
    <mergeCell ref="A1:B2"/>
    <mergeCell ref="C1:D1"/>
    <mergeCell ref="E1:F1"/>
    <mergeCell ref="H1:I1"/>
    <mergeCell ref="J1:J2"/>
    <mergeCell ref="K1:L1"/>
    <mergeCell ref="A9:B9"/>
    <mergeCell ref="A10:B10"/>
    <mergeCell ref="A11:B11"/>
    <mergeCell ref="A12:B12"/>
    <mergeCell ref="A13:B13"/>
    <mergeCell ref="A14:B14"/>
    <mergeCell ref="A3:B3"/>
    <mergeCell ref="A4:B4"/>
    <mergeCell ref="A5:B5"/>
    <mergeCell ref="A6:B6"/>
    <mergeCell ref="A7:B7"/>
    <mergeCell ref="A8:B8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33:B33"/>
    <mergeCell ref="A34:B34"/>
    <mergeCell ref="A35:B35"/>
    <mergeCell ref="A36:B36"/>
    <mergeCell ref="A37:C37"/>
    <mergeCell ref="A38:B38"/>
    <mergeCell ref="A27:B27"/>
    <mergeCell ref="A28:B28"/>
    <mergeCell ref="A29:B29"/>
    <mergeCell ref="A30:B30"/>
    <mergeCell ref="A31:B31"/>
    <mergeCell ref="A32:B32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D79"/>
    <mergeCell ref="A80:B80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117:B117"/>
    <mergeCell ref="A118:B118"/>
    <mergeCell ref="A119:B119"/>
    <mergeCell ref="I124:J124"/>
    <mergeCell ref="A111:B111"/>
    <mergeCell ref="A112:B112"/>
    <mergeCell ref="A113:B113"/>
    <mergeCell ref="A114:B114"/>
    <mergeCell ref="A115:B115"/>
    <mergeCell ref="A116:B116"/>
  </mergeCells>
  <pageMargins left="0.74803149606299213" right="0.74803149606299213" top="0.98425196850393704" bottom="0.98425196850393704" header="0.51181102362204722" footer="0.51181102362204722"/>
  <pageSetup paperSize="9" scale="7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K802"/>
  <sheetViews>
    <sheetView workbookViewId="0">
      <pane xSplit="11" ySplit="9" topLeftCell="AI85" activePane="bottomRight" state="frozen"/>
      <selection pane="topRight" activeCell="J1" sqref="J1"/>
      <selection pane="bottomLeft" activeCell="A10" sqref="A10"/>
      <selection pane="bottomRight" activeCell="AS92" sqref="AS92:AS93"/>
    </sheetView>
  </sheetViews>
  <sheetFormatPr defaultRowHeight="15"/>
  <cols>
    <col min="1" max="1" width="9.5703125" style="284" customWidth="1"/>
    <col min="2" max="2" width="9.7109375" style="284" customWidth="1"/>
    <col min="3" max="3" width="26.140625" customWidth="1"/>
    <col min="4" max="4" width="9" customWidth="1"/>
    <col min="5" max="9" width="5.140625" customWidth="1"/>
    <col min="10" max="10" width="5.140625" style="1013" customWidth="1"/>
    <col min="11" max="14" width="5.140625" customWidth="1"/>
    <col min="15" max="15" width="5.140625" style="283" customWidth="1"/>
    <col min="16" max="16" width="5" customWidth="1"/>
    <col min="17" max="17" width="5.140625" style="1000" customWidth="1"/>
    <col min="18" max="43" width="5.140625" customWidth="1"/>
    <col min="44" max="44" width="5.42578125" style="1013" customWidth="1"/>
    <col min="45" max="50" width="5.140625" customWidth="1"/>
    <col min="51" max="51" width="5.140625" style="1013" customWidth="1"/>
    <col min="52" max="60" width="5.140625" customWidth="1"/>
    <col min="61" max="61" width="5.42578125" customWidth="1"/>
    <col min="62" max="62" width="5.140625" customWidth="1"/>
    <col min="63" max="63" width="5.140625" style="692" customWidth="1"/>
  </cols>
  <sheetData>
    <row r="1" spans="1:63" s="284" customFormat="1" ht="66" customHeight="1">
      <c r="A1" s="335" t="s">
        <v>336</v>
      </c>
      <c r="B1" s="906" t="s">
        <v>335</v>
      </c>
      <c r="C1" s="1377" t="s">
        <v>334</v>
      </c>
      <c r="D1" s="1377"/>
      <c r="E1" s="1355" t="s">
        <v>117</v>
      </c>
      <c r="F1" s="1355" t="s">
        <v>378</v>
      </c>
      <c r="G1" s="1355" t="s">
        <v>267</v>
      </c>
      <c r="H1" s="1355" t="s">
        <v>266</v>
      </c>
      <c r="I1" s="1355" t="s">
        <v>265</v>
      </c>
      <c r="J1" s="1353" t="s">
        <v>264</v>
      </c>
      <c r="K1" s="1355" t="s">
        <v>263</v>
      </c>
      <c r="L1" s="1355" t="s">
        <v>262</v>
      </c>
      <c r="M1" s="1355" t="s">
        <v>261</v>
      </c>
      <c r="N1" s="1355" t="s">
        <v>260</v>
      </c>
      <c r="O1" s="1392" t="s">
        <v>259</v>
      </c>
      <c r="P1" s="1355" t="s">
        <v>258</v>
      </c>
      <c r="Q1" s="1390" t="s">
        <v>257</v>
      </c>
      <c r="R1" s="1355" t="s">
        <v>256</v>
      </c>
      <c r="S1" s="1355" t="s">
        <v>255</v>
      </c>
      <c r="T1" s="1355" t="s">
        <v>254</v>
      </c>
      <c r="U1" s="1355" t="s">
        <v>253</v>
      </c>
      <c r="V1" s="1355" t="s">
        <v>252</v>
      </c>
      <c r="W1" s="1355" t="s">
        <v>251</v>
      </c>
      <c r="X1" s="1355" t="s">
        <v>250</v>
      </c>
      <c r="Y1" s="1355" t="s">
        <v>248</v>
      </c>
      <c r="Z1" s="1355" t="s">
        <v>245</v>
      </c>
      <c r="AA1" s="1355" t="s">
        <v>244</v>
      </c>
      <c r="AB1" s="1355" t="s">
        <v>243</v>
      </c>
      <c r="AC1" s="1383" t="s">
        <v>242</v>
      </c>
      <c r="AD1" s="1383" t="s">
        <v>241</v>
      </c>
      <c r="AE1" s="1383" t="s">
        <v>240</v>
      </c>
      <c r="AF1" s="1383" t="s">
        <v>239</v>
      </c>
      <c r="AG1" s="1355" t="s">
        <v>238</v>
      </c>
      <c r="AH1" s="1355" t="s">
        <v>237</v>
      </c>
      <c r="AI1" s="1355" t="s">
        <v>236</v>
      </c>
      <c r="AJ1" s="1383" t="s">
        <v>235</v>
      </c>
      <c r="AK1" s="1383" t="s">
        <v>234</v>
      </c>
      <c r="AL1" s="1383" t="s">
        <v>233</v>
      </c>
      <c r="AM1" s="1383" t="s">
        <v>232</v>
      </c>
      <c r="AN1" s="1355" t="s">
        <v>48</v>
      </c>
      <c r="AO1" s="1355" t="s">
        <v>231</v>
      </c>
      <c r="AP1" s="1355" t="s">
        <v>230</v>
      </c>
      <c r="AQ1" s="1355" t="s">
        <v>229</v>
      </c>
      <c r="AR1" s="1353" t="s">
        <v>228</v>
      </c>
      <c r="AS1" s="1355" t="s">
        <v>227</v>
      </c>
      <c r="AT1" s="1355" t="s">
        <v>226</v>
      </c>
      <c r="AU1" s="1383" t="s">
        <v>225</v>
      </c>
      <c r="AV1" s="1355" t="s">
        <v>224</v>
      </c>
      <c r="AW1" s="1355" t="s">
        <v>223</v>
      </c>
      <c r="AX1" s="1355" t="s">
        <v>513</v>
      </c>
      <c r="AY1" s="1353" t="s">
        <v>220</v>
      </c>
      <c r="AZ1" s="1383" t="s">
        <v>219</v>
      </c>
      <c r="BA1" s="1355" t="s">
        <v>218</v>
      </c>
      <c r="BB1" s="1355" t="s">
        <v>217</v>
      </c>
      <c r="BC1" s="1355" t="s">
        <v>216</v>
      </c>
      <c r="BD1" s="1355" t="s">
        <v>215</v>
      </c>
      <c r="BE1" s="1383" t="s">
        <v>214</v>
      </c>
      <c r="BF1" s="1383" t="s">
        <v>213</v>
      </c>
      <c r="BG1" s="1383" t="s">
        <v>212</v>
      </c>
      <c r="BH1" s="1355" t="s">
        <v>211</v>
      </c>
      <c r="BI1" s="1383" t="s">
        <v>210</v>
      </c>
      <c r="BJ1" s="1388" t="s">
        <v>441</v>
      </c>
      <c r="BK1" s="1385" t="s">
        <v>504</v>
      </c>
    </row>
    <row r="2" spans="1:63" ht="15.75" customHeight="1">
      <c r="A2" s="1362">
        <v>1</v>
      </c>
      <c r="B2" s="1368" t="s">
        <v>282</v>
      </c>
      <c r="C2" s="905" t="s">
        <v>333</v>
      </c>
      <c r="D2" s="905" t="s">
        <v>332</v>
      </c>
      <c r="E2" s="1356"/>
      <c r="F2" s="1356"/>
      <c r="G2" s="1356"/>
      <c r="H2" s="1356"/>
      <c r="I2" s="1356"/>
      <c r="J2" s="1354"/>
      <c r="K2" s="1356"/>
      <c r="L2" s="1356"/>
      <c r="M2" s="1356"/>
      <c r="N2" s="1356"/>
      <c r="O2" s="1393"/>
      <c r="P2" s="1356"/>
      <c r="Q2" s="1391"/>
      <c r="R2" s="1356"/>
      <c r="S2" s="1356"/>
      <c r="T2" s="1356"/>
      <c r="U2" s="1356"/>
      <c r="V2" s="1356"/>
      <c r="W2" s="1356"/>
      <c r="X2" s="1356"/>
      <c r="Y2" s="1356"/>
      <c r="Z2" s="1356"/>
      <c r="AA2" s="1356"/>
      <c r="AB2" s="1356"/>
      <c r="AC2" s="1384"/>
      <c r="AD2" s="1384"/>
      <c r="AE2" s="1384"/>
      <c r="AF2" s="1384"/>
      <c r="AG2" s="1356"/>
      <c r="AH2" s="1356"/>
      <c r="AI2" s="1356"/>
      <c r="AJ2" s="1384"/>
      <c r="AK2" s="1384"/>
      <c r="AL2" s="1384"/>
      <c r="AM2" s="1384"/>
      <c r="AN2" s="1356"/>
      <c r="AO2" s="1356"/>
      <c r="AP2" s="1356"/>
      <c r="AQ2" s="1356"/>
      <c r="AR2" s="1354"/>
      <c r="AS2" s="1356"/>
      <c r="AT2" s="1356"/>
      <c r="AU2" s="1384"/>
      <c r="AV2" s="1356"/>
      <c r="AW2" s="1356"/>
      <c r="AX2" s="1356"/>
      <c r="AY2" s="1354"/>
      <c r="AZ2" s="1384"/>
      <c r="BA2" s="1356"/>
      <c r="BB2" s="1356"/>
      <c r="BC2" s="1356"/>
      <c r="BD2" s="1356"/>
      <c r="BE2" s="1384"/>
      <c r="BF2" s="1384"/>
      <c r="BG2" s="1384"/>
      <c r="BH2" s="1356"/>
      <c r="BI2" s="1384"/>
      <c r="BJ2" s="1389"/>
      <c r="BK2" s="1386"/>
    </row>
    <row r="3" spans="1:63" ht="15.75" customHeight="1">
      <c r="A3" s="1362"/>
      <c r="B3" s="1344"/>
      <c r="C3" s="1329" t="s">
        <v>318</v>
      </c>
      <c r="D3" s="308">
        <v>130</v>
      </c>
      <c r="E3" s="307">
        <f>'[1]КАШИ, СУПЫ МОЛ'!$F$104</f>
        <v>68.900000000000006</v>
      </c>
      <c r="F3" s="307"/>
      <c r="G3" s="307"/>
      <c r="H3" s="307"/>
      <c r="I3" s="307"/>
      <c r="J3" s="326">
        <f>'[1]КАШИ, СУПЫ МОЛ'!$F$107</f>
        <v>2.6</v>
      </c>
      <c r="K3" s="307"/>
      <c r="L3" s="307"/>
      <c r="M3" s="307"/>
      <c r="N3" s="307"/>
      <c r="O3" s="307"/>
      <c r="P3" s="307"/>
      <c r="Q3" s="989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26">
        <f>'[1]КАШИ, СУПЫ МОЛ'!$F$103</f>
        <v>19.37</v>
      </c>
      <c r="AS3" s="307"/>
      <c r="AT3" s="307"/>
      <c r="AU3" s="307"/>
      <c r="AV3" s="307"/>
      <c r="AW3" s="307"/>
      <c r="AX3" s="307"/>
      <c r="AY3" s="326"/>
      <c r="AZ3" s="307"/>
      <c r="BA3" s="307"/>
      <c r="BB3" s="307"/>
      <c r="BC3" s="307">
        <f>'[1]КАШИ, СУПЫ МОЛ'!$F$106</f>
        <v>2.6</v>
      </c>
      <c r="BD3" s="307"/>
      <c r="BE3" s="307"/>
      <c r="BF3" s="307"/>
      <c r="BG3" s="307"/>
      <c r="BH3" s="307"/>
      <c r="BI3" s="313"/>
      <c r="BJ3" s="680"/>
      <c r="BK3" s="686"/>
    </row>
    <row r="4" spans="1:63" ht="15" customHeight="1">
      <c r="A4" s="1362"/>
      <c r="B4" s="1344"/>
      <c r="C4" s="1329"/>
      <c r="D4" s="907">
        <v>200</v>
      </c>
      <c r="E4" s="311">
        <f>'[1]КАШИ, СУПЫ МОЛ'!$Q$104</f>
        <v>106</v>
      </c>
      <c r="F4" s="311"/>
      <c r="G4" s="311"/>
      <c r="H4" s="311"/>
      <c r="I4" s="311"/>
      <c r="J4" s="326">
        <f>'[1]КАШИ, СУПЫ МОЛ'!$Q$107</f>
        <v>4</v>
      </c>
      <c r="K4" s="311"/>
      <c r="L4" s="311"/>
      <c r="M4" s="311"/>
      <c r="N4" s="311"/>
      <c r="O4" s="311"/>
      <c r="P4" s="311"/>
      <c r="Q4" s="989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26">
        <f>'[1]КАШИ, СУПЫ МОЛ'!$Q$103</f>
        <v>29.8</v>
      </c>
      <c r="AS4" s="311"/>
      <c r="AT4" s="311"/>
      <c r="AU4" s="311"/>
      <c r="AV4" s="311"/>
      <c r="AW4" s="311"/>
      <c r="AX4" s="311"/>
      <c r="AY4" s="326"/>
      <c r="AZ4" s="311"/>
      <c r="BA4" s="311"/>
      <c r="BB4" s="311"/>
      <c r="BC4" s="311">
        <f>'[1]КАШИ, СУПЫ МОЛ'!$Q$106</f>
        <v>4</v>
      </c>
      <c r="BD4" s="311"/>
      <c r="BE4" s="311"/>
      <c r="BF4" s="311"/>
      <c r="BG4" s="311"/>
      <c r="BH4" s="311"/>
      <c r="BI4" s="310"/>
      <c r="BJ4" s="681"/>
      <c r="BK4" s="687"/>
    </row>
    <row r="5" spans="1:63" ht="15.75" customHeight="1">
      <c r="A5" s="1362"/>
      <c r="B5" s="1344"/>
      <c r="C5" s="1380" t="s">
        <v>294</v>
      </c>
      <c r="D5" s="308">
        <v>150</v>
      </c>
      <c r="E5" s="307">
        <f>[1]НАПИТКИ!$F$141</f>
        <v>75</v>
      </c>
      <c r="F5" s="307"/>
      <c r="G5" s="307"/>
      <c r="H5" s="307"/>
      <c r="I5" s="307"/>
      <c r="J5" s="326"/>
      <c r="K5" s="307"/>
      <c r="L5" s="307"/>
      <c r="M5" s="307"/>
      <c r="N5" s="307"/>
      <c r="O5" s="307"/>
      <c r="P5" s="307"/>
      <c r="Q5" s="989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26"/>
      <c r="AS5" s="307"/>
      <c r="AT5" s="307"/>
      <c r="AU5" s="307"/>
      <c r="AV5" s="307"/>
      <c r="AW5" s="307"/>
      <c r="AX5" s="307"/>
      <c r="AY5" s="326"/>
      <c r="AZ5" s="307"/>
      <c r="BA5" s="307"/>
      <c r="BB5" s="307"/>
      <c r="BC5" s="307">
        <f>[1]НАПИТКИ!$F$143</f>
        <v>6.5</v>
      </c>
      <c r="BD5" s="307"/>
      <c r="BE5" s="307"/>
      <c r="BF5" s="307">
        <f>[1]НАПИТКИ!$F$140</f>
        <v>1.5</v>
      </c>
      <c r="BG5" s="307"/>
      <c r="BH5" s="307"/>
      <c r="BI5" s="313"/>
      <c r="BJ5" s="680"/>
      <c r="BK5" s="686"/>
    </row>
    <row r="6" spans="1:63">
      <c r="A6" s="1362"/>
      <c r="B6" s="1344"/>
      <c r="C6" s="1548"/>
      <c r="D6" s="907">
        <v>180</v>
      </c>
      <c r="E6" s="311">
        <f>[1]НАПИТКИ!$Q$141</f>
        <v>90</v>
      </c>
      <c r="F6" s="311"/>
      <c r="G6" s="311"/>
      <c r="H6" s="311"/>
      <c r="I6" s="311"/>
      <c r="J6" s="326"/>
      <c r="K6" s="311"/>
      <c r="L6" s="311"/>
      <c r="M6" s="311"/>
      <c r="N6" s="311"/>
      <c r="O6" s="311"/>
      <c r="P6" s="311"/>
      <c r="Q6" s="989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26"/>
      <c r="AS6" s="311"/>
      <c r="AT6" s="311"/>
      <c r="AU6" s="311"/>
      <c r="AV6" s="311"/>
      <c r="AW6" s="311"/>
      <c r="AX6" s="311"/>
      <c r="AY6" s="326"/>
      <c r="AZ6" s="311"/>
      <c r="BA6" s="311"/>
      <c r="BB6" s="311"/>
      <c r="BC6" s="311">
        <f>[1]НАПИТКИ!$Q$143</f>
        <v>7.8</v>
      </c>
      <c r="BD6" s="311"/>
      <c r="BE6" s="311"/>
      <c r="BF6" s="311">
        <f>[1]НАПИТКИ!$Q$140</f>
        <v>1.8</v>
      </c>
      <c r="BG6" s="311"/>
      <c r="BH6" s="311"/>
      <c r="BI6" s="310"/>
      <c r="BJ6" s="681"/>
      <c r="BK6" s="687"/>
    </row>
    <row r="7" spans="1:63">
      <c r="A7" s="1362"/>
      <c r="B7" s="1344"/>
      <c r="C7" s="977" t="s">
        <v>677</v>
      </c>
      <c r="D7" s="308">
        <f>'[1]ГАСТРОНОМИЯ, ВЫПЕЧКА'!$P$319</f>
        <v>25</v>
      </c>
      <c r="E7" s="307"/>
      <c r="F7" s="307"/>
      <c r="G7" s="307"/>
      <c r="H7" s="307"/>
      <c r="I7" s="307"/>
      <c r="J7" s="326"/>
      <c r="K7" s="307"/>
      <c r="L7" s="307"/>
      <c r="M7" s="307"/>
      <c r="N7" s="307"/>
      <c r="O7" s="307"/>
      <c r="P7" s="307"/>
      <c r="Q7" s="989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26"/>
      <c r="AS7" s="307"/>
      <c r="AT7" s="307"/>
      <c r="AU7" s="307"/>
      <c r="AV7" s="307"/>
      <c r="AW7" s="307"/>
      <c r="AX7" s="307"/>
      <c r="AY7" s="326"/>
      <c r="AZ7" s="307">
        <f>'[1]ГАСТРОНОМИЯ, ВЫПЕЧКА'!$T$322</f>
        <v>25</v>
      </c>
      <c r="BA7" s="307"/>
      <c r="BB7" s="307"/>
      <c r="BC7" s="307"/>
      <c r="BD7" s="307"/>
      <c r="BE7" s="307"/>
      <c r="BF7" s="307"/>
      <c r="BG7" s="307"/>
      <c r="BH7" s="307"/>
      <c r="BI7" s="307"/>
      <c r="BJ7" s="680"/>
      <c r="BK7" s="686"/>
    </row>
    <row r="8" spans="1:63">
      <c r="A8" s="1362"/>
      <c r="B8" s="1344"/>
      <c r="C8" s="980" t="s">
        <v>385</v>
      </c>
      <c r="D8" s="978">
        <f>'[1]ГАСТРОНОМИЯ, ВЫПЕЧКА'!$E$362</f>
        <v>45</v>
      </c>
      <c r="E8" s="311"/>
      <c r="F8" s="311"/>
      <c r="G8" s="311"/>
      <c r="H8" s="311"/>
      <c r="I8" s="311"/>
      <c r="J8" s="326"/>
      <c r="K8" s="311"/>
      <c r="L8" s="311"/>
      <c r="M8" s="311"/>
      <c r="N8" s="311"/>
      <c r="O8" s="311"/>
      <c r="P8" s="311"/>
      <c r="Q8" s="989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26"/>
      <c r="AS8" s="311"/>
      <c r="AT8" s="311"/>
      <c r="AU8" s="311"/>
      <c r="AV8" s="311"/>
      <c r="AW8" s="311"/>
      <c r="AX8" s="311"/>
      <c r="AY8" s="326"/>
      <c r="AZ8" s="311">
        <f>'[1]ГАСТРОНОМИЯ, ВЫПЕЧКА'!$I$365</f>
        <v>45</v>
      </c>
      <c r="BA8" s="311"/>
      <c r="BB8" s="311"/>
      <c r="BC8" s="311"/>
      <c r="BD8" s="311"/>
      <c r="BE8" s="311"/>
      <c r="BF8" s="311"/>
      <c r="BG8" s="311"/>
      <c r="BH8" s="311"/>
      <c r="BI8" s="311"/>
      <c r="BJ8" s="681"/>
      <c r="BK8" s="687"/>
    </row>
    <row r="9" spans="1:63" ht="15.75" customHeight="1">
      <c r="A9" s="1362"/>
      <c r="B9" s="1344"/>
      <c r="C9" s="1329" t="s">
        <v>48</v>
      </c>
      <c r="D9" s="308">
        <v>20</v>
      </c>
      <c r="E9" s="307"/>
      <c r="F9" s="307"/>
      <c r="G9" s="307"/>
      <c r="H9" s="307"/>
      <c r="I9" s="307"/>
      <c r="J9" s="326"/>
      <c r="K9" s="307"/>
      <c r="L9" s="307"/>
      <c r="M9" s="307"/>
      <c r="N9" s="307"/>
      <c r="O9" s="307"/>
      <c r="P9" s="307"/>
      <c r="Q9" s="989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>
        <f>'[1]ГАСТРОНОМИЯ, ВЫПЕЧКА'!$AB$17</f>
        <v>20</v>
      </c>
      <c r="AO9" s="307"/>
      <c r="AP9" s="307"/>
      <c r="AQ9" s="307"/>
      <c r="AR9" s="326"/>
      <c r="AS9" s="307"/>
      <c r="AT9" s="307"/>
      <c r="AU9" s="307"/>
      <c r="AV9" s="307"/>
      <c r="AW9" s="307"/>
      <c r="AX9" s="307"/>
      <c r="AY9" s="326"/>
      <c r="AZ9" s="307"/>
      <c r="BA9" s="307"/>
      <c r="BB9" s="307"/>
      <c r="BC9" s="307"/>
      <c r="BD9" s="307"/>
      <c r="BE9" s="307"/>
      <c r="BF9" s="307"/>
      <c r="BG9" s="307"/>
      <c r="BH9" s="307"/>
      <c r="BI9" s="313"/>
      <c r="BJ9" s="680"/>
      <c r="BK9" s="686"/>
    </row>
    <row r="10" spans="1:63" ht="15.75" customHeight="1">
      <c r="A10" s="1362"/>
      <c r="B10" s="1344"/>
      <c r="C10" s="1329"/>
      <c r="D10" s="907">
        <v>25</v>
      </c>
      <c r="E10" s="311"/>
      <c r="F10" s="311"/>
      <c r="G10" s="311"/>
      <c r="H10" s="311"/>
      <c r="I10" s="311"/>
      <c r="J10" s="326"/>
      <c r="K10" s="311"/>
      <c r="L10" s="311"/>
      <c r="M10" s="311"/>
      <c r="N10" s="311"/>
      <c r="O10" s="311"/>
      <c r="P10" s="311"/>
      <c r="Q10" s="989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311">
        <f>'[1]ГАСТРОНОМИЯ, ВЫПЕЧКА'!$AX$17</f>
        <v>25</v>
      </c>
      <c r="AO10" s="311"/>
      <c r="AP10" s="311"/>
      <c r="AQ10" s="311"/>
      <c r="AR10" s="326"/>
      <c r="AS10" s="311"/>
      <c r="AT10" s="311"/>
      <c r="AU10" s="311"/>
      <c r="AV10" s="311"/>
      <c r="AW10" s="311"/>
      <c r="AX10" s="311"/>
      <c r="AY10" s="326"/>
      <c r="AZ10" s="311"/>
      <c r="BA10" s="311"/>
      <c r="BB10" s="311"/>
      <c r="BC10" s="311"/>
      <c r="BD10" s="311"/>
      <c r="BE10" s="311"/>
      <c r="BF10" s="311"/>
      <c r="BG10" s="311"/>
      <c r="BH10" s="311"/>
      <c r="BI10" s="310"/>
      <c r="BJ10" s="681"/>
      <c r="BK10" s="687"/>
    </row>
    <row r="11" spans="1:63" ht="15.75" customHeight="1">
      <c r="A11" s="1364"/>
      <c r="B11" s="1344"/>
      <c r="C11" s="1329" t="s">
        <v>68</v>
      </c>
      <c r="D11" s="308">
        <f>'[1]ГАСТРОНОМИЯ, ВЫПЕЧКА'!$I$60</f>
        <v>10</v>
      </c>
      <c r="E11" s="307"/>
      <c r="F11" s="307"/>
      <c r="G11" s="307"/>
      <c r="H11" s="307"/>
      <c r="I11" s="307"/>
      <c r="J11" s="326"/>
      <c r="K11" s="307"/>
      <c r="L11" s="307"/>
      <c r="M11" s="307"/>
      <c r="N11" s="307"/>
      <c r="O11" s="307"/>
      <c r="P11" s="307"/>
      <c r="Q11" s="989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>
        <f>'[1]ГАСТРОНОМИЯ, ВЫПЕЧКА'!$F$60</f>
        <v>10</v>
      </c>
      <c r="AP11" s="307"/>
      <c r="AQ11" s="307"/>
      <c r="AR11" s="326"/>
      <c r="AS11" s="307"/>
      <c r="AT11" s="307"/>
      <c r="AU11" s="307"/>
      <c r="AV11" s="307"/>
      <c r="AW11" s="307"/>
      <c r="AX11" s="307"/>
      <c r="AY11" s="326"/>
      <c r="AZ11" s="307"/>
      <c r="BA11" s="307"/>
      <c r="BB11" s="307"/>
      <c r="BC11" s="307"/>
      <c r="BD11" s="307"/>
      <c r="BE11" s="307"/>
      <c r="BF11" s="307"/>
      <c r="BG11" s="307"/>
      <c r="BH11" s="307"/>
      <c r="BI11" s="313"/>
      <c r="BJ11" s="680"/>
      <c r="BK11" s="686"/>
    </row>
    <row r="12" spans="1:63" ht="15.75" customHeight="1">
      <c r="A12" s="1364"/>
      <c r="B12" s="1346"/>
      <c r="C12" s="1329"/>
      <c r="D12" s="925">
        <f>'[1]ГАСТРОНОМИЯ, ВЫПЕЧКА'!$AA$57</f>
        <v>20</v>
      </c>
      <c r="E12" s="926"/>
      <c r="F12" s="926"/>
      <c r="G12" s="926"/>
      <c r="H12" s="926"/>
      <c r="I12" s="926"/>
      <c r="J12" s="1001"/>
      <c r="K12" s="926"/>
      <c r="L12" s="926"/>
      <c r="M12" s="926"/>
      <c r="N12" s="926"/>
      <c r="O12" s="926"/>
      <c r="P12" s="926"/>
      <c r="Q12" s="994"/>
      <c r="R12" s="926"/>
      <c r="S12" s="926"/>
      <c r="T12" s="926"/>
      <c r="U12" s="926"/>
      <c r="V12" s="926"/>
      <c r="W12" s="926"/>
      <c r="X12" s="926"/>
      <c r="Y12" s="926"/>
      <c r="Z12" s="926"/>
      <c r="AA12" s="926"/>
      <c r="AB12" s="926"/>
      <c r="AC12" s="926"/>
      <c r="AD12" s="926"/>
      <c r="AE12" s="926"/>
      <c r="AF12" s="926"/>
      <c r="AG12" s="926"/>
      <c r="AH12" s="926"/>
      <c r="AI12" s="926"/>
      <c r="AJ12" s="926"/>
      <c r="AK12" s="926"/>
      <c r="AL12" s="926"/>
      <c r="AM12" s="926"/>
      <c r="AN12" s="926"/>
      <c r="AO12" s="926">
        <f>'[1]ГАСТРОНОМИЯ, ВЫПЕЧКА'!$AB$60</f>
        <v>20</v>
      </c>
      <c r="AP12" s="926"/>
      <c r="AQ12" s="926"/>
      <c r="AR12" s="1001"/>
      <c r="AS12" s="926"/>
      <c r="AT12" s="926"/>
      <c r="AU12" s="926"/>
      <c r="AV12" s="926"/>
      <c r="AW12" s="926"/>
      <c r="AX12" s="926"/>
      <c r="AY12" s="1001"/>
      <c r="AZ12" s="926"/>
      <c r="BA12" s="926"/>
      <c r="BB12" s="926"/>
      <c r="BC12" s="926"/>
      <c r="BD12" s="926"/>
      <c r="BE12" s="926"/>
      <c r="BF12" s="926"/>
      <c r="BG12" s="926"/>
      <c r="BH12" s="926"/>
      <c r="BI12" s="927"/>
      <c r="BJ12" s="927"/>
      <c r="BK12" s="928"/>
    </row>
    <row r="13" spans="1:63" ht="15.75" customHeight="1">
      <c r="A13" s="1362"/>
      <c r="B13" s="1349" t="s">
        <v>276</v>
      </c>
      <c r="C13" s="1329" t="s">
        <v>518</v>
      </c>
      <c r="D13" s="308">
        <v>95</v>
      </c>
      <c r="E13" s="307"/>
      <c r="F13" s="307"/>
      <c r="G13" s="307"/>
      <c r="H13" s="307"/>
      <c r="I13" s="307"/>
      <c r="J13" s="326"/>
      <c r="K13" s="307"/>
      <c r="L13" s="307"/>
      <c r="M13" s="307"/>
      <c r="N13" s="307"/>
      <c r="O13" s="307"/>
      <c r="P13" s="307"/>
      <c r="Q13" s="989"/>
      <c r="R13" s="307"/>
      <c r="S13" s="307"/>
      <c r="T13" s="307"/>
      <c r="U13" s="307"/>
      <c r="V13" s="307"/>
      <c r="W13" s="307"/>
      <c r="X13" s="307"/>
      <c r="Y13" s="307"/>
      <c r="Z13" s="307"/>
      <c r="AA13" s="307">
        <f>'[1]ФРУКТЫ, ОВОЩИ'!$Q$17</f>
        <v>95</v>
      </c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26"/>
      <c r="AS13" s="307"/>
      <c r="AT13" s="307"/>
      <c r="AU13" s="307"/>
      <c r="AV13" s="307"/>
      <c r="AW13" s="307"/>
      <c r="AX13" s="307"/>
      <c r="AY13" s="326"/>
      <c r="AZ13" s="307"/>
      <c r="BA13" s="307"/>
      <c r="BB13" s="307"/>
      <c r="BC13" s="307"/>
      <c r="BD13" s="307"/>
      <c r="BE13" s="307"/>
      <c r="BF13" s="307"/>
      <c r="BG13" s="307"/>
      <c r="BH13" s="307"/>
      <c r="BI13" s="313"/>
      <c r="BJ13" s="680"/>
      <c r="BK13" s="686"/>
    </row>
    <row r="14" spans="1:63" ht="15.75" customHeight="1">
      <c r="A14" s="1362"/>
      <c r="B14" s="1349"/>
      <c r="C14" s="1329"/>
      <c r="D14" s="907">
        <v>100</v>
      </c>
      <c r="E14" s="311"/>
      <c r="F14" s="311"/>
      <c r="G14" s="311"/>
      <c r="H14" s="311"/>
      <c r="I14" s="311"/>
      <c r="J14" s="326"/>
      <c r="K14" s="311"/>
      <c r="L14" s="311"/>
      <c r="M14" s="311"/>
      <c r="N14" s="311"/>
      <c r="O14" s="311"/>
      <c r="P14" s="311"/>
      <c r="Q14" s="989"/>
      <c r="R14" s="311"/>
      <c r="S14" s="311"/>
      <c r="T14" s="311"/>
      <c r="U14" s="311"/>
      <c r="V14" s="311"/>
      <c r="W14" s="311"/>
      <c r="X14" s="311"/>
      <c r="Y14" s="311"/>
      <c r="Z14" s="311"/>
      <c r="AA14" s="311">
        <f>'[1]ФРУКТЫ, ОВОЩИ'!$F$17</f>
        <v>100</v>
      </c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26"/>
      <c r="AS14" s="311"/>
      <c r="AT14" s="311"/>
      <c r="AU14" s="311"/>
      <c r="AV14" s="311"/>
      <c r="AW14" s="311"/>
      <c r="AX14" s="311"/>
      <c r="AY14" s="326"/>
      <c r="AZ14" s="311"/>
      <c r="BA14" s="311"/>
      <c r="BB14" s="311"/>
      <c r="BC14" s="311"/>
      <c r="BD14" s="311"/>
      <c r="BE14" s="311"/>
      <c r="BF14" s="311"/>
      <c r="BG14" s="311"/>
      <c r="BH14" s="311"/>
      <c r="BI14" s="310"/>
      <c r="BJ14" s="681"/>
      <c r="BK14" s="687"/>
    </row>
    <row r="15" spans="1:63" ht="15.75" customHeight="1">
      <c r="A15" s="1362"/>
      <c r="B15" s="1349" t="s">
        <v>274</v>
      </c>
      <c r="C15" s="1329" t="s">
        <v>295</v>
      </c>
      <c r="D15" s="308">
        <f>'[1]ФРУКТЫ, ОВОЩИ'!$E$310</f>
        <v>40</v>
      </c>
      <c r="E15" s="307"/>
      <c r="F15" s="307"/>
      <c r="G15" s="307"/>
      <c r="H15" s="307"/>
      <c r="I15" s="307"/>
      <c r="J15" s="326"/>
      <c r="K15" s="307"/>
      <c r="L15" s="307"/>
      <c r="M15" s="307"/>
      <c r="N15" s="307"/>
      <c r="O15" s="307"/>
      <c r="P15" s="307"/>
      <c r="Q15" s="989"/>
      <c r="R15" s="307"/>
      <c r="S15" s="307"/>
      <c r="T15" s="307"/>
      <c r="U15" s="307">
        <f>'[1]ФРУКТЫ, ОВОЩИ'!$F$357</f>
        <v>8.4</v>
      </c>
      <c r="V15" s="307">
        <f>'[1]ФРУКТЫ, ОВОЩИ'!$F$356</f>
        <v>37.6</v>
      </c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>
        <f>'[1]ФРУКТЫ, ОВОЩИ'!$F$358</f>
        <v>7</v>
      </c>
      <c r="AJ15" s="307"/>
      <c r="AK15" s="307"/>
      <c r="AL15" s="307"/>
      <c r="AM15" s="307"/>
      <c r="AN15" s="307"/>
      <c r="AO15" s="307"/>
      <c r="AP15" s="307"/>
      <c r="AQ15" s="307"/>
      <c r="AR15" s="326"/>
      <c r="AS15" s="307"/>
      <c r="AT15" s="307"/>
      <c r="AU15" s="307"/>
      <c r="AV15" s="307"/>
      <c r="AW15" s="307"/>
      <c r="AX15" s="307"/>
      <c r="AY15" s="326"/>
      <c r="AZ15" s="307"/>
      <c r="BA15" s="307"/>
      <c r="BB15" s="307"/>
      <c r="BC15" s="307">
        <f>'[1]ФРУКТЫ, ОВОЩИ'!$F$360</f>
        <v>0.6</v>
      </c>
      <c r="BD15" s="307">
        <f>'[1]ФРУКТЫ, ОВОЩИ'!$F$359</f>
        <v>2.8</v>
      </c>
      <c r="BE15" s="307"/>
      <c r="BF15" s="307"/>
      <c r="BG15" s="307"/>
      <c r="BH15" s="307"/>
      <c r="BI15" s="313"/>
      <c r="BJ15" s="680"/>
      <c r="BK15" s="686"/>
    </row>
    <row r="16" spans="1:63" ht="15.75" customHeight="1">
      <c r="A16" s="1362"/>
      <c r="B16" s="1349"/>
      <c r="C16" s="1329"/>
      <c r="D16" s="1066">
        <f>'[1]ФРУКТЫ, ОВОЩИ'!$P$310</f>
        <v>60</v>
      </c>
      <c r="E16" s="311"/>
      <c r="F16" s="311"/>
      <c r="G16" s="311"/>
      <c r="H16" s="311"/>
      <c r="I16" s="311"/>
      <c r="J16" s="326"/>
      <c r="K16" s="311"/>
      <c r="L16" s="311"/>
      <c r="M16" s="311"/>
      <c r="N16" s="311"/>
      <c r="O16" s="311"/>
      <c r="P16" s="311"/>
      <c r="Q16" s="989"/>
      <c r="R16" s="311"/>
      <c r="S16" s="311"/>
      <c r="T16" s="311"/>
      <c r="U16" s="311">
        <f>'[1]ФРУКТЫ, ОВОЩИ'!$Q$357</f>
        <v>12.6</v>
      </c>
      <c r="V16" s="311">
        <f>'[1]ФРУКТЫ, ОВОЩИ'!$Q$356</f>
        <v>56.4</v>
      </c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>
        <f>'[1]ФРУКТЫ, ОВОЩИ'!$Q$358</f>
        <v>10.5</v>
      </c>
      <c r="AJ16" s="311"/>
      <c r="AK16" s="311"/>
      <c r="AL16" s="311"/>
      <c r="AM16" s="311"/>
      <c r="AN16" s="311"/>
      <c r="AO16" s="311"/>
      <c r="AP16" s="311"/>
      <c r="AQ16" s="311"/>
      <c r="AR16" s="326"/>
      <c r="AS16" s="311"/>
      <c r="AT16" s="311"/>
      <c r="AU16" s="311"/>
      <c r="AV16" s="311"/>
      <c r="AW16" s="311"/>
      <c r="AX16" s="311"/>
      <c r="AY16" s="326"/>
      <c r="AZ16" s="311"/>
      <c r="BA16" s="311"/>
      <c r="BB16" s="311"/>
      <c r="BC16" s="311">
        <f>'[1]ФРУКТЫ, ОВОЩИ'!$Q$360</f>
        <v>0.8</v>
      </c>
      <c r="BD16" s="311">
        <f>'[1]ФРУКТЫ, ОВОЩИ'!$Q$359</f>
        <v>4</v>
      </c>
      <c r="BE16" s="311"/>
      <c r="BF16" s="311"/>
      <c r="BG16" s="311"/>
      <c r="BH16" s="311"/>
      <c r="BI16" s="310"/>
      <c r="BJ16" s="681"/>
      <c r="BK16" s="687"/>
    </row>
    <row r="17" spans="1:63" ht="16.5" customHeight="1">
      <c r="A17" s="1362"/>
      <c r="B17" s="1349"/>
      <c r="C17" s="1329" t="s">
        <v>329</v>
      </c>
      <c r="D17" s="308">
        <v>180</v>
      </c>
      <c r="E17" s="307"/>
      <c r="F17" s="307"/>
      <c r="G17" s="307"/>
      <c r="H17" s="307">
        <f>[1]СУПЫ!$F$106</f>
        <v>4.5</v>
      </c>
      <c r="I17" s="307"/>
      <c r="J17" s="326"/>
      <c r="K17" s="307"/>
      <c r="L17" s="307"/>
      <c r="M17" s="307"/>
      <c r="N17" s="307"/>
      <c r="O17" s="307"/>
      <c r="P17" s="307"/>
      <c r="Q17" s="989"/>
      <c r="R17" s="307">
        <f>[1]СУПЫ!$F$101</f>
        <v>33.39</v>
      </c>
      <c r="S17" s="307">
        <f>[1]СУПЫ!$F$100</f>
        <v>45</v>
      </c>
      <c r="T17" s="307"/>
      <c r="U17" s="307">
        <f>[1]СУПЫ!$F$103</f>
        <v>10.71</v>
      </c>
      <c r="V17" s="307">
        <f>[1]СУПЫ!$F$102</f>
        <v>9</v>
      </c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26"/>
      <c r="AS17" s="307"/>
      <c r="AT17" s="307"/>
      <c r="AU17" s="307"/>
      <c r="AV17" s="307"/>
      <c r="AW17" s="307"/>
      <c r="AX17" s="307"/>
      <c r="AY17" s="326"/>
      <c r="AZ17" s="307"/>
      <c r="BA17" s="307"/>
      <c r="BB17" s="307"/>
      <c r="BC17" s="307"/>
      <c r="BD17" s="307">
        <f>[1]СУПЫ!$F$104</f>
        <v>2.16</v>
      </c>
      <c r="BE17" s="307"/>
      <c r="BF17" s="307"/>
      <c r="BG17" s="307"/>
      <c r="BH17" s="307"/>
      <c r="BI17" s="313"/>
      <c r="BJ17" s="680"/>
      <c r="BK17" s="686"/>
    </row>
    <row r="18" spans="1:63" ht="16.5" customHeight="1">
      <c r="A18" s="1362"/>
      <c r="B18" s="1349"/>
      <c r="C18" s="1329"/>
      <c r="D18" s="907">
        <v>200</v>
      </c>
      <c r="E18" s="311"/>
      <c r="F18" s="311"/>
      <c r="G18" s="311"/>
      <c r="H18" s="311">
        <f>[1]СУПЫ!$Q$106</f>
        <v>5</v>
      </c>
      <c r="I18" s="311"/>
      <c r="J18" s="326"/>
      <c r="K18" s="311"/>
      <c r="L18" s="311"/>
      <c r="M18" s="311"/>
      <c r="N18" s="311"/>
      <c r="O18" s="311"/>
      <c r="P18" s="311"/>
      <c r="Q18" s="989"/>
      <c r="R18" s="311">
        <f>[1]СУПЫ!$Q$101</f>
        <v>37.1</v>
      </c>
      <c r="S18" s="311">
        <f>[1]СУПЫ!$Q$100</f>
        <v>50</v>
      </c>
      <c r="T18" s="311"/>
      <c r="U18" s="311">
        <f>[1]СУПЫ!$Q$103</f>
        <v>11.9</v>
      </c>
      <c r="V18" s="311">
        <f>[1]СУПЫ!$Q$102</f>
        <v>10</v>
      </c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26"/>
      <c r="AS18" s="311"/>
      <c r="AT18" s="311"/>
      <c r="AU18" s="311"/>
      <c r="AV18" s="311"/>
      <c r="AW18" s="311"/>
      <c r="AX18" s="311"/>
      <c r="AY18" s="326"/>
      <c r="AZ18" s="311"/>
      <c r="BA18" s="311"/>
      <c r="BB18" s="311"/>
      <c r="BC18" s="311"/>
      <c r="BD18" s="311">
        <f>[1]СУПЫ!$Q$104</f>
        <v>2.4</v>
      </c>
      <c r="BE18" s="311"/>
      <c r="BF18" s="311"/>
      <c r="BG18" s="311"/>
      <c r="BH18" s="311"/>
      <c r="BI18" s="310"/>
      <c r="BJ18" s="681"/>
      <c r="BK18" s="687"/>
    </row>
    <row r="19" spans="1:63" ht="17.25" customHeight="1">
      <c r="A19" s="1362"/>
      <c r="B19" s="1349"/>
      <c r="C19" s="1329" t="s">
        <v>505</v>
      </c>
      <c r="D19" s="308">
        <v>60</v>
      </c>
      <c r="E19" s="307">
        <f>'[1]МЯСО, РЫБА'!$F$19</f>
        <v>8.5500000000000007</v>
      </c>
      <c r="F19" s="307"/>
      <c r="G19" s="307"/>
      <c r="H19" s="307"/>
      <c r="I19" s="307"/>
      <c r="J19" s="326">
        <f>'[1]МЯСО, РЫБА'!$F$22</f>
        <v>1.2</v>
      </c>
      <c r="K19" s="307"/>
      <c r="L19" s="307"/>
      <c r="M19" s="307"/>
      <c r="N19" s="307"/>
      <c r="O19" s="307">
        <f>'[1]МЯСО, РЫБА'!$F$17</f>
        <v>78.75</v>
      </c>
      <c r="P19" s="307"/>
      <c r="Q19" s="989">
        <f>'[1]МЯСО, РЫБА'!$F$20</f>
        <v>7.1250000000000008E-2</v>
      </c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>
        <f>'[1]МЯСО, РЫБА'!$F$18</f>
        <v>11.1</v>
      </c>
      <c r="AO19" s="307"/>
      <c r="AP19" s="307"/>
      <c r="AQ19" s="307"/>
      <c r="AR19" s="326"/>
      <c r="AS19" s="307"/>
      <c r="AT19" s="307"/>
      <c r="AU19" s="307"/>
      <c r="AV19" s="307"/>
      <c r="AW19" s="307"/>
      <c r="AX19" s="307"/>
      <c r="AY19" s="326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680"/>
      <c r="BK19" s="686"/>
    </row>
    <row r="20" spans="1:63" ht="16.5" customHeight="1">
      <c r="A20" s="1362"/>
      <c r="B20" s="1349"/>
      <c r="C20" s="1329"/>
      <c r="D20" s="907">
        <v>80</v>
      </c>
      <c r="E20" s="311">
        <f>'[1]МЯСО, РЫБА'!$Q$19</f>
        <v>11.4</v>
      </c>
      <c r="F20" s="311"/>
      <c r="G20" s="311"/>
      <c r="H20" s="311"/>
      <c r="I20" s="311"/>
      <c r="J20" s="326">
        <f>'[1]МЯСО, РЫБА'!$Q$22</f>
        <v>1.6</v>
      </c>
      <c r="K20" s="311"/>
      <c r="L20" s="311"/>
      <c r="M20" s="311"/>
      <c r="N20" s="311"/>
      <c r="O20" s="311">
        <f>'[1]МЯСО, РЫБА'!$Q$17</f>
        <v>105</v>
      </c>
      <c r="P20" s="311"/>
      <c r="Q20" s="989">
        <f>'[1]МЯСО, РЫБА'!$Q$20</f>
        <v>9.5000000000000001E-2</v>
      </c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1"/>
      <c r="AN20" s="311">
        <f>'[1]МЯСО, РЫБА'!$Q$18</f>
        <v>14.8</v>
      </c>
      <c r="AO20" s="311"/>
      <c r="AP20" s="311"/>
      <c r="AQ20" s="311"/>
      <c r="AR20" s="326"/>
      <c r="AS20" s="311"/>
      <c r="AT20" s="311"/>
      <c r="AU20" s="311"/>
      <c r="AV20" s="311"/>
      <c r="AW20" s="311"/>
      <c r="AX20" s="311"/>
      <c r="AY20" s="326"/>
      <c r="AZ20" s="311"/>
      <c r="BA20" s="311"/>
      <c r="BB20" s="311"/>
      <c r="BC20" s="311"/>
      <c r="BD20" s="311"/>
      <c r="BE20" s="311"/>
      <c r="BF20" s="311"/>
      <c r="BG20" s="311"/>
      <c r="BH20" s="311"/>
      <c r="BI20" s="311"/>
      <c r="BJ20" s="681"/>
      <c r="BK20" s="687"/>
    </row>
    <row r="21" spans="1:63">
      <c r="A21" s="1362"/>
      <c r="B21" s="1349"/>
      <c r="C21" s="1332" t="s">
        <v>357</v>
      </c>
      <c r="D21" s="308">
        <v>120</v>
      </c>
      <c r="E21" s="307"/>
      <c r="F21" s="307"/>
      <c r="G21" s="307"/>
      <c r="H21" s="307"/>
      <c r="I21" s="307"/>
      <c r="J21" s="326">
        <f>[1]ГАРНИРЫ!$F$193+[1]ГАРНИРЫ!$F$197</f>
        <v>4.72</v>
      </c>
      <c r="K21" s="307"/>
      <c r="L21" s="307"/>
      <c r="M21" s="307"/>
      <c r="N21" s="307"/>
      <c r="O21" s="307"/>
      <c r="P21" s="307"/>
      <c r="Q21" s="989"/>
      <c r="R21" s="307">
        <f>[1]ГАРНИРЫ!$F$189</f>
        <v>65.28</v>
      </c>
      <c r="S21" s="307">
        <f>[1]ГАРНИРЫ!$F$192</f>
        <v>38.799999999999997</v>
      </c>
      <c r="T21" s="307"/>
      <c r="U21" s="307">
        <f>[1]ГАРНИРЫ!$F$191</f>
        <v>13.12</v>
      </c>
      <c r="V21" s="307">
        <f>[1]ГАРНИРЫ!$F$190</f>
        <v>21.28</v>
      </c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>
        <f>[1]ГАРНИРЫ!$F$198</f>
        <v>2.16</v>
      </c>
      <c r="AJ21" s="307"/>
      <c r="AK21" s="307"/>
      <c r="AL21" s="307"/>
      <c r="AM21" s="307"/>
      <c r="AN21" s="307"/>
      <c r="AO21" s="307"/>
      <c r="AP21" s="307"/>
      <c r="AQ21" s="307">
        <f>[1]ГАРНИРЫ!$F$196</f>
        <v>1.76</v>
      </c>
      <c r="AR21" s="326"/>
      <c r="AS21" s="307"/>
      <c r="AT21" s="307"/>
      <c r="AU21" s="307"/>
      <c r="AV21" s="307"/>
      <c r="AW21" s="307"/>
      <c r="AX21" s="307"/>
      <c r="AY21" s="326"/>
      <c r="AZ21" s="307"/>
      <c r="BA21" s="307"/>
      <c r="BB21" s="307"/>
      <c r="BC21" s="307">
        <f>[1]ГАРНИРЫ!$F$200</f>
        <v>0.64</v>
      </c>
      <c r="BD21" s="307"/>
      <c r="BE21" s="307"/>
      <c r="BF21" s="307"/>
      <c r="BG21" s="307"/>
      <c r="BH21" s="313"/>
      <c r="BI21" s="913"/>
      <c r="BJ21" s="896"/>
      <c r="BK21" s="686"/>
    </row>
    <row r="22" spans="1:63">
      <c r="A22" s="1362"/>
      <c r="B22" s="1349"/>
      <c r="C22" s="1333"/>
      <c r="D22" s="979">
        <v>150</v>
      </c>
      <c r="E22" s="314"/>
      <c r="F22" s="314"/>
      <c r="G22" s="314"/>
      <c r="H22" s="314"/>
      <c r="I22" s="314"/>
      <c r="J22" s="326">
        <f>[1]ГАРНИРЫ!$Q$193+[1]ГАРНИРЫ!$Q$197</f>
        <v>5.9</v>
      </c>
      <c r="K22" s="314"/>
      <c r="L22" s="314"/>
      <c r="M22" s="314"/>
      <c r="N22" s="314"/>
      <c r="O22" s="314"/>
      <c r="P22" s="314"/>
      <c r="Q22" s="989"/>
      <c r="R22" s="314">
        <f>[1]ГАРНИРЫ!$Q$189</f>
        <v>81.599999999999994</v>
      </c>
      <c r="S22" s="314">
        <f>[1]ГАРНИРЫ!$Q$192</f>
        <v>48.5</v>
      </c>
      <c r="T22" s="314"/>
      <c r="U22" s="314">
        <f>[1]ГАРНИРЫ!$Q$191</f>
        <v>16.399999999999999</v>
      </c>
      <c r="V22" s="314">
        <f>[1]ГАРНИРЫ!$Q$190</f>
        <v>26.6</v>
      </c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>
        <f>[1]ГАРНИРЫ!$Q$198</f>
        <v>2.7</v>
      </c>
      <c r="AJ22" s="314"/>
      <c r="AK22" s="314"/>
      <c r="AL22" s="314"/>
      <c r="AM22" s="314"/>
      <c r="AN22" s="314"/>
      <c r="AO22" s="314"/>
      <c r="AP22" s="314"/>
      <c r="AQ22" s="314">
        <f>[1]ГАРНИРЫ!$Q$196</f>
        <v>2.2000000000000002</v>
      </c>
      <c r="AR22" s="326"/>
      <c r="AS22" s="314"/>
      <c r="AT22" s="314"/>
      <c r="AU22" s="314"/>
      <c r="AV22" s="314"/>
      <c r="AW22" s="314"/>
      <c r="AX22" s="314"/>
      <c r="AY22" s="326"/>
      <c r="AZ22" s="314"/>
      <c r="BA22" s="314"/>
      <c r="BB22" s="314"/>
      <c r="BC22" s="314">
        <f>[1]ГАРНИРЫ!$Q$200</f>
        <v>0.8</v>
      </c>
      <c r="BD22" s="314"/>
      <c r="BE22" s="314"/>
      <c r="BF22" s="314"/>
      <c r="BG22" s="314"/>
      <c r="BH22" s="328"/>
      <c r="BI22" s="918"/>
      <c r="BJ22" s="897"/>
      <c r="BK22" s="688"/>
    </row>
    <row r="23" spans="1:63" ht="15.75" customHeight="1">
      <c r="A23" s="1362"/>
      <c r="B23" s="1349"/>
      <c r="C23" s="1332" t="s">
        <v>516</v>
      </c>
      <c r="D23" s="308">
        <v>150</v>
      </c>
      <c r="E23" s="307"/>
      <c r="F23" s="307"/>
      <c r="G23" s="307"/>
      <c r="H23" s="307"/>
      <c r="I23" s="307"/>
      <c r="J23" s="326"/>
      <c r="K23" s="307"/>
      <c r="L23" s="307"/>
      <c r="M23" s="307"/>
      <c r="N23" s="307"/>
      <c r="O23" s="307"/>
      <c r="P23" s="307"/>
      <c r="Q23" s="989"/>
      <c r="R23" s="307"/>
      <c r="S23" s="307"/>
      <c r="T23" s="307"/>
      <c r="U23" s="307"/>
      <c r="V23" s="307"/>
      <c r="W23" s="307"/>
      <c r="X23" s="307"/>
      <c r="Y23" s="307"/>
      <c r="Z23" s="307"/>
      <c r="AA23" s="307">
        <f>[1]НАПИТКИ!$F$272</f>
        <v>34</v>
      </c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26"/>
      <c r="AS23" s="307"/>
      <c r="AT23" s="307"/>
      <c r="AU23" s="307"/>
      <c r="AV23" s="307"/>
      <c r="AW23" s="307"/>
      <c r="AX23" s="307"/>
      <c r="AY23" s="326"/>
      <c r="AZ23" s="307"/>
      <c r="BA23" s="307"/>
      <c r="BB23" s="307"/>
      <c r="BC23" s="307">
        <f>[1]НАПИТКИ!$F$274</f>
        <v>6.5</v>
      </c>
      <c r="BD23" s="307"/>
      <c r="BE23" s="307"/>
      <c r="BF23" s="307"/>
      <c r="BG23" s="307"/>
      <c r="BH23" s="307"/>
      <c r="BI23" s="313"/>
      <c r="BJ23" s="680"/>
      <c r="BK23" s="686"/>
    </row>
    <row r="24" spans="1:63" ht="17.25" customHeight="1">
      <c r="A24" s="1362"/>
      <c r="B24" s="1349"/>
      <c r="C24" s="1333"/>
      <c r="D24" s="907">
        <v>180</v>
      </c>
      <c r="E24" s="311"/>
      <c r="F24" s="311"/>
      <c r="G24" s="311"/>
      <c r="H24" s="311"/>
      <c r="I24" s="311"/>
      <c r="J24" s="326"/>
      <c r="K24" s="311"/>
      <c r="L24" s="311"/>
      <c r="M24" s="311"/>
      <c r="N24" s="311"/>
      <c r="O24" s="311"/>
      <c r="P24" s="311"/>
      <c r="Q24" s="989"/>
      <c r="R24" s="311"/>
      <c r="S24" s="311"/>
      <c r="T24" s="311"/>
      <c r="U24" s="311"/>
      <c r="V24" s="311"/>
      <c r="W24" s="311"/>
      <c r="X24" s="311"/>
      <c r="Y24" s="311"/>
      <c r="Z24" s="311"/>
      <c r="AA24" s="311">
        <f>[1]НАПИТКИ!$Q$272</f>
        <v>40.799999999999997</v>
      </c>
      <c r="AB24" s="311"/>
      <c r="AC24" s="311"/>
      <c r="AD24" s="311"/>
      <c r="AE24" s="311"/>
      <c r="AF24" s="311"/>
      <c r="AG24" s="311"/>
      <c r="AH24" s="311"/>
      <c r="AI24" s="311"/>
      <c r="AJ24" s="311"/>
      <c r="AK24" s="311"/>
      <c r="AL24" s="311"/>
      <c r="AM24" s="311"/>
      <c r="AN24" s="311"/>
      <c r="AO24" s="311"/>
      <c r="AP24" s="311"/>
      <c r="AQ24" s="311"/>
      <c r="AR24" s="326"/>
      <c r="AS24" s="311"/>
      <c r="AT24" s="311"/>
      <c r="AU24" s="311"/>
      <c r="AV24" s="311"/>
      <c r="AW24" s="311"/>
      <c r="AX24" s="311"/>
      <c r="AY24" s="326"/>
      <c r="AZ24" s="311"/>
      <c r="BA24" s="311"/>
      <c r="BB24" s="311"/>
      <c r="BC24" s="311">
        <f>[1]НАПИТКИ!$Q$274</f>
        <v>7.8</v>
      </c>
      <c r="BD24" s="311"/>
      <c r="BE24" s="311"/>
      <c r="BF24" s="311"/>
      <c r="BG24" s="311"/>
      <c r="BH24" s="311"/>
      <c r="BI24" s="310"/>
      <c r="BJ24" s="681"/>
      <c r="BK24" s="687"/>
    </row>
    <row r="25" spans="1:63" ht="15.75" customHeight="1">
      <c r="A25" s="1362"/>
      <c r="B25" s="1349"/>
      <c r="C25" s="1329" t="s">
        <v>48</v>
      </c>
      <c r="D25" s="308">
        <v>20</v>
      </c>
      <c r="E25" s="307"/>
      <c r="F25" s="307"/>
      <c r="G25" s="307"/>
      <c r="H25" s="307"/>
      <c r="I25" s="307"/>
      <c r="J25" s="326"/>
      <c r="K25" s="307"/>
      <c r="L25" s="307"/>
      <c r="M25" s="307"/>
      <c r="N25" s="307"/>
      <c r="O25" s="307"/>
      <c r="P25" s="307"/>
      <c r="Q25" s="989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>
        <f>'[1]ГАСТРОНОМИЯ, ВЫПЕЧКА'!$AB$17</f>
        <v>20</v>
      </c>
      <c r="AO25" s="307"/>
      <c r="AP25" s="307"/>
      <c r="AQ25" s="307"/>
      <c r="AR25" s="326"/>
      <c r="AS25" s="307"/>
      <c r="AT25" s="307"/>
      <c r="AU25" s="307"/>
      <c r="AV25" s="307"/>
      <c r="AW25" s="307"/>
      <c r="AX25" s="307"/>
      <c r="AY25" s="326"/>
      <c r="AZ25" s="307"/>
      <c r="BA25" s="307"/>
      <c r="BB25" s="307"/>
      <c r="BC25" s="307"/>
      <c r="BD25" s="307"/>
      <c r="BE25" s="307"/>
      <c r="BF25" s="307"/>
      <c r="BG25" s="307"/>
      <c r="BH25" s="307"/>
      <c r="BI25" s="313"/>
      <c r="BJ25" s="680"/>
      <c r="BK25" s="686"/>
    </row>
    <row r="26" spans="1:63" ht="15.75" customHeight="1">
      <c r="A26" s="1362"/>
      <c r="B26" s="1349"/>
      <c r="C26" s="1329"/>
      <c r="D26" s="907">
        <v>30</v>
      </c>
      <c r="E26" s="311"/>
      <c r="F26" s="311"/>
      <c r="G26" s="311"/>
      <c r="H26" s="311"/>
      <c r="I26" s="311"/>
      <c r="J26" s="326"/>
      <c r="K26" s="311"/>
      <c r="L26" s="311"/>
      <c r="M26" s="311"/>
      <c r="N26" s="311"/>
      <c r="O26" s="311"/>
      <c r="P26" s="311"/>
      <c r="Q26" s="989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/>
      <c r="AM26" s="311"/>
      <c r="AN26" s="311">
        <f>'[1]ГАСТРОНОМИЯ, ВЫПЕЧКА'!$AM$17</f>
        <v>30</v>
      </c>
      <c r="AO26" s="311"/>
      <c r="AP26" s="311"/>
      <c r="AQ26" s="311"/>
      <c r="AR26" s="326"/>
      <c r="AS26" s="311"/>
      <c r="AT26" s="311"/>
      <c r="AU26" s="311"/>
      <c r="AV26" s="311"/>
      <c r="AW26" s="311"/>
      <c r="AX26" s="311"/>
      <c r="AY26" s="326"/>
      <c r="AZ26" s="311"/>
      <c r="BA26" s="311"/>
      <c r="BB26" s="311"/>
      <c r="BC26" s="311"/>
      <c r="BD26" s="311"/>
      <c r="BE26" s="311"/>
      <c r="BF26" s="311"/>
      <c r="BG26" s="311"/>
      <c r="BH26" s="311"/>
      <c r="BI26" s="310"/>
      <c r="BJ26" s="681"/>
      <c r="BK26" s="687"/>
    </row>
    <row r="27" spans="1:63">
      <c r="A27" s="1362"/>
      <c r="B27" s="1349"/>
      <c r="C27" s="1329" t="s">
        <v>68</v>
      </c>
      <c r="D27" s="308">
        <v>20</v>
      </c>
      <c r="E27" s="307"/>
      <c r="F27" s="307"/>
      <c r="G27" s="307"/>
      <c r="H27" s="307"/>
      <c r="I27" s="307"/>
      <c r="J27" s="326"/>
      <c r="K27" s="307"/>
      <c r="L27" s="307"/>
      <c r="M27" s="307"/>
      <c r="N27" s="307"/>
      <c r="O27" s="307"/>
      <c r="P27" s="307"/>
      <c r="Q27" s="989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>
        <f>'[1]ГАСТРОНОМИЯ, ВЫПЕЧКА'!$AB$60</f>
        <v>20</v>
      </c>
      <c r="AP27" s="307"/>
      <c r="AQ27" s="307"/>
      <c r="AR27" s="326"/>
      <c r="AS27" s="307"/>
      <c r="AT27" s="307"/>
      <c r="AU27" s="307"/>
      <c r="AV27" s="307"/>
      <c r="AW27" s="307"/>
      <c r="AX27" s="307"/>
      <c r="AY27" s="326"/>
      <c r="AZ27" s="307"/>
      <c r="BA27" s="307"/>
      <c r="BB27" s="307"/>
      <c r="BC27" s="307"/>
      <c r="BD27" s="307"/>
      <c r="BE27" s="307"/>
      <c r="BF27" s="307"/>
      <c r="BG27" s="307"/>
      <c r="BH27" s="307"/>
      <c r="BI27" s="313"/>
      <c r="BJ27" s="680"/>
      <c r="BK27" s="686"/>
    </row>
    <row r="28" spans="1:63">
      <c r="A28" s="1362"/>
      <c r="B28" s="1349"/>
      <c r="C28" s="1329"/>
      <c r="D28" s="907">
        <v>20</v>
      </c>
      <c r="E28" s="311"/>
      <c r="F28" s="311"/>
      <c r="G28" s="311"/>
      <c r="H28" s="311"/>
      <c r="I28" s="311"/>
      <c r="J28" s="326"/>
      <c r="K28" s="311"/>
      <c r="L28" s="311"/>
      <c r="M28" s="311"/>
      <c r="N28" s="311"/>
      <c r="O28" s="311"/>
      <c r="P28" s="311"/>
      <c r="Q28" s="989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1"/>
      <c r="AN28" s="311"/>
      <c r="AO28" s="311">
        <f>'[1]ГАСТРОНОМИЯ, ВЫПЕЧКА'!$AB$60</f>
        <v>20</v>
      </c>
      <c r="AP28" s="311"/>
      <c r="AQ28" s="311"/>
      <c r="AR28" s="326"/>
      <c r="AS28" s="311"/>
      <c r="AT28" s="311"/>
      <c r="AU28" s="311"/>
      <c r="AV28" s="311"/>
      <c r="AW28" s="311"/>
      <c r="AX28" s="311"/>
      <c r="AY28" s="326"/>
      <c r="AZ28" s="311"/>
      <c r="BA28" s="311"/>
      <c r="BB28" s="311"/>
      <c r="BC28" s="311"/>
      <c r="BD28" s="311"/>
      <c r="BE28" s="311"/>
      <c r="BF28" s="311"/>
      <c r="BG28" s="311"/>
      <c r="BH28" s="311"/>
      <c r="BI28" s="310"/>
      <c r="BJ28" s="681"/>
      <c r="BK28" s="687"/>
    </row>
    <row r="29" spans="1:63" ht="13.5" customHeight="1">
      <c r="A29" s="1362"/>
      <c r="B29" s="1349" t="s">
        <v>271</v>
      </c>
      <c r="C29" s="1408" t="s">
        <v>328</v>
      </c>
      <c r="D29" s="490">
        <v>90</v>
      </c>
      <c r="E29" s="492">
        <f>'[1]ГАСТРОНОМИЯ, ВЫПЕЧКА'!$F$239</f>
        <v>51</v>
      </c>
      <c r="F29" s="381"/>
      <c r="G29" s="381"/>
      <c r="H29" s="381"/>
      <c r="I29" s="381"/>
      <c r="J29" s="1002"/>
      <c r="K29" s="381"/>
      <c r="L29" s="381"/>
      <c r="M29" s="381"/>
      <c r="N29" s="381"/>
      <c r="O29" s="381"/>
      <c r="P29" s="381"/>
      <c r="Q29" s="990">
        <f>'[1]ГАСТРОНОМИЯ, ВЫПЕЧКА'!$F$238</f>
        <v>4.9000000000000002E-2</v>
      </c>
      <c r="R29" s="381"/>
      <c r="S29" s="381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81"/>
      <c r="AE29" s="381"/>
      <c r="AF29" s="381"/>
      <c r="AG29" s="381"/>
      <c r="AH29" s="381"/>
      <c r="AI29" s="381"/>
      <c r="AJ29" s="381"/>
      <c r="AK29" s="381"/>
      <c r="AL29" s="381"/>
      <c r="AM29" s="381"/>
      <c r="AN29" s="381"/>
      <c r="AO29" s="381"/>
      <c r="AP29" s="381"/>
      <c r="AQ29" s="492">
        <f>'[1]ГАСТРОНОМИЯ, ВЫПЕЧКА'!$F$237</f>
        <v>51</v>
      </c>
      <c r="AR29" s="1002"/>
      <c r="AS29" s="381"/>
      <c r="AT29" s="381"/>
      <c r="AU29" s="381"/>
      <c r="AV29" s="381"/>
      <c r="AW29" s="381"/>
      <c r="AX29" s="381"/>
      <c r="AY29" s="1002"/>
      <c r="AZ29" s="381"/>
      <c r="BA29" s="381"/>
      <c r="BB29" s="492"/>
      <c r="BC29" s="492">
        <f>'[1]ГАСТРОНОМИЯ, ВЫПЕЧКА'!$F$241</f>
        <v>1.8</v>
      </c>
      <c r="BD29" s="492">
        <f>'[1]ГАСТРОНОМИЯ, ВЫПЕЧКА'!$F$243</f>
        <v>5</v>
      </c>
      <c r="BE29" s="381"/>
      <c r="BF29" s="381"/>
      <c r="BG29" s="381"/>
      <c r="BH29" s="381"/>
      <c r="BI29" s="382"/>
      <c r="BJ29" s="684">
        <f>'[1]ГАСТРОНОМИЯ, ВЫПЕЧКА'!$F$240</f>
        <v>0.6</v>
      </c>
      <c r="BK29" s="689"/>
    </row>
    <row r="30" spans="1:63" ht="13.5" customHeight="1">
      <c r="A30" s="1362"/>
      <c r="B30" s="1349"/>
      <c r="C30" s="1408"/>
      <c r="D30" s="910">
        <v>120</v>
      </c>
      <c r="E30" s="493">
        <f>'[1]ГАСТРОНОМИЯ, ВЫПЕЧКА'!$Q$239</f>
        <v>68</v>
      </c>
      <c r="F30" s="383"/>
      <c r="G30" s="383"/>
      <c r="H30" s="383"/>
      <c r="I30" s="383"/>
      <c r="J30" s="1002"/>
      <c r="K30" s="383"/>
      <c r="L30" s="383"/>
      <c r="M30" s="383"/>
      <c r="N30" s="383"/>
      <c r="O30" s="383"/>
      <c r="P30" s="383"/>
      <c r="Q30" s="990">
        <f>'[1]ГАСТРОНОМИЯ, ВЫПЕЧКА'!$Q$238</f>
        <v>6.5333333333333327E-2</v>
      </c>
      <c r="R30" s="383"/>
      <c r="S30" s="383"/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383"/>
      <c r="AL30" s="383"/>
      <c r="AM30" s="383"/>
      <c r="AN30" s="383"/>
      <c r="AO30" s="383"/>
      <c r="AP30" s="383"/>
      <c r="AQ30" s="493">
        <f>'[1]ГАСТРОНОМИЯ, ВЫПЕЧКА'!$Q$237</f>
        <v>68</v>
      </c>
      <c r="AR30" s="1002"/>
      <c r="AS30" s="383"/>
      <c r="AT30" s="383"/>
      <c r="AU30" s="383"/>
      <c r="AV30" s="383"/>
      <c r="AW30" s="383"/>
      <c r="AX30" s="383"/>
      <c r="AY30" s="1002"/>
      <c r="AZ30" s="383"/>
      <c r="BA30" s="383"/>
      <c r="BB30" s="493"/>
      <c r="BC30" s="493">
        <f>'[1]ГАСТРОНОМИЯ, ВЫПЕЧКА'!$Q$241</f>
        <v>2.4</v>
      </c>
      <c r="BD30" s="493">
        <f>'[1]ГАСТРОНОМИЯ, ВЫПЕЧКА'!$Q$243</f>
        <v>6.666666666666667</v>
      </c>
      <c r="BE30" s="383"/>
      <c r="BF30" s="383"/>
      <c r="BG30" s="383"/>
      <c r="BH30" s="383"/>
      <c r="BI30" s="384"/>
      <c r="BJ30" s="685">
        <f>'[1]ГАСТРОНОМИЯ, ВЫПЕЧКА'!$Q$240</f>
        <v>0.8</v>
      </c>
      <c r="BK30" s="690"/>
    </row>
    <row r="31" spans="1:63" ht="15.75" customHeight="1">
      <c r="A31" s="1362"/>
      <c r="B31" s="1349"/>
      <c r="C31" s="1545" t="s">
        <v>265</v>
      </c>
      <c r="D31" s="308">
        <v>20</v>
      </c>
      <c r="E31" s="307"/>
      <c r="F31" s="307"/>
      <c r="G31" s="307"/>
      <c r="H31" s="307"/>
      <c r="I31" s="307">
        <f>[1]СОУСА!$F$61</f>
        <v>20</v>
      </c>
      <c r="J31" s="326"/>
      <c r="K31" s="307"/>
      <c r="L31" s="307"/>
      <c r="M31" s="307"/>
      <c r="N31" s="307"/>
      <c r="O31" s="307"/>
      <c r="P31" s="307"/>
      <c r="Q31" s="989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26"/>
      <c r="AS31" s="307"/>
      <c r="AT31" s="307"/>
      <c r="AU31" s="307"/>
      <c r="AV31" s="307"/>
      <c r="AW31" s="307"/>
      <c r="AX31" s="307"/>
      <c r="AY31" s="326"/>
      <c r="AZ31" s="307"/>
      <c r="BA31" s="307"/>
      <c r="BB31" s="307"/>
      <c r="BC31" s="307"/>
      <c r="BD31" s="307"/>
      <c r="BE31" s="307"/>
      <c r="BF31" s="307"/>
      <c r="BG31" s="307"/>
      <c r="BH31" s="307"/>
      <c r="BI31" s="313"/>
      <c r="BJ31" s="680"/>
      <c r="BK31" s="686"/>
    </row>
    <row r="32" spans="1:63">
      <c r="A32" s="1362"/>
      <c r="B32" s="1349"/>
      <c r="C32" s="1333"/>
      <c r="D32" s="907">
        <v>25</v>
      </c>
      <c r="E32" s="311"/>
      <c r="F32" s="311"/>
      <c r="G32" s="311"/>
      <c r="H32" s="311"/>
      <c r="I32" s="311">
        <f>[1]СОУСА!$Q$61</f>
        <v>25</v>
      </c>
      <c r="J32" s="326"/>
      <c r="K32" s="311"/>
      <c r="L32" s="311"/>
      <c r="M32" s="311"/>
      <c r="N32" s="311"/>
      <c r="O32" s="311"/>
      <c r="P32" s="311"/>
      <c r="Q32" s="989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1"/>
      <c r="AN32" s="311"/>
      <c r="AO32" s="311"/>
      <c r="AP32" s="311"/>
      <c r="AQ32" s="311"/>
      <c r="AR32" s="326"/>
      <c r="AS32" s="311"/>
      <c r="AT32" s="311"/>
      <c r="AU32" s="311"/>
      <c r="AV32" s="311"/>
      <c r="AW32" s="311"/>
      <c r="AX32" s="311"/>
      <c r="AY32" s="326"/>
      <c r="AZ32" s="311"/>
      <c r="BA32" s="311"/>
      <c r="BB32" s="311"/>
      <c r="BC32" s="311"/>
      <c r="BD32" s="311"/>
      <c r="BE32" s="311"/>
      <c r="BF32" s="311"/>
      <c r="BG32" s="311"/>
      <c r="BH32" s="311"/>
      <c r="BI32" s="310"/>
      <c r="BJ32" s="681"/>
      <c r="BK32" s="687"/>
    </row>
    <row r="33" spans="1:63" ht="17.25" customHeight="1">
      <c r="A33" s="1362"/>
      <c r="B33" s="1349"/>
      <c r="C33" s="1329" t="s">
        <v>360</v>
      </c>
      <c r="D33" s="308">
        <v>150</v>
      </c>
      <c r="E33" s="307"/>
      <c r="F33" s="307">
        <f>[1]НАПИТКИ!$F$454</f>
        <v>153.69999999999999</v>
      </c>
      <c r="G33" s="307"/>
      <c r="H33" s="307"/>
      <c r="I33" s="307"/>
      <c r="J33" s="326"/>
      <c r="K33" s="307"/>
      <c r="L33" s="307"/>
      <c r="M33" s="307"/>
      <c r="N33" s="307"/>
      <c r="O33" s="307"/>
      <c r="P33" s="307"/>
      <c r="Q33" s="989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26"/>
      <c r="AS33" s="307"/>
      <c r="AT33" s="307"/>
      <c r="AU33" s="307"/>
      <c r="AV33" s="307"/>
      <c r="AW33" s="307"/>
      <c r="AX33" s="307"/>
      <c r="AY33" s="326"/>
      <c r="AZ33" s="307"/>
      <c r="BA33" s="307"/>
      <c r="BB33" s="307"/>
      <c r="BC33" s="307"/>
      <c r="BD33" s="307"/>
      <c r="BE33" s="307"/>
      <c r="BF33" s="307"/>
      <c r="BG33" s="307"/>
      <c r="BH33" s="307"/>
      <c r="BI33" s="313"/>
      <c r="BJ33" s="680"/>
      <c r="BK33" s="686"/>
    </row>
    <row r="34" spans="1:63" ht="15.75" thickBot="1">
      <c r="A34" s="1366"/>
      <c r="B34" s="1394"/>
      <c r="C34" s="1547"/>
      <c r="D34" s="909">
        <v>180</v>
      </c>
      <c r="E34" s="322"/>
      <c r="F34" s="322">
        <f>[1]НАПИТКИ!$Q$454</f>
        <v>184.43999999999997</v>
      </c>
      <c r="G34" s="322"/>
      <c r="H34" s="322"/>
      <c r="I34" s="322"/>
      <c r="J34" s="1003"/>
      <c r="K34" s="322"/>
      <c r="L34" s="322"/>
      <c r="M34" s="322"/>
      <c r="N34" s="322"/>
      <c r="O34" s="322"/>
      <c r="P34" s="322"/>
      <c r="Q34" s="995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1003"/>
      <c r="AS34" s="322"/>
      <c r="AT34" s="322"/>
      <c r="AU34" s="322"/>
      <c r="AV34" s="322"/>
      <c r="AW34" s="322"/>
      <c r="AX34" s="322"/>
      <c r="AY34" s="1003"/>
      <c r="AZ34" s="322"/>
      <c r="BA34" s="322"/>
      <c r="BB34" s="322"/>
      <c r="BC34" s="322"/>
      <c r="BD34" s="322"/>
      <c r="BE34" s="322"/>
      <c r="BF34" s="322"/>
      <c r="BG34" s="322"/>
      <c r="BH34" s="322"/>
      <c r="BI34" s="332"/>
      <c r="BJ34" s="332"/>
      <c r="BK34" s="694"/>
    </row>
    <row r="35" spans="1:63" ht="15" customHeight="1">
      <c r="A35" s="1361">
        <v>2</v>
      </c>
      <c r="B35" s="1343" t="s">
        <v>282</v>
      </c>
      <c r="C35" s="1342" t="s">
        <v>517</v>
      </c>
      <c r="D35" s="320">
        <v>90</v>
      </c>
      <c r="E35" s="319">
        <f>'[1]ЯЙЦО, ТВОРОГ, ЗАПЕКАНКИ'!$F$105</f>
        <v>36</v>
      </c>
      <c r="F35" s="319"/>
      <c r="G35" s="319">
        <f>'[1]ЯЙЦО, ТВОРОГ, ЗАПЕКАНКИ'!$F$103</f>
        <v>141</v>
      </c>
      <c r="H35" s="319">
        <f>'[1]ЯЙЦО, ТВОРОГ, ЗАПЕКАНКИ'!$F$111</f>
        <v>5.2</v>
      </c>
      <c r="I35" s="319"/>
      <c r="J35" s="1004">
        <f>'[1]ЯЙЦО, ТВОРОГ, ЗАПЕКАНКИ'!$F$108</f>
        <v>4.5</v>
      </c>
      <c r="K35" s="319"/>
      <c r="L35" s="319"/>
      <c r="M35" s="319"/>
      <c r="N35" s="319"/>
      <c r="O35" s="319"/>
      <c r="P35" s="319"/>
      <c r="Q35" s="991">
        <f>'[1]ЯЙЦО, ТВОРОГ, ЗАПЕКАНКИ'!$F$106</f>
        <v>9.2999999999999999E-2</v>
      </c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>
        <f>'[1]ЯЙЦО, ТВОРОГ, ЗАПЕКАНКИ'!$F$110</f>
        <v>5.2</v>
      </c>
      <c r="AQ35" s="319">
        <f>'[1]ЯЙЦО, ТВОРОГ, ЗАПЕКАНКИ'!$F$104</f>
        <v>12</v>
      </c>
      <c r="AR35" s="1008"/>
      <c r="AS35" s="319"/>
      <c r="AT35" s="319"/>
      <c r="AU35" s="319"/>
      <c r="AV35" s="319"/>
      <c r="AW35" s="319"/>
      <c r="AX35" s="319"/>
      <c r="AY35" s="1004"/>
      <c r="AZ35" s="319"/>
      <c r="BA35" s="319"/>
      <c r="BB35" s="319"/>
      <c r="BC35" s="319">
        <f>'[1]ЯЙЦО, ТВОРОГ, ЗАПЕКАНКИ'!$F$107</f>
        <v>7</v>
      </c>
      <c r="BD35" s="319"/>
      <c r="BE35" s="319"/>
      <c r="BF35" s="319"/>
      <c r="BG35" s="319"/>
      <c r="BH35" s="319"/>
      <c r="BI35" s="670">
        <f>'[1]ЯЙЦО, ТВОРОГ, ЗАПЕКАНКИ'!$F$109</f>
        <v>0</v>
      </c>
      <c r="BJ35" s="683"/>
      <c r="BK35" s="693"/>
    </row>
    <row r="36" spans="1:63">
      <c r="A36" s="1362"/>
      <c r="B36" s="1344"/>
      <c r="C36" s="1333"/>
      <c r="D36" s="666">
        <v>120</v>
      </c>
      <c r="E36" s="380">
        <f>'[1]ЯЙЦО, ТВОРОГ, ЗАПЕКАНКИ'!$Q$105</f>
        <v>40.799999999999997</v>
      </c>
      <c r="F36" s="380"/>
      <c r="G36" s="380">
        <f>'[1]ЯЙЦО, ТВОРОГ, ЗАПЕКАНКИ'!$Q$103</f>
        <v>159.80000000000001</v>
      </c>
      <c r="H36" s="380">
        <f>'[1]ЯЙЦО, ТВОРОГ, ЗАПЕКАНКИ'!$Q$111</f>
        <v>5.8933333333333335</v>
      </c>
      <c r="I36" s="380"/>
      <c r="J36" s="1005">
        <f>'[1]ЯЙЦО, ТВОРОГ, ЗАПЕКАНКИ'!$Q$108</f>
        <v>5.0999999999999996</v>
      </c>
      <c r="K36" s="380"/>
      <c r="L36" s="380"/>
      <c r="M36" s="380"/>
      <c r="N36" s="380"/>
      <c r="O36" s="380"/>
      <c r="P36" s="380"/>
      <c r="Q36" s="992">
        <f>'[1]ЯЙЦО, ТВОРОГ, ЗАПЕКАНКИ'!$Q$106</f>
        <v>0.10540000000000001</v>
      </c>
      <c r="R36" s="380"/>
      <c r="S36" s="380"/>
      <c r="T36" s="380"/>
      <c r="U36" s="380"/>
      <c r="V36" s="380"/>
      <c r="W36" s="380"/>
      <c r="X36" s="380"/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  <c r="AI36" s="380"/>
      <c r="AJ36" s="380"/>
      <c r="AK36" s="380"/>
      <c r="AL36" s="380"/>
      <c r="AM36" s="380"/>
      <c r="AN36" s="380"/>
      <c r="AO36" s="380"/>
      <c r="AP36" s="380">
        <f>'[1]ЯЙЦО, ТВОРОГ, ЗАПЕКАНКИ'!$Q$110</f>
        <v>5.8933333333333335</v>
      </c>
      <c r="AQ36" s="380">
        <f>'[1]ЯЙЦО, ТВОРОГ, ЗАПЕКАНКИ'!$Q$104</f>
        <v>13.6</v>
      </c>
      <c r="AR36" s="1005"/>
      <c r="AS36" s="380"/>
      <c r="AT36" s="380"/>
      <c r="AU36" s="380"/>
      <c r="AV36" s="380"/>
      <c r="AW36" s="380"/>
      <c r="AX36" s="380"/>
      <c r="AY36" s="1005"/>
      <c r="AZ36" s="380"/>
      <c r="BA36" s="380"/>
      <c r="BB36" s="380"/>
      <c r="BC36" s="380">
        <f>'[1]ЯЙЦО, ТВОРОГ, ЗАПЕКАНКИ'!$Q$107</f>
        <v>7.9333333333333336</v>
      </c>
      <c r="BD36" s="380"/>
      <c r="BE36" s="380"/>
      <c r="BF36" s="380"/>
      <c r="BG36" s="380"/>
      <c r="BH36" s="380"/>
      <c r="BI36" s="671">
        <f>'[1]ЯЙЦО, ТВОРОГ, ЗАПЕКАНКИ'!$Q$109</f>
        <v>0</v>
      </c>
      <c r="BJ36" s="681"/>
      <c r="BK36" s="687"/>
    </row>
    <row r="37" spans="1:63" ht="15.75" customHeight="1">
      <c r="A37" s="1365"/>
      <c r="B37" s="1344"/>
      <c r="C37" s="1545" t="s">
        <v>265</v>
      </c>
      <c r="D37" s="308">
        <v>20</v>
      </c>
      <c r="E37" s="307"/>
      <c r="F37" s="307"/>
      <c r="G37" s="307"/>
      <c r="H37" s="307"/>
      <c r="I37" s="307">
        <f>[1]СОУСА!$F$61</f>
        <v>20</v>
      </c>
      <c r="J37" s="326"/>
      <c r="K37" s="307"/>
      <c r="L37" s="307"/>
      <c r="M37" s="307"/>
      <c r="N37" s="307"/>
      <c r="O37" s="307"/>
      <c r="P37" s="307"/>
      <c r="Q37" s="989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26"/>
      <c r="AS37" s="307"/>
      <c r="AT37" s="307"/>
      <c r="AU37" s="307"/>
      <c r="AV37" s="307"/>
      <c r="AW37" s="307"/>
      <c r="AX37" s="307"/>
      <c r="AY37" s="326"/>
      <c r="AZ37" s="307"/>
      <c r="BA37" s="307"/>
      <c r="BB37" s="307"/>
      <c r="BC37" s="307"/>
      <c r="BD37" s="307"/>
      <c r="BE37" s="307"/>
      <c r="BF37" s="307"/>
      <c r="BG37" s="307"/>
      <c r="BH37" s="307"/>
      <c r="BI37" s="313"/>
      <c r="BJ37" s="680"/>
      <c r="BK37" s="686"/>
    </row>
    <row r="38" spans="1:63">
      <c r="A38" s="1365"/>
      <c r="B38" s="1344"/>
      <c r="C38" s="1333"/>
      <c r="D38" s="914">
        <v>25</v>
      </c>
      <c r="E38" s="311"/>
      <c r="F38" s="311"/>
      <c r="G38" s="311"/>
      <c r="H38" s="311"/>
      <c r="I38" s="311">
        <f>[1]СОУСА!$Q$61</f>
        <v>25</v>
      </c>
      <c r="J38" s="326"/>
      <c r="K38" s="311"/>
      <c r="L38" s="311"/>
      <c r="M38" s="311"/>
      <c r="N38" s="311"/>
      <c r="O38" s="311"/>
      <c r="P38" s="311"/>
      <c r="Q38" s="989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311"/>
      <c r="AK38" s="311"/>
      <c r="AL38" s="311"/>
      <c r="AM38" s="311"/>
      <c r="AN38" s="311"/>
      <c r="AO38" s="311"/>
      <c r="AP38" s="311"/>
      <c r="AQ38" s="311"/>
      <c r="AR38" s="326"/>
      <c r="AS38" s="311"/>
      <c r="AT38" s="311"/>
      <c r="AU38" s="311"/>
      <c r="AV38" s="311"/>
      <c r="AW38" s="311"/>
      <c r="AX38" s="311"/>
      <c r="AY38" s="326"/>
      <c r="AZ38" s="311"/>
      <c r="BA38" s="311"/>
      <c r="BB38" s="311"/>
      <c r="BC38" s="311"/>
      <c r="BD38" s="311"/>
      <c r="BE38" s="311"/>
      <c r="BF38" s="311"/>
      <c r="BG38" s="311"/>
      <c r="BH38" s="311"/>
      <c r="BI38" s="310"/>
      <c r="BJ38" s="681"/>
      <c r="BK38" s="687"/>
    </row>
    <row r="39" spans="1:63" ht="15.75" customHeight="1">
      <c r="A39" s="1362"/>
      <c r="B39" s="1344"/>
      <c r="C39" s="1329" t="s">
        <v>300</v>
      </c>
      <c r="D39" s="308">
        <v>150</v>
      </c>
      <c r="E39" s="307"/>
      <c r="F39" s="307"/>
      <c r="G39" s="307"/>
      <c r="H39" s="307"/>
      <c r="I39" s="307"/>
      <c r="J39" s="326"/>
      <c r="K39" s="307"/>
      <c r="L39" s="307"/>
      <c r="M39" s="307"/>
      <c r="N39" s="307"/>
      <c r="O39" s="307"/>
      <c r="P39" s="307"/>
      <c r="Q39" s="989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>
        <f>[1]НАПИТКИ!$F$61</f>
        <v>6</v>
      </c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26"/>
      <c r="AS39" s="307"/>
      <c r="AT39" s="307"/>
      <c r="AU39" s="307"/>
      <c r="AV39" s="307"/>
      <c r="AW39" s="307"/>
      <c r="AX39" s="307"/>
      <c r="AY39" s="326"/>
      <c r="AZ39" s="307"/>
      <c r="BA39" s="672">
        <f>[1]НАПИТКИ!$F$57</f>
        <v>0.75</v>
      </c>
      <c r="BB39" s="307"/>
      <c r="BC39" s="307">
        <f>[1]НАПИТКИ!$F$60</f>
        <v>6.5</v>
      </c>
      <c r="BD39" s="307"/>
      <c r="BE39" s="307"/>
      <c r="BF39" s="307"/>
      <c r="BG39" s="307"/>
      <c r="BH39" s="307"/>
      <c r="BI39" s="313"/>
      <c r="BJ39" s="680"/>
      <c r="BK39" s="686"/>
    </row>
    <row r="40" spans="1:63" ht="15.75" customHeight="1" thickBot="1">
      <c r="A40" s="1362"/>
      <c r="B40" s="1344"/>
      <c r="C40" s="1329"/>
      <c r="D40" s="908">
        <v>180</v>
      </c>
      <c r="E40" s="314"/>
      <c r="F40" s="314"/>
      <c r="G40" s="314"/>
      <c r="H40" s="314"/>
      <c r="I40" s="314"/>
      <c r="J40" s="326"/>
      <c r="K40" s="314"/>
      <c r="L40" s="314"/>
      <c r="M40" s="314"/>
      <c r="N40" s="314"/>
      <c r="O40" s="314"/>
      <c r="P40" s="314"/>
      <c r="Q40" s="989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>
        <f>[1]НАПИТКИ!$Q$61</f>
        <v>7.2</v>
      </c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26"/>
      <c r="AS40" s="314"/>
      <c r="AT40" s="314"/>
      <c r="AU40" s="314"/>
      <c r="AV40" s="314"/>
      <c r="AW40" s="314"/>
      <c r="AX40" s="314"/>
      <c r="AY40" s="326"/>
      <c r="AZ40" s="314"/>
      <c r="BA40" s="314">
        <f>[1]НАПИТКИ!$Q$57</f>
        <v>0.9</v>
      </c>
      <c r="BB40" s="314"/>
      <c r="BC40" s="314">
        <f>[1]НАПИТКИ!$Q$60</f>
        <v>7.8</v>
      </c>
      <c r="BD40" s="314"/>
      <c r="BE40" s="314"/>
      <c r="BF40" s="314"/>
      <c r="BG40" s="314"/>
      <c r="BH40" s="314"/>
      <c r="BI40" s="328"/>
      <c r="BJ40" s="682"/>
      <c r="BK40" s="695"/>
    </row>
    <row r="41" spans="1:63" ht="15.75" customHeight="1">
      <c r="A41" s="1362"/>
      <c r="B41" s="1344"/>
      <c r="C41" s="1329" t="s">
        <v>48</v>
      </c>
      <c r="D41" s="308">
        <v>20</v>
      </c>
      <c r="E41" s="307"/>
      <c r="F41" s="307"/>
      <c r="G41" s="307"/>
      <c r="H41" s="307"/>
      <c r="I41" s="307"/>
      <c r="J41" s="326"/>
      <c r="K41" s="307"/>
      <c r="L41" s="307"/>
      <c r="M41" s="307"/>
      <c r="N41" s="307"/>
      <c r="O41" s="307"/>
      <c r="P41" s="307"/>
      <c r="Q41" s="989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>
        <f>'[1]ГАСТРОНОМИЯ, ВЫПЕЧКА'!$AB$17</f>
        <v>20</v>
      </c>
      <c r="AO41" s="307"/>
      <c r="AP41" s="307"/>
      <c r="AQ41" s="307"/>
      <c r="AR41" s="326"/>
      <c r="AS41" s="307"/>
      <c r="AT41" s="307"/>
      <c r="AU41" s="307"/>
      <c r="AV41" s="307"/>
      <c r="AW41" s="307"/>
      <c r="AX41" s="307"/>
      <c r="AY41" s="326"/>
      <c r="AZ41" s="307"/>
      <c r="BA41" s="307"/>
      <c r="BB41" s="307"/>
      <c r="BC41" s="307"/>
      <c r="BD41" s="307"/>
      <c r="BE41" s="307"/>
      <c r="BF41" s="307"/>
      <c r="BG41" s="307"/>
      <c r="BH41" s="307"/>
      <c r="BI41" s="313"/>
      <c r="BJ41" s="680"/>
      <c r="BK41" s="686"/>
    </row>
    <row r="42" spans="1:63" ht="15.75" customHeight="1">
      <c r="A42" s="1362"/>
      <c r="B42" s="1344"/>
      <c r="C42" s="1329"/>
      <c r="D42" s="923">
        <v>25</v>
      </c>
      <c r="E42" s="311"/>
      <c r="F42" s="311"/>
      <c r="G42" s="311"/>
      <c r="H42" s="311"/>
      <c r="I42" s="311"/>
      <c r="J42" s="326"/>
      <c r="K42" s="311"/>
      <c r="L42" s="311"/>
      <c r="M42" s="311"/>
      <c r="N42" s="311"/>
      <c r="O42" s="311"/>
      <c r="P42" s="311"/>
      <c r="Q42" s="989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>
        <f>'[1]ГАСТРОНОМИЯ, ВЫПЕЧКА'!$AX$17</f>
        <v>25</v>
      </c>
      <c r="AO42" s="311"/>
      <c r="AP42" s="311"/>
      <c r="AQ42" s="311"/>
      <c r="AR42" s="326"/>
      <c r="AS42" s="311"/>
      <c r="AT42" s="311"/>
      <c r="AU42" s="311"/>
      <c r="AV42" s="311"/>
      <c r="AW42" s="311"/>
      <c r="AX42" s="311"/>
      <c r="AY42" s="326"/>
      <c r="AZ42" s="311"/>
      <c r="BA42" s="311"/>
      <c r="BB42" s="311"/>
      <c r="BC42" s="311"/>
      <c r="BD42" s="311"/>
      <c r="BE42" s="311"/>
      <c r="BF42" s="311"/>
      <c r="BG42" s="311"/>
      <c r="BH42" s="311"/>
      <c r="BI42" s="310"/>
      <c r="BJ42" s="681"/>
      <c r="BK42" s="687"/>
    </row>
    <row r="43" spans="1:63" ht="15.75" customHeight="1">
      <c r="A43" s="1364"/>
      <c r="B43" s="1344"/>
      <c r="C43" s="1329" t="s">
        <v>68</v>
      </c>
      <c r="D43" s="308">
        <f>'[1]ГАСТРОНОМИЯ, ВЫПЕЧКА'!$I$60</f>
        <v>10</v>
      </c>
      <c r="E43" s="307"/>
      <c r="F43" s="307"/>
      <c r="G43" s="307"/>
      <c r="H43" s="307"/>
      <c r="I43" s="307"/>
      <c r="J43" s="326"/>
      <c r="K43" s="307"/>
      <c r="L43" s="307"/>
      <c r="M43" s="307"/>
      <c r="N43" s="307"/>
      <c r="O43" s="307"/>
      <c r="P43" s="307"/>
      <c r="Q43" s="989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>
        <f>'[1]ГАСТРОНОМИЯ, ВЫПЕЧКА'!$F$60</f>
        <v>10</v>
      </c>
      <c r="AP43" s="307"/>
      <c r="AQ43" s="307"/>
      <c r="AR43" s="326"/>
      <c r="AS43" s="307"/>
      <c r="AT43" s="307"/>
      <c r="AU43" s="307"/>
      <c r="AV43" s="307"/>
      <c r="AW43" s="307"/>
      <c r="AX43" s="307"/>
      <c r="AY43" s="326"/>
      <c r="AZ43" s="307"/>
      <c r="BA43" s="307"/>
      <c r="BB43" s="307"/>
      <c r="BC43" s="307"/>
      <c r="BD43" s="307"/>
      <c r="BE43" s="307"/>
      <c r="BF43" s="307"/>
      <c r="BG43" s="307"/>
      <c r="BH43" s="307"/>
      <c r="BI43" s="313"/>
      <c r="BJ43" s="680"/>
      <c r="BK43" s="686"/>
    </row>
    <row r="44" spans="1:63" ht="15.75" customHeight="1">
      <c r="A44" s="1364"/>
      <c r="B44" s="1346"/>
      <c r="C44" s="1329"/>
      <c r="D44" s="925">
        <f>'[1]ГАСТРОНОМИЯ, ВЫПЕЧКА'!$AA$57</f>
        <v>20</v>
      </c>
      <c r="E44" s="926"/>
      <c r="F44" s="926"/>
      <c r="G44" s="926"/>
      <c r="H44" s="926"/>
      <c r="I44" s="926"/>
      <c r="J44" s="1001"/>
      <c r="K44" s="926"/>
      <c r="L44" s="926"/>
      <c r="M44" s="926"/>
      <c r="N44" s="926"/>
      <c r="O44" s="926"/>
      <c r="P44" s="926"/>
      <c r="Q44" s="994"/>
      <c r="R44" s="926"/>
      <c r="S44" s="926"/>
      <c r="T44" s="926"/>
      <c r="U44" s="926"/>
      <c r="V44" s="926"/>
      <c r="W44" s="926"/>
      <c r="X44" s="926"/>
      <c r="Y44" s="926"/>
      <c r="Z44" s="926"/>
      <c r="AA44" s="926"/>
      <c r="AB44" s="926"/>
      <c r="AC44" s="926"/>
      <c r="AD44" s="926"/>
      <c r="AE44" s="926"/>
      <c r="AF44" s="926"/>
      <c r="AG44" s="926"/>
      <c r="AH44" s="926"/>
      <c r="AI44" s="926"/>
      <c r="AJ44" s="926"/>
      <c r="AK44" s="926"/>
      <c r="AL44" s="926"/>
      <c r="AM44" s="926"/>
      <c r="AN44" s="926"/>
      <c r="AO44" s="926">
        <f>'[1]ГАСТРОНОМИЯ, ВЫПЕЧКА'!$AB$60</f>
        <v>20</v>
      </c>
      <c r="AP44" s="926"/>
      <c r="AQ44" s="926"/>
      <c r="AR44" s="1001"/>
      <c r="AS44" s="926"/>
      <c r="AT44" s="926"/>
      <c r="AU44" s="926"/>
      <c r="AV44" s="926"/>
      <c r="AW44" s="926"/>
      <c r="AX44" s="926"/>
      <c r="AY44" s="1001"/>
      <c r="AZ44" s="926"/>
      <c r="BA44" s="926"/>
      <c r="BB44" s="926"/>
      <c r="BC44" s="926"/>
      <c r="BD44" s="926"/>
      <c r="BE44" s="926"/>
      <c r="BF44" s="926"/>
      <c r="BG44" s="926"/>
      <c r="BH44" s="926"/>
      <c r="BI44" s="927"/>
      <c r="BJ44" s="927"/>
      <c r="BK44" s="928"/>
    </row>
    <row r="45" spans="1:63">
      <c r="A45" s="1362"/>
      <c r="B45" s="1349" t="s">
        <v>276</v>
      </c>
      <c r="C45" s="1332" t="s">
        <v>237</v>
      </c>
      <c r="D45" s="308">
        <v>150</v>
      </c>
      <c r="E45" s="307"/>
      <c r="F45" s="307"/>
      <c r="G45" s="307"/>
      <c r="H45" s="307"/>
      <c r="I45" s="307"/>
      <c r="J45" s="326"/>
      <c r="K45" s="307"/>
      <c r="L45" s="307"/>
      <c r="M45" s="307"/>
      <c r="N45" s="307"/>
      <c r="O45" s="307"/>
      <c r="P45" s="307"/>
      <c r="Q45" s="989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>
        <f>[1]НАПИТКИ!$F$228</f>
        <v>150</v>
      </c>
      <c r="AI45" s="307"/>
      <c r="AJ45" s="307"/>
      <c r="AK45" s="307"/>
      <c r="AL45" s="307"/>
      <c r="AM45" s="307"/>
      <c r="AN45" s="307"/>
      <c r="AO45" s="307"/>
      <c r="AP45" s="307"/>
      <c r="AQ45" s="307"/>
      <c r="AR45" s="326"/>
      <c r="AS45" s="307"/>
      <c r="AT45" s="307"/>
      <c r="AU45" s="307"/>
      <c r="AV45" s="307"/>
      <c r="AW45" s="307"/>
      <c r="AX45" s="307"/>
      <c r="AY45" s="326"/>
      <c r="AZ45" s="307"/>
      <c r="BA45" s="307"/>
      <c r="BB45" s="307"/>
      <c r="BC45" s="307"/>
      <c r="BD45" s="307"/>
      <c r="BE45" s="307"/>
      <c r="BF45" s="307"/>
      <c r="BG45" s="307"/>
      <c r="BH45" s="307"/>
      <c r="BI45" s="313"/>
      <c r="BJ45" s="680"/>
      <c r="BK45" s="686"/>
    </row>
    <row r="46" spans="1:63">
      <c r="A46" s="1362"/>
      <c r="B46" s="1349"/>
      <c r="C46" s="1333"/>
      <c r="D46" s="907">
        <v>150</v>
      </c>
      <c r="E46" s="311"/>
      <c r="F46" s="311"/>
      <c r="G46" s="311"/>
      <c r="H46" s="311"/>
      <c r="I46" s="311"/>
      <c r="J46" s="326"/>
      <c r="K46" s="311"/>
      <c r="L46" s="311"/>
      <c r="M46" s="311"/>
      <c r="N46" s="311"/>
      <c r="O46" s="311"/>
      <c r="P46" s="311"/>
      <c r="Q46" s="989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>
        <f>[1]НАПИТКИ!$F$228</f>
        <v>150</v>
      </c>
      <c r="AI46" s="311"/>
      <c r="AJ46" s="311"/>
      <c r="AK46" s="311"/>
      <c r="AL46" s="311"/>
      <c r="AM46" s="311"/>
      <c r="AN46" s="311"/>
      <c r="AO46" s="311"/>
      <c r="AP46" s="311"/>
      <c r="AQ46" s="311"/>
      <c r="AR46" s="326"/>
      <c r="AS46" s="311"/>
      <c r="AT46" s="311"/>
      <c r="AU46" s="311"/>
      <c r="AV46" s="311"/>
      <c r="AW46" s="311"/>
      <c r="AX46" s="311"/>
      <c r="AY46" s="326"/>
      <c r="AZ46" s="311"/>
      <c r="BA46" s="311"/>
      <c r="BB46" s="311"/>
      <c r="BC46" s="311"/>
      <c r="BD46" s="311"/>
      <c r="BE46" s="311"/>
      <c r="BF46" s="311"/>
      <c r="BG46" s="311"/>
      <c r="BH46" s="311"/>
      <c r="BI46" s="310"/>
      <c r="BJ46" s="681"/>
      <c r="BK46" s="687"/>
    </row>
    <row r="47" spans="1:63">
      <c r="A47" s="1362"/>
      <c r="B47" s="1349" t="s">
        <v>274</v>
      </c>
      <c r="C47" s="1332" t="s">
        <v>291</v>
      </c>
      <c r="D47" s="308">
        <f>'[1]ФРУКТЫ, ОВОЩИ'!$E$142</f>
        <v>40</v>
      </c>
      <c r="E47" s="307"/>
      <c r="F47" s="307"/>
      <c r="G47" s="307"/>
      <c r="H47" s="307"/>
      <c r="I47" s="307"/>
      <c r="J47" s="326"/>
      <c r="K47" s="307"/>
      <c r="L47" s="307"/>
      <c r="M47" s="307"/>
      <c r="N47" s="307"/>
      <c r="O47" s="307"/>
      <c r="P47" s="307"/>
      <c r="Q47" s="989"/>
      <c r="R47" s="307"/>
      <c r="S47" s="307"/>
      <c r="T47" s="591">
        <f>'[1]ФРУКТЫ, ОВОЩИ'!$F$187</f>
        <v>46.4</v>
      </c>
      <c r="U47" s="307">
        <f>'[1]ФРУКТЫ, ОВОЩИ'!$F$188</f>
        <v>4.8</v>
      </c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26"/>
      <c r="AS47" s="307"/>
      <c r="AT47" s="307"/>
      <c r="AU47" s="307"/>
      <c r="AV47" s="307"/>
      <c r="AW47" s="307"/>
      <c r="AX47" s="307"/>
      <c r="AY47" s="326"/>
      <c r="AZ47" s="307"/>
      <c r="BA47" s="307"/>
      <c r="BB47" s="307"/>
      <c r="BC47" s="307"/>
      <c r="BD47" s="307">
        <f>'[1]ФРУКТЫ, ОВОЩИ'!$F$189</f>
        <v>3.4</v>
      </c>
      <c r="BE47" s="307"/>
      <c r="BF47" s="307"/>
      <c r="BG47" s="307"/>
      <c r="BH47" s="672"/>
      <c r="BI47" s="313"/>
      <c r="BJ47" s="680"/>
      <c r="BK47" s="686"/>
    </row>
    <row r="48" spans="1:63">
      <c r="A48" s="1362"/>
      <c r="B48" s="1349"/>
      <c r="C48" s="1333"/>
      <c r="D48" s="1066">
        <f>'[1]ФРУКТЫ, ОВОЩИ'!$P$142</f>
        <v>60</v>
      </c>
      <c r="E48" s="311"/>
      <c r="F48" s="311"/>
      <c r="G48" s="311"/>
      <c r="H48" s="311"/>
      <c r="I48" s="311"/>
      <c r="J48" s="326"/>
      <c r="K48" s="311"/>
      <c r="L48" s="311"/>
      <c r="M48" s="311"/>
      <c r="N48" s="311"/>
      <c r="O48" s="311"/>
      <c r="P48" s="311"/>
      <c r="Q48" s="989"/>
      <c r="R48" s="311"/>
      <c r="S48" s="311"/>
      <c r="T48" s="592">
        <f>'[1]ФРУКТЫ, ОВОЩИ'!$Q$187</f>
        <v>69.599999999999994</v>
      </c>
      <c r="U48" s="311">
        <f>'[1]ФРУКТЫ, ОВОЩИ'!$Q$188</f>
        <v>7.2</v>
      </c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  <c r="AN48" s="311"/>
      <c r="AO48" s="311"/>
      <c r="AP48" s="311"/>
      <c r="AQ48" s="311"/>
      <c r="AR48" s="326"/>
      <c r="AS48" s="311"/>
      <c r="AT48" s="311"/>
      <c r="AU48" s="311"/>
      <c r="AV48" s="311"/>
      <c r="AW48" s="311"/>
      <c r="AX48" s="311"/>
      <c r="AY48" s="326"/>
      <c r="AZ48" s="311"/>
      <c r="BA48" s="311"/>
      <c r="BB48" s="311"/>
      <c r="BC48" s="311"/>
      <c r="BD48" s="311">
        <f>'[1]ФРУКТЫ, ОВОЩИ'!$Q$189</f>
        <v>5</v>
      </c>
      <c r="BE48" s="311"/>
      <c r="BF48" s="311"/>
      <c r="BG48" s="311"/>
      <c r="BH48" s="669"/>
      <c r="BI48" s="310"/>
      <c r="BJ48" s="681"/>
      <c r="BK48" s="687"/>
    </row>
    <row r="49" spans="1:63">
      <c r="A49" s="1362"/>
      <c r="B49" s="1349"/>
      <c r="C49" s="1332" t="s">
        <v>92</v>
      </c>
      <c r="D49" s="308">
        <v>180</v>
      </c>
      <c r="E49" s="307"/>
      <c r="F49" s="307"/>
      <c r="G49" s="307"/>
      <c r="H49" s="307">
        <f>[1]СУПЫ!$F$24</f>
        <v>4.5</v>
      </c>
      <c r="I49" s="307"/>
      <c r="J49" s="326"/>
      <c r="K49" s="307"/>
      <c r="L49" s="307"/>
      <c r="M49" s="307"/>
      <c r="N49" s="307"/>
      <c r="O49" s="307"/>
      <c r="P49" s="307"/>
      <c r="Q49" s="989"/>
      <c r="R49" s="307">
        <f>[1]СУПЫ!$F$18</f>
        <v>46.89</v>
      </c>
      <c r="S49" s="307"/>
      <c r="T49" s="307"/>
      <c r="U49" s="307">
        <f>[1]СУПЫ!$F$20</f>
        <v>9.5399999999999991</v>
      </c>
      <c r="V49" s="307">
        <f>[1]СУПЫ!$F$19</f>
        <v>9</v>
      </c>
      <c r="W49" s="307">
        <f>[1]СУПЫ!$F$17</f>
        <v>57.6</v>
      </c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>
        <f>[1]СУПЫ!$F$23</f>
        <v>0.9</v>
      </c>
      <c r="AJ49" s="307"/>
      <c r="AK49" s="307"/>
      <c r="AL49" s="307"/>
      <c r="AM49" s="307"/>
      <c r="AN49" s="307"/>
      <c r="AO49" s="307"/>
      <c r="AP49" s="307"/>
      <c r="AQ49" s="307"/>
      <c r="AR49" s="326"/>
      <c r="AS49" s="307"/>
      <c r="AT49" s="307"/>
      <c r="AU49" s="307"/>
      <c r="AV49" s="307"/>
      <c r="AW49" s="307"/>
      <c r="AX49" s="307"/>
      <c r="AY49" s="326"/>
      <c r="AZ49" s="307"/>
      <c r="BA49" s="307"/>
      <c r="BB49" s="307"/>
      <c r="BC49" s="307"/>
      <c r="BD49" s="307">
        <f>[1]СУПЫ!$F$21</f>
        <v>2.16</v>
      </c>
      <c r="BE49" s="307"/>
      <c r="BF49" s="307"/>
      <c r="BG49" s="307"/>
      <c r="BH49" s="307"/>
      <c r="BI49" s="313"/>
      <c r="BJ49" s="680"/>
      <c r="BK49" s="686"/>
    </row>
    <row r="50" spans="1:63">
      <c r="A50" s="1362"/>
      <c r="B50" s="1349"/>
      <c r="C50" s="1333"/>
      <c r="D50" s="907">
        <v>200</v>
      </c>
      <c r="E50" s="311"/>
      <c r="F50" s="311"/>
      <c r="G50" s="311"/>
      <c r="H50" s="311">
        <f>[1]СУПЫ!$Q$24</f>
        <v>5</v>
      </c>
      <c r="I50" s="311"/>
      <c r="J50" s="326"/>
      <c r="K50" s="311"/>
      <c r="L50" s="311"/>
      <c r="M50" s="311"/>
      <c r="N50" s="311"/>
      <c r="O50" s="311"/>
      <c r="P50" s="311"/>
      <c r="Q50" s="989"/>
      <c r="R50" s="311">
        <f>[1]СУПЫ!$Q$18</f>
        <v>52.1</v>
      </c>
      <c r="S50" s="311"/>
      <c r="T50" s="311"/>
      <c r="U50" s="311">
        <f>[1]СУПЫ!$Q$20</f>
        <v>10.6</v>
      </c>
      <c r="V50" s="311">
        <f>[1]СУПЫ!$Q$19</f>
        <v>10</v>
      </c>
      <c r="W50" s="311">
        <f>[1]СУПЫ!$Q$17</f>
        <v>64</v>
      </c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>
        <f>[1]СУПЫ!$Q$23</f>
        <v>1</v>
      </c>
      <c r="AJ50" s="311"/>
      <c r="AK50" s="311"/>
      <c r="AL50" s="311"/>
      <c r="AM50" s="311"/>
      <c r="AN50" s="311"/>
      <c r="AO50" s="311"/>
      <c r="AP50" s="311"/>
      <c r="AQ50" s="311"/>
      <c r="AR50" s="326"/>
      <c r="AS50" s="311"/>
      <c r="AT50" s="311"/>
      <c r="AU50" s="311"/>
      <c r="AV50" s="311"/>
      <c r="AW50" s="311"/>
      <c r="AX50" s="311"/>
      <c r="AY50" s="326"/>
      <c r="AZ50" s="311"/>
      <c r="BA50" s="311"/>
      <c r="BB50" s="311"/>
      <c r="BC50" s="311"/>
      <c r="BD50" s="311">
        <f>[1]СУПЫ!$Q$21</f>
        <v>2.4</v>
      </c>
      <c r="BE50" s="311"/>
      <c r="BF50" s="311"/>
      <c r="BG50" s="311"/>
      <c r="BH50" s="669"/>
      <c r="BI50" s="310"/>
      <c r="BJ50" s="681"/>
      <c r="BK50" s="687"/>
    </row>
    <row r="51" spans="1:63" ht="23.25" customHeight="1">
      <c r="A51" s="1362"/>
      <c r="B51" s="1349"/>
      <c r="C51" s="977" t="s">
        <v>507</v>
      </c>
      <c r="D51" s="308">
        <v>60</v>
      </c>
      <c r="E51" s="307">
        <f>'[1]МЯСО, РЫБА'!$F$193</f>
        <v>12</v>
      </c>
      <c r="F51" s="307"/>
      <c r="G51" s="307"/>
      <c r="H51" s="307"/>
      <c r="I51" s="307"/>
      <c r="J51" s="326">
        <f>'[1]МЯСО, РЫБА'!$F$191+'[1]МЯСО, РЫБА'!$I$195</f>
        <v>3</v>
      </c>
      <c r="K51" s="307"/>
      <c r="L51" s="307">
        <f>'[1]МЯСО, РЫБА'!$F$189</f>
        <v>76.3</v>
      </c>
      <c r="M51" s="307"/>
      <c r="N51" s="307"/>
      <c r="O51" s="307"/>
      <c r="P51" s="307"/>
      <c r="Q51" s="989">
        <f>'[1]МЯСО, РЫБА'!$F$192</f>
        <v>0.17799999999999999</v>
      </c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26"/>
      <c r="AS51" s="307"/>
      <c r="AT51" s="307"/>
      <c r="AU51" s="307"/>
      <c r="AV51" s="307"/>
      <c r="AW51" s="307"/>
      <c r="AX51" s="307"/>
      <c r="AY51" s="326"/>
      <c r="AZ51" s="307"/>
      <c r="BA51" s="307"/>
      <c r="BB51" s="307"/>
      <c r="BC51" s="307"/>
      <c r="BD51" s="307"/>
      <c r="BE51" s="307"/>
      <c r="BF51" s="307"/>
      <c r="BG51" s="307"/>
      <c r="BH51" s="307"/>
      <c r="BI51" s="313"/>
      <c r="BJ51" s="680"/>
      <c r="BK51" s="686"/>
    </row>
    <row r="52" spans="1:63" ht="24" customHeight="1">
      <c r="A52" s="1362"/>
      <c r="B52" s="1349"/>
      <c r="C52" s="917" t="s">
        <v>506</v>
      </c>
      <c r="D52" s="907">
        <v>220</v>
      </c>
      <c r="E52" s="311"/>
      <c r="F52" s="311"/>
      <c r="G52" s="311"/>
      <c r="H52" s="311"/>
      <c r="I52" s="311"/>
      <c r="J52" s="326">
        <f>'[1]МЯСО, РЫБА'!$Q$236</f>
        <v>5</v>
      </c>
      <c r="K52" s="311"/>
      <c r="L52" s="311">
        <f>'[1]МЯСО, РЫБА'!$Q$233</f>
        <v>121.9</v>
      </c>
      <c r="M52" s="311"/>
      <c r="N52" s="311"/>
      <c r="O52" s="311"/>
      <c r="P52" s="311"/>
      <c r="Q52" s="989"/>
      <c r="R52" s="311">
        <f>'[1]МЯСО, РЫБА'!$Q$234</f>
        <v>162.80000000000001</v>
      </c>
      <c r="S52" s="311"/>
      <c r="T52" s="311"/>
      <c r="U52" s="311">
        <f>'[1]МЯСО, РЫБА'!$Q$235</f>
        <v>17.8</v>
      </c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>
        <f>'[1]МЯСО, РЫБА'!$Q$237</f>
        <v>2.8</v>
      </c>
      <c r="AJ52" s="311"/>
      <c r="AK52" s="311"/>
      <c r="AL52" s="311"/>
      <c r="AM52" s="311"/>
      <c r="AN52" s="311"/>
      <c r="AO52" s="311"/>
      <c r="AP52" s="311"/>
      <c r="AQ52" s="311"/>
      <c r="AR52" s="326"/>
      <c r="AS52" s="311"/>
      <c r="AT52" s="311"/>
      <c r="AU52" s="311"/>
      <c r="AV52" s="311"/>
      <c r="AW52" s="311"/>
      <c r="AX52" s="311"/>
      <c r="AY52" s="326"/>
      <c r="AZ52" s="311"/>
      <c r="BA52" s="311"/>
      <c r="BB52" s="311"/>
      <c r="BC52" s="311"/>
      <c r="BD52" s="311"/>
      <c r="BE52" s="311"/>
      <c r="BF52" s="311"/>
      <c r="BG52" s="311"/>
      <c r="BH52" s="311"/>
      <c r="BI52" s="310"/>
      <c r="BJ52" s="681"/>
      <c r="BK52" s="687"/>
    </row>
    <row r="53" spans="1:63" ht="27.75" customHeight="1">
      <c r="A53" s="1362"/>
      <c r="B53" s="1349"/>
      <c r="C53" s="976" t="s">
        <v>287</v>
      </c>
      <c r="D53" s="308">
        <v>120</v>
      </c>
      <c r="E53" s="307">
        <f>[1]ГАРНИРЫ!$F$104</f>
        <v>19.2</v>
      </c>
      <c r="F53" s="307"/>
      <c r="G53" s="307"/>
      <c r="H53" s="307"/>
      <c r="I53" s="307"/>
      <c r="J53" s="326">
        <f>[1]ГАРНИРЫ!$F$105</f>
        <v>4</v>
      </c>
      <c r="K53" s="307"/>
      <c r="L53" s="307"/>
      <c r="M53" s="307"/>
      <c r="N53" s="307"/>
      <c r="O53" s="307"/>
      <c r="P53" s="307"/>
      <c r="Q53" s="989"/>
      <c r="R53" s="307">
        <f>[1]ГАРНИРЫ!$F$103</f>
        <v>146.24</v>
      </c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  <c r="AJ53" s="307"/>
      <c r="AK53" s="307"/>
      <c r="AL53" s="307"/>
      <c r="AM53" s="307"/>
      <c r="AN53" s="307"/>
      <c r="AO53" s="307"/>
      <c r="AP53" s="307"/>
      <c r="AQ53" s="307"/>
      <c r="AR53" s="326"/>
      <c r="AS53" s="307"/>
      <c r="AT53" s="307"/>
      <c r="AU53" s="307"/>
      <c r="AV53" s="307"/>
      <c r="AW53" s="307"/>
      <c r="AX53" s="307"/>
      <c r="AY53" s="326"/>
      <c r="AZ53" s="307"/>
      <c r="BA53" s="307"/>
      <c r="BB53" s="307"/>
      <c r="BC53" s="307"/>
      <c r="BD53" s="307"/>
      <c r="BE53" s="307"/>
      <c r="BF53" s="307"/>
      <c r="BG53" s="307"/>
      <c r="BH53" s="307"/>
      <c r="BI53" s="307"/>
      <c r="BJ53" s="680"/>
      <c r="BK53" s="686"/>
    </row>
    <row r="54" spans="1:63">
      <c r="A54" s="1362"/>
      <c r="B54" s="1349"/>
      <c r="C54" s="1380" t="s">
        <v>305</v>
      </c>
      <c r="D54" s="308">
        <v>150</v>
      </c>
      <c r="E54" s="307"/>
      <c r="F54" s="307"/>
      <c r="G54" s="307"/>
      <c r="H54" s="307"/>
      <c r="I54" s="307"/>
      <c r="J54" s="326"/>
      <c r="K54" s="307"/>
      <c r="L54" s="307"/>
      <c r="M54" s="307"/>
      <c r="N54" s="307"/>
      <c r="O54" s="307"/>
      <c r="P54" s="307"/>
      <c r="Q54" s="989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>
        <f>[1]НАПИТКИ!$F$317</f>
        <v>18.600000000000001</v>
      </c>
      <c r="AE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7"/>
      <c r="AQ54" s="307"/>
      <c r="AR54" s="326"/>
      <c r="AS54" s="307"/>
      <c r="AT54" s="307"/>
      <c r="AU54" s="307"/>
      <c r="AV54" s="307"/>
      <c r="AW54" s="307"/>
      <c r="AX54" s="307"/>
      <c r="AY54" s="326"/>
      <c r="AZ54" s="307"/>
      <c r="BA54" s="307"/>
      <c r="BB54" s="307"/>
      <c r="BC54" s="307">
        <f>[1]НАПИТКИ!$F$318</f>
        <v>6.5</v>
      </c>
      <c r="BD54" s="307"/>
      <c r="BE54" s="307"/>
      <c r="BF54" s="307"/>
      <c r="BG54" s="307"/>
      <c r="BH54" s="307"/>
      <c r="BI54" s="313"/>
      <c r="BJ54" s="680"/>
      <c r="BK54" s="686"/>
    </row>
    <row r="55" spans="1:63">
      <c r="A55" s="1362"/>
      <c r="B55" s="1349"/>
      <c r="C55" s="1548"/>
      <c r="D55" s="907">
        <v>180</v>
      </c>
      <c r="E55" s="311"/>
      <c r="F55" s="311"/>
      <c r="G55" s="311"/>
      <c r="H55" s="311"/>
      <c r="I55" s="311"/>
      <c r="J55" s="326"/>
      <c r="K55" s="311"/>
      <c r="L55" s="311"/>
      <c r="M55" s="311"/>
      <c r="N55" s="311"/>
      <c r="O55" s="311"/>
      <c r="P55" s="311"/>
      <c r="Q55" s="989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>
        <f>[1]НАПИТКИ!$Q$317</f>
        <v>22.320000000000004</v>
      </c>
      <c r="AE55" s="311"/>
      <c r="AF55" s="311"/>
      <c r="AG55" s="311"/>
      <c r="AH55" s="311"/>
      <c r="AI55" s="311"/>
      <c r="AJ55" s="311"/>
      <c r="AK55" s="311"/>
      <c r="AL55" s="311"/>
      <c r="AM55" s="311"/>
      <c r="AN55" s="311"/>
      <c r="AO55" s="311"/>
      <c r="AP55" s="311"/>
      <c r="AQ55" s="311"/>
      <c r="AR55" s="326"/>
      <c r="AS55" s="311"/>
      <c r="AT55" s="311"/>
      <c r="AU55" s="311"/>
      <c r="AV55" s="311"/>
      <c r="AW55" s="311"/>
      <c r="AX55" s="311"/>
      <c r="AY55" s="326"/>
      <c r="AZ55" s="311"/>
      <c r="BA55" s="311"/>
      <c r="BB55" s="311"/>
      <c r="BC55" s="311">
        <f>[1]НАПИТКИ!$Q$318</f>
        <v>7.8</v>
      </c>
      <c r="BD55" s="311"/>
      <c r="BE55" s="311"/>
      <c r="BF55" s="311"/>
      <c r="BG55" s="311"/>
      <c r="BH55" s="311"/>
      <c r="BI55" s="310"/>
      <c r="BJ55" s="681"/>
      <c r="BK55" s="687"/>
    </row>
    <row r="56" spans="1:63" ht="15.75" customHeight="1">
      <c r="A56" s="1362"/>
      <c r="B56" s="1349"/>
      <c r="C56" s="1329" t="s">
        <v>48</v>
      </c>
      <c r="D56" s="308">
        <v>20</v>
      </c>
      <c r="E56" s="307"/>
      <c r="F56" s="307"/>
      <c r="G56" s="307"/>
      <c r="H56" s="307"/>
      <c r="I56" s="307"/>
      <c r="J56" s="326"/>
      <c r="K56" s="307"/>
      <c r="L56" s="307"/>
      <c r="M56" s="307"/>
      <c r="N56" s="307"/>
      <c r="O56" s="307"/>
      <c r="P56" s="307"/>
      <c r="Q56" s="989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7"/>
      <c r="AK56" s="307"/>
      <c r="AL56" s="307"/>
      <c r="AM56" s="307"/>
      <c r="AN56" s="307">
        <f>'[1]ГАСТРОНОМИЯ, ВЫПЕЧКА'!$AB$17</f>
        <v>20</v>
      </c>
      <c r="AO56" s="307"/>
      <c r="AP56" s="307"/>
      <c r="AQ56" s="307"/>
      <c r="AR56" s="326"/>
      <c r="AS56" s="307"/>
      <c r="AT56" s="307"/>
      <c r="AU56" s="307"/>
      <c r="AV56" s="307"/>
      <c r="AW56" s="307"/>
      <c r="AX56" s="307"/>
      <c r="AY56" s="326"/>
      <c r="AZ56" s="307"/>
      <c r="BA56" s="307"/>
      <c r="BB56" s="307"/>
      <c r="BC56" s="307"/>
      <c r="BD56" s="307"/>
      <c r="BE56" s="307"/>
      <c r="BF56" s="307"/>
      <c r="BG56" s="307"/>
      <c r="BH56" s="307"/>
      <c r="BI56" s="313"/>
      <c r="BJ56" s="680"/>
      <c r="BK56" s="686"/>
    </row>
    <row r="57" spans="1:63" ht="15.75" customHeight="1">
      <c r="A57" s="1362"/>
      <c r="B57" s="1349"/>
      <c r="C57" s="1329"/>
      <c r="D57" s="907">
        <v>30</v>
      </c>
      <c r="E57" s="311"/>
      <c r="F57" s="311"/>
      <c r="G57" s="311"/>
      <c r="H57" s="311"/>
      <c r="I57" s="311"/>
      <c r="J57" s="326"/>
      <c r="K57" s="311"/>
      <c r="L57" s="311"/>
      <c r="M57" s="311"/>
      <c r="N57" s="311"/>
      <c r="O57" s="311"/>
      <c r="P57" s="311"/>
      <c r="Q57" s="989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311"/>
      <c r="AC57" s="311"/>
      <c r="AD57" s="311"/>
      <c r="AE57" s="311"/>
      <c r="AF57" s="311"/>
      <c r="AG57" s="311"/>
      <c r="AH57" s="311"/>
      <c r="AI57" s="311"/>
      <c r="AJ57" s="311"/>
      <c r="AK57" s="311"/>
      <c r="AL57" s="311"/>
      <c r="AM57" s="311"/>
      <c r="AN57" s="311">
        <f>'[1]ГАСТРОНОМИЯ, ВЫПЕЧКА'!$AM$17</f>
        <v>30</v>
      </c>
      <c r="AO57" s="311"/>
      <c r="AP57" s="311"/>
      <c r="AQ57" s="311"/>
      <c r="AR57" s="326"/>
      <c r="AS57" s="311"/>
      <c r="AT57" s="311"/>
      <c r="AU57" s="311"/>
      <c r="AV57" s="311"/>
      <c r="AW57" s="311"/>
      <c r="AX57" s="311"/>
      <c r="AY57" s="326"/>
      <c r="AZ57" s="311"/>
      <c r="BA57" s="311"/>
      <c r="BB57" s="311"/>
      <c r="BC57" s="311"/>
      <c r="BD57" s="311"/>
      <c r="BE57" s="311"/>
      <c r="BF57" s="311"/>
      <c r="BG57" s="311"/>
      <c r="BH57" s="311"/>
      <c r="BI57" s="310"/>
      <c r="BJ57" s="681"/>
      <c r="BK57" s="687"/>
    </row>
    <row r="58" spans="1:63">
      <c r="A58" s="1362"/>
      <c r="B58" s="1349"/>
      <c r="C58" s="1329" t="s">
        <v>68</v>
      </c>
      <c r="D58" s="308">
        <v>20</v>
      </c>
      <c r="E58" s="307"/>
      <c r="F58" s="307"/>
      <c r="G58" s="307"/>
      <c r="H58" s="307"/>
      <c r="I58" s="307"/>
      <c r="J58" s="326"/>
      <c r="K58" s="307"/>
      <c r="L58" s="307"/>
      <c r="M58" s="307"/>
      <c r="N58" s="307"/>
      <c r="O58" s="307"/>
      <c r="P58" s="307"/>
      <c r="Q58" s="989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>
        <f>'[1]ГАСТРОНОМИЯ, ВЫПЕЧКА'!$AB$60</f>
        <v>20</v>
      </c>
      <c r="AP58" s="307"/>
      <c r="AQ58" s="307"/>
      <c r="AR58" s="326"/>
      <c r="AS58" s="307"/>
      <c r="AT58" s="307"/>
      <c r="AU58" s="307"/>
      <c r="AV58" s="307"/>
      <c r="AW58" s="307"/>
      <c r="AX58" s="307"/>
      <c r="AY58" s="326"/>
      <c r="AZ58" s="307"/>
      <c r="BA58" s="307"/>
      <c r="BB58" s="307"/>
      <c r="BC58" s="307"/>
      <c r="BD58" s="307"/>
      <c r="BE58" s="307"/>
      <c r="BF58" s="307"/>
      <c r="BG58" s="307"/>
      <c r="BH58" s="307"/>
      <c r="BI58" s="313"/>
      <c r="BJ58" s="680"/>
      <c r="BK58" s="686"/>
    </row>
    <row r="59" spans="1:63">
      <c r="A59" s="1362"/>
      <c r="B59" s="1349"/>
      <c r="C59" s="1329"/>
      <c r="D59" s="923">
        <v>20</v>
      </c>
      <c r="E59" s="311"/>
      <c r="F59" s="311"/>
      <c r="G59" s="311"/>
      <c r="H59" s="311"/>
      <c r="I59" s="311"/>
      <c r="J59" s="326"/>
      <c r="K59" s="311"/>
      <c r="L59" s="311"/>
      <c r="M59" s="311"/>
      <c r="N59" s="311"/>
      <c r="O59" s="311"/>
      <c r="P59" s="311"/>
      <c r="Q59" s="989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311"/>
      <c r="AH59" s="311"/>
      <c r="AI59" s="311"/>
      <c r="AJ59" s="311"/>
      <c r="AK59" s="311"/>
      <c r="AL59" s="311"/>
      <c r="AM59" s="311"/>
      <c r="AN59" s="311"/>
      <c r="AO59" s="311">
        <f>'[1]ГАСТРОНОМИЯ, ВЫПЕЧКА'!$AB$60</f>
        <v>20</v>
      </c>
      <c r="AP59" s="311"/>
      <c r="AQ59" s="311"/>
      <c r="AR59" s="326"/>
      <c r="AS59" s="311"/>
      <c r="AT59" s="311"/>
      <c r="AU59" s="311"/>
      <c r="AV59" s="311"/>
      <c r="AW59" s="311"/>
      <c r="AX59" s="311"/>
      <c r="AY59" s="326"/>
      <c r="AZ59" s="311"/>
      <c r="BA59" s="311"/>
      <c r="BB59" s="311"/>
      <c r="BC59" s="311"/>
      <c r="BD59" s="311"/>
      <c r="BE59" s="311"/>
      <c r="BF59" s="311"/>
      <c r="BG59" s="311"/>
      <c r="BH59" s="311"/>
      <c r="BI59" s="310"/>
      <c r="BJ59" s="681"/>
      <c r="BK59" s="687"/>
    </row>
    <row r="60" spans="1:63">
      <c r="A60" s="1362"/>
      <c r="B60" s="1372" t="s">
        <v>271</v>
      </c>
      <c r="C60" s="1332" t="s">
        <v>101</v>
      </c>
      <c r="D60" s="308">
        <v>60</v>
      </c>
      <c r="E60" s="307">
        <f>'[1]ГАСТРОНОМИЯ, ВЫПЕЧКА'!$F$192</f>
        <v>20</v>
      </c>
      <c r="F60" s="307"/>
      <c r="G60" s="307"/>
      <c r="H60" s="307"/>
      <c r="I60" s="307"/>
      <c r="J60" s="326">
        <f>'[1]ГАСТРОНОМИЯ, ВЫПЕЧКА'!$F$193</f>
        <v>2</v>
      </c>
      <c r="K60" s="307"/>
      <c r="L60" s="307"/>
      <c r="M60" s="307"/>
      <c r="N60" s="307"/>
      <c r="O60" s="307"/>
      <c r="P60" s="307"/>
      <c r="Q60" s="989">
        <f>'[1]ГАСТРОНОМИЯ, ВЫПЕЧКА'!$F$195</f>
        <v>7.8E-2</v>
      </c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  <c r="AK60" s="307"/>
      <c r="AL60" s="307"/>
      <c r="AM60" s="307"/>
      <c r="AN60" s="307"/>
      <c r="AO60" s="307"/>
      <c r="AP60" s="307"/>
      <c r="AQ60" s="307">
        <f>'[1]ГАСТРОНОМИЯ, ВЫПЕЧКА'!$F$191</f>
        <v>40</v>
      </c>
      <c r="AR60" s="326"/>
      <c r="AS60" s="307"/>
      <c r="AT60" s="307"/>
      <c r="AU60" s="307"/>
      <c r="AV60" s="307"/>
      <c r="AW60" s="307"/>
      <c r="AX60" s="307"/>
      <c r="AY60" s="326"/>
      <c r="AZ60" s="307"/>
      <c r="BA60" s="307"/>
      <c r="BB60" s="307"/>
      <c r="BC60" s="307">
        <f>'[1]ГАСТРОНОМИЯ, ВЫПЕЧКА'!$F$196</f>
        <v>5</v>
      </c>
      <c r="BD60" s="307">
        <f>'[1]ГАСТРОНОМИЯ, ВЫПЕЧКА'!$F$194</f>
        <v>1</v>
      </c>
      <c r="BE60" s="307"/>
      <c r="BF60" s="307"/>
      <c r="BG60" s="307"/>
      <c r="BH60" s="307"/>
      <c r="BI60" s="313"/>
      <c r="BJ60" s="680">
        <f>'[1]ГАСТРОНОМИЯ, ВЫПЕЧКА'!$F$197</f>
        <v>0.5</v>
      </c>
      <c r="BK60" s="686"/>
    </row>
    <row r="61" spans="1:63" ht="17.25" customHeight="1">
      <c r="A61" s="1362"/>
      <c r="B61" s="1373"/>
      <c r="C61" s="1333"/>
      <c r="D61" s="907">
        <v>60</v>
      </c>
      <c r="E61" s="314">
        <f>'[1]ГАСТРОНОМИЯ, ВЫПЕЧКА'!$F$192</f>
        <v>20</v>
      </c>
      <c r="F61" s="314"/>
      <c r="G61" s="314"/>
      <c r="H61" s="314"/>
      <c r="I61" s="314"/>
      <c r="J61" s="326">
        <f>'[1]ГАСТРОНОМИЯ, ВЫПЕЧКА'!$F$193</f>
        <v>2</v>
      </c>
      <c r="K61" s="314"/>
      <c r="L61" s="314"/>
      <c r="M61" s="314"/>
      <c r="N61" s="314"/>
      <c r="O61" s="314"/>
      <c r="P61" s="314"/>
      <c r="Q61" s="989">
        <f>'[1]ГАСТРОНОМИЯ, ВЫПЕЧКА'!$F$195</f>
        <v>7.8E-2</v>
      </c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>
        <f>'[1]ГАСТРОНОМИЯ, ВЫПЕЧКА'!$F$191</f>
        <v>40</v>
      </c>
      <c r="AR61" s="326"/>
      <c r="AS61" s="314"/>
      <c r="AT61" s="314"/>
      <c r="AU61" s="314"/>
      <c r="AV61" s="314"/>
      <c r="AW61" s="314"/>
      <c r="AX61" s="314"/>
      <c r="AY61" s="326"/>
      <c r="AZ61" s="314"/>
      <c r="BA61" s="314"/>
      <c r="BB61" s="314"/>
      <c r="BC61" s="314">
        <f>'[1]ГАСТРОНОМИЯ, ВЫПЕЧКА'!$F$196</f>
        <v>5</v>
      </c>
      <c r="BD61" s="314">
        <f>'[1]ГАСТРОНОМИЯ, ВЫПЕЧКА'!$F$194</f>
        <v>1</v>
      </c>
      <c r="BE61" s="314"/>
      <c r="BF61" s="314"/>
      <c r="BG61" s="314"/>
      <c r="BH61" s="314"/>
      <c r="BI61" s="328"/>
      <c r="BJ61" s="682">
        <f>'[1]ГАСТРОНОМИЯ, ВЫПЕЧКА'!$F$197</f>
        <v>0.5</v>
      </c>
      <c r="BK61" s="688"/>
    </row>
    <row r="62" spans="1:63" ht="15.75" customHeight="1">
      <c r="A62" s="1362"/>
      <c r="B62" s="1373"/>
      <c r="C62" s="1332" t="s">
        <v>323</v>
      </c>
      <c r="D62" s="308">
        <v>180</v>
      </c>
      <c r="E62" s="307">
        <f>[1]НАПИТКИ!$Q$407</f>
        <v>189</v>
      </c>
      <c r="F62" s="307"/>
      <c r="G62" s="307"/>
      <c r="H62" s="307"/>
      <c r="I62" s="307"/>
      <c r="J62" s="326"/>
      <c r="K62" s="307"/>
      <c r="L62" s="307"/>
      <c r="M62" s="307"/>
      <c r="N62" s="307"/>
      <c r="O62" s="307"/>
      <c r="P62" s="307"/>
      <c r="Q62" s="989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26"/>
      <c r="AS62" s="307"/>
      <c r="AT62" s="307"/>
      <c r="AU62" s="307"/>
      <c r="AV62" s="307"/>
      <c r="AW62" s="307"/>
      <c r="AX62" s="307"/>
      <c r="AY62" s="326"/>
      <c r="AZ62" s="307"/>
      <c r="BA62" s="307"/>
      <c r="BB62" s="307"/>
      <c r="BC62" s="307"/>
      <c r="BD62" s="307"/>
      <c r="BE62" s="307"/>
      <c r="BF62" s="307"/>
      <c r="BG62" s="307"/>
      <c r="BH62" s="307"/>
      <c r="BI62" s="313"/>
      <c r="BJ62" s="680"/>
      <c r="BK62" s="686"/>
    </row>
    <row r="63" spans="1:63" ht="15.75" customHeight="1" thickBot="1">
      <c r="A63" s="1362"/>
      <c r="B63" s="1373"/>
      <c r="C63" s="1333"/>
      <c r="D63" s="907">
        <v>180</v>
      </c>
      <c r="E63" s="311">
        <f>[1]НАПИТКИ!$Q$407</f>
        <v>189</v>
      </c>
      <c r="F63" s="311"/>
      <c r="G63" s="311"/>
      <c r="H63" s="311"/>
      <c r="I63" s="311"/>
      <c r="J63" s="326"/>
      <c r="K63" s="311"/>
      <c r="L63" s="311"/>
      <c r="M63" s="311"/>
      <c r="N63" s="311"/>
      <c r="O63" s="311"/>
      <c r="P63" s="311"/>
      <c r="Q63" s="989"/>
      <c r="R63" s="311"/>
      <c r="S63" s="311"/>
      <c r="T63" s="311"/>
      <c r="U63" s="311"/>
      <c r="V63" s="311"/>
      <c r="W63" s="311"/>
      <c r="X63" s="311"/>
      <c r="Y63" s="311"/>
      <c r="Z63" s="311"/>
      <c r="AA63" s="311"/>
      <c r="AB63" s="311"/>
      <c r="AC63" s="311"/>
      <c r="AD63" s="311"/>
      <c r="AE63" s="311"/>
      <c r="AF63" s="311"/>
      <c r="AG63" s="311"/>
      <c r="AH63" s="311"/>
      <c r="AI63" s="311"/>
      <c r="AJ63" s="311"/>
      <c r="AK63" s="311"/>
      <c r="AL63" s="311"/>
      <c r="AM63" s="311"/>
      <c r="AN63" s="311"/>
      <c r="AO63" s="311"/>
      <c r="AP63" s="311"/>
      <c r="AQ63" s="311"/>
      <c r="AR63" s="326"/>
      <c r="AS63" s="311"/>
      <c r="AT63" s="311"/>
      <c r="AU63" s="311"/>
      <c r="AV63" s="311"/>
      <c r="AW63" s="311"/>
      <c r="AX63" s="311"/>
      <c r="AY63" s="326"/>
      <c r="AZ63" s="311"/>
      <c r="BA63" s="311"/>
      <c r="BB63" s="311"/>
      <c r="BC63" s="311"/>
      <c r="BD63" s="311"/>
      <c r="BE63" s="311"/>
      <c r="BF63" s="311"/>
      <c r="BG63" s="311"/>
      <c r="BH63" s="311"/>
      <c r="BI63" s="310"/>
      <c r="BJ63" s="681"/>
      <c r="BK63" s="694"/>
    </row>
    <row r="64" spans="1:63" ht="17.25" customHeight="1">
      <c r="A64" s="1361">
        <v>3</v>
      </c>
      <c r="B64" s="1376" t="s">
        <v>282</v>
      </c>
      <c r="C64" s="1342" t="s">
        <v>178</v>
      </c>
      <c r="D64" s="320">
        <v>130</v>
      </c>
      <c r="E64" s="319">
        <f>'[1]ЯЙЦО, ТВОРОГ, ЗАПЕКАНКИ'!$F$18</f>
        <v>50.006666666666668</v>
      </c>
      <c r="F64" s="319"/>
      <c r="G64" s="319"/>
      <c r="H64" s="319"/>
      <c r="I64" s="319"/>
      <c r="J64" s="1004">
        <f>'[1]ЯЙЦО, ТВОРОГ, ЗАПЕКАНКИ'!$F$20+'[1]ЯЙЦО, ТВОРОГ, ЗАПЕКАНКИ'!$F$22</f>
        <v>9.2733333333333334</v>
      </c>
      <c r="K64" s="319"/>
      <c r="L64" s="319"/>
      <c r="M64" s="319"/>
      <c r="N64" s="319"/>
      <c r="O64" s="319"/>
      <c r="P64" s="319"/>
      <c r="Q64" s="991">
        <f>'[1]ЯЙЦО, ТВОРОГ, ЗАПЕКАНКИ'!$F$17</f>
        <v>1.6527333333333334</v>
      </c>
      <c r="R64" s="319"/>
      <c r="S64" s="319"/>
      <c r="T64" s="319"/>
      <c r="U64" s="319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1004"/>
      <c r="AS64" s="319"/>
      <c r="AT64" s="319"/>
      <c r="AU64" s="319"/>
      <c r="AV64" s="319"/>
      <c r="AW64" s="319"/>
      <c r="AX64" s="319"/>
      <c r="AY64" s="1004"/>
      <c r="AZ64" s="319"/>
      <c r="BA64" s="319"/>
      <c r="BB64" s="319"/>
      <c r="BC64" s="319"/>
      <c r="BD64" s="319"/>
      <c r="BE64" s="319"/>
      <c r="BF64" s="319"/>
      <c r="BG64" s="319"/>
      <c r="BH64" s="319"/>
      <c r="BI64" s="325"/>
      <c r="BJ64" s="683"/>
      <c r="BK64" s="693"/>
    </row>
    <row r="65" spans="1:63" ht="16.5" customHeight="1">
      <c r="A65" s="1362"/>
      <c r="B65" s="1373"/>
      <c r="C65" s="1333"/>
      <c r="D65" s="907">
        <v>150</v>
      </c>
      <c r="E65" s="311">
        <f>'[1]ЯЙЦО, ТВОРОГ, ЗАПЕКАНКИ'!$Q$18</f>
        <v>57.7</v>
      </c>
      <c r="F65" s="311"/>
      <c r="G65" s="311"/>
      <c r="H65" s="311"/>
      <c r="I65" s="311"/>
      <c r="J65" s="326">
        <f>'[1]ЯЙЦО, ТВОРОГ, ЗАПЕКАНКИ'!$Q$20+'[1]ЯЙЦО, ТВОРОГ, ЗАПЕКАНКИ'!$Q$22</f>
        <v>10.7</v>
      </c>
      <c r="K65" s="311"/>
      <c r="L65" s="311"/>
      <c r="M65" s="311"/>
      <c r="N65" s="311"/>
      <c r="O65" s="311"/>
      <c r="P65" s="311"/>
      <c r="Q65" s="989">
        <f>'[1]ЯЙЦО, ТВОРОГ, ЗАПЕКАНКИ'!$Q$17</f>
        <v>1.907</v>
      </c>
      <c r="R65" s="311"/>
      <c r="S65" s="311"/>
      <c r="T65" s="311"/>
      <c r="U65" s="311"/>
      <c r="V65" s="311"/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1"/>
      <c r="AK65" s="311"/>
      <c r="AL65" s="311"/>
      <c r="AM65" s="311"/>
      <c r="AN65" s="311"/>
      <c r="AO65" s="311"/>
      <c r="AP65" s="311"/>
      <c r="AQ65" s="311"/>
      <c r="AR65" s="326"/>
      <c r="AS65" s="311"/>
      <c r="AT65" s="311"/>
      <c r="AU65" s="311"/>
      <c r="AV65" s="311"/>
      <c r="AW65" s="311"/>
      <c r="AX65" s="311"/>
      <c r="AY65" s="326"/>
      <c r="AZ65" s="311"/>
      <c r="BA65" s="311"/>
      <c r="BB65" s="311"/>
      <c r="BC65" s="311"/>
      <c r="BD65" s="311"/>
      <c r="BE65" s="311"/>
      <c r="BF65" s="311"/>
      <c r="BG65" s="311"/>
      <c r="BH65" s="311"/>
      <c r="BI65" s="310"/>
      <c r="BJ65" s="681"/>
      <c r="BK65" s="687"/>
    </row>
    <row r="66" spans="1:63" ht="16.5" customHeight="1">
      <c r="A66" s="1362"/>
      <c r="B66" s="1373"/>
      <c r="C66" s="1332" t="s">
        <v>514</v>
      </c>
      <c r="D66" s="308">
        <v>50</v>
      </c>
      <c r="E66" s="307"/>
      <c r="F66" s="307"/>
      <c r="G66" s="307"/>
      <c r="H66" s="307"/>
      <c r="I66" s="307"/>
      <c r="J66" s="326">
        <f>'[1]ФРУКТЫ, ОВОЩИ'!$F$441</f>
        <v>2.5</v>
      </c>
      <c r="K66" s="307"/>
      <c r="L66" s="307"/>
      <c r="M66" s="307"/>
      <c r="N66" s="307"/>
      <c r="O66" s="307"/>
      <c r="P66" s="307"/>
      <c r="Q66" s="989"/>
      <c r="R66" s="307"/>
      <c r="S66" s="307"/>
      <c r="T66" s="307"/>
      <c r="U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  <c r="AH66" s="307"/>
      <c r="AI66" s="307"/>
      <c r="AJ66" s="307"/>
      <c r="AK66" s="307"/>
      <c r="AL66" s="307">
        <f>'[1]ФРУКТЫ, ОВОЩИ'!$F$439</f>
        <v>73</v>
      </c>
      <c r="AM66" s="307"/>
      <c r="AN66" s="307"/>
      <c r="AO66" s="307"/>
      <c r="AP66" s="307"/>
      <c r="AQ66" s="307"/>
      <c r="AR66" s="326"/>
      <c r="AS66" s="307"/>
      <c r="AT66" s="307"/>
      <c r="AU66" s="307"/>
      <c r="AV66" s="307"/>
      <c r="AW66" s="307"/>
      <c r="AX66" s="307"/>
      <c r="AY66" s="326"/>
      <c r="AZ66" s="307"/>
      <c r="BA66" s="307"/>
      <c r="BB66" s="307"/>
      <c r="BC66" s="307"/>
      <c r="BD66" s="307"/>
      <c r="BE66" s="307"/>
      <c r="BF66" s="307"/>
      <c r="BG66" s="307"/>
      <c r="BH66" s="307"/>
      <c r="BI66" s="313"/>
      <c r="BJ66" s="680"/>
      <c r="BK66" s="686"/>
    </row>
    <row r="67" spans="1:63" ht="16.5" customHeight="1">
      <c r="A67" s="1362"/>
      <c r="B67" s="1373"/>
      <c r="C67" s="1333"/>
      <c r="D67" s="907">
        <v>50</v>
      </c>
      <c r="E67" s="311"/>
      <c r="F67" s="311"/>
      <c r="G67" s="311"/>
      <c r="H67" s="311"/>
      <c r="I67" s="311"/>
      <c r="J67" s="326">
        <f>'[1]ФРУКТЫ, ОВОЩИ'!$F$441</f>
        <v>2.5</v>
      </c>
      <c r="K67" s="311"/>
      <c r="L67" s="311"/>
      <c r="M67" s="311"/>
      <c r="N67" s="311"/>
      <c r="O67" s="311"/>
      <c r="P67" s="311"/>
      <c r="Q67" s="989"/>
      <c r="R67" s="311"/>
      <c r="S67" s="311"/>
      <c r="T67" s="311"/>
      <c r="U67" s="311"/>
      <c r="V67" s="311"/>
      <c r="W67" s="311"/>
      <c r="X67" s="311"/>
      <c r="Y67" s="311"/>
      <c r="Z67" s="311"/>
      <c r="AA67" s="311"/>
      <c r="AB67" s="311"/>
      <c r="AC67" s="311"/>
      <c r="AD67" s="311"/>
      <c r="AE67" s="311"/>
      <c r="AF67" s="311"/>
      <c r="AG67" s="311"/>
      <c r="AH67" s="311"/>
      <c r="AI67" s="311"/>
      <c r="AJ67" s="311"/>
      <c r="AK67" s="311"/>
      <c r="AL67" s="311">
        <f>'[1]ФРУКТЫ, ОВОЩИ'!$F$439</f>
        <v>73</v>
      </c>
      <c r="AM67" s="311"/>
      <c r="AN67" s="311"/>
      <c r="AO67" s="311"/>
      <c r="AP67" s="311"/>
      <c r="AQ67" s="311"/>
      <c r="AR67" s="326"/>
      <c r="AS67" s="311"/>
      <c r="AT67" s="311"/>
      <c r="AU67" s="311"/>
      <c r="AV67" s="311"/>
      <c r="AW67" s="311"/>
      <c r="AX67" s="311"/>
      <c r="AY67" s="326"/>
      <c r="AZ67" s="311"/>
      <c r="BA67" s="311"/>
      <c r="BB67" s="311"/>
      <c r="BC67" s="311"/>
      <c r="BD67" s="311"/>
      <c r="BE67" s="311"/>
      <c r="BF67" s="311"/>
      <c r="BG67" s="311"/>
      <c r="BH67" s="311"/>
      <c r="BI67" s="310"/>
      <c r="BJ67" s="681"/>
      <c r="BK67" s="687"/>
    </row>
    <row r="68" spans="1:63" ht="15.75" customHeight="1">
      <c r="A68" s="1362"/>
      <c r="B68" s="1373"/>
      <c r="C68" s="1329" t="s">
        <v>48</v>
      </c>
      <c r="D68" s="308">
        <v>20</v>
      </c>
      <c r="E68" s="307"/>
      <c r="F68" s="307"/>
      <c r="G68" s="307"/>
      <c r="H68" s="307"/>
      <c r="I68" s="307"/>
      <c r="J68" s="326"/>
      <c r="K68" s="307"/>
      <c r="L68" s="307"/>
      <c r="M68" s="307"/>
      <c r="N68" s="307"/>
      <c r="O68" s="307"/>
      <c r="P68" s="307"/>
      <c r="Q68" s="989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7"/>
      <c r="AL68" s="307"/>
      <c r="AM68" s="307"/>
      <c r="AN68" s="307">
        <f>'[1]ГАСТРОНОМИЯ, ВЫПЕЧКА'!$AB$17</f>
        <v>20</v>
      </c>
      <c r="AO68" s="307"/>
      <c r="AP68" s="307"/>
      <c r="AQ68" s="307"/>
      <c r="AR68" s="326"/>
      <c r="AS68" s="307"/>
      <c r="AT68" s="307"/>
      <c r="AU68" s="307"/>
      <c r="AV68" s="307"/>
      <c r="AW68" s="307"/>
      <c r="AX68" s="307"/>
      <c r="AY68" s="326"/>
      <c r="AZ68" s="307"/>
      <c r="BA68" s="307"/>
      <c r="BB68" s="307"/>
      <c r="BC68" s="307"/>
      <c r="BD68" s="307"/>
      <c r="BE68" s="307"/>
      <c r="BF68" s="307"/>
      <c r="BG68" s="307"/>
      <c r="BH68" s="307"/>
      <c r="BI68" s="313"/>
      <c r="BJ68" s="680"/>
      <c r="BK68" s="686"/>
    </row>
    <row r="69" spans="1:63" ht="15.75" customHeight="1">
      <c r="A69" s="1362"/>
      <c r="B69" s="1373"/>
      <c r="C69" s="1329"/>
      <c r="D69" s="923">
        <v>25</v>
      </c>
      <c r="E69" s="311"/>
      <c r="F69" s="311"/>
      <c r="G69" s="311"/>
      <c r="H69" s="311"/>
      <c r="I69" s="311"/>
      <c r="J69" s="326"/>
      <c r="K69" s="311"/>
      <c r="L69" s="311"/>
      <c r="M69" s="311"/>
      <c r="N69" s="311"/>
      <c r="O69" s="311"/>
      <c r="P69" s="311"/>
      <c r="Q69" s="989"/>
      <c r="R69" s="311"/>
      <c r="S69" s="311"/>
      <c r="T69" s="311"/>
      <c r="U69" s="311"/>
      <c r="V69" s="311"/>
      <c r="W69" s="311"/>
      <c r="X69" s="311"/>
      <c r="Y69" s="311"/>
      <c r="Z69" s="311"/>
      <c r="AA69" s="311"/>
      <c r="AB69" s="311"/>
      <c r="AC69" s="311"/>
      <c r="AD69" s="311"/>
      <c r="AE69" s="311"/>
      <c r="AF69" s="311"/>
      <c r="AG69" s="311"/>
      <c r="AH69" s="311"/>
      <c r="AI69" s="311"/>
      <c r="AJ69" s="311"/>
      <c r="AK69" s="311"/>
      <c r="AL69" s="311"/>
      <c r="AM69" s="311"/>
      <c r="AN69" s="311">
        <f>'[1]ГАСТРОНОМИЯ, ВЫПЕЧКА'!$AX$17</f>
        <v>25</v>
      </c>
      <c r="AO69" s="311"/>
      <c r="AP69" s="311"/>
      <c r="AQ69" s="311"/>
      <c r="AR69" s="326"/>
      <c r="AS69" s="311"/>
      <c r="AT69" s="311"/>
      <c r="AU69" s="311"/>
      <c r="AV69" s="311"/>
      <c r="AW69" s="311"/>
      <c r="AX69" s="311"/>
      <c r="AY69" s="326"/>
      <c r="AZ69" s="311"/>
      <c r="BA69" s="311"/>
      <c r="BB69" s="311"/>
      <c r="BC69" s="311"/>
      <c r="BD69" s="311"/>
      <c r="BE69" s="311"/>
      <c r="BF69" s="311"/>
      <c r="BG69" s="311"/>
      <c r="BH69" s="311"/>
      <c r="BI69" s="310"/>
      <c r="BJ69" s="681"/>
      <c r="BK69" s="687"/>
    </row>
    <row r="70" spans="1:63" ht="15.75" customHeight="1">
      <c r="A70" s="1364"/>
      <c r="B70" s="1344"/>
      <c r="C70" s="1329" t="s">
        <v>68</v>
      </c>
      <c r="D70" s="308">
        <f>'[1]ГАСТРОНОМИЯ, ВЫПЕЧКА'!$I$60</f>
        <v>10</v>
      </c>
      <c r="E70" s="307"/>
      <c r="F70" s="307"/>
      <c r="G70" s="307"/>
      <c r="H70" s="307"/>
      <c r="I70" s="307"/>
      <c r="J70" s="326"/>
      <c r="K70" s="307"/>
      <c r="L70" s="307"/>
      <c r="M70" s="307"/>
      <c r="N70" s="307"/>
      <c r="O70" s="307"/>
      <c r="P70" s="307"/>
      <c r="Q70" s="989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7"/>
      <c r="AN70" s="307"/>
      <c r="AO70" s="307">
        <f>'[1]ГАСТРОНОМИЯ, ВЫПЕЧКА'!$F$60</f>
        <v>10</v>
      </c>
      <c r="AP70" s="307"/>
      <c r="AQ70" s="307"/>
      <c r="AR70" s="326"/>
      <c r="AS70" s="307"/>
      <c r="AT70" s="307"/>
      <c r="AU70" s="307"/>
      <c r="AV70" s="307"/>
      <c r="AW70" s="307"/>
      <c r="AX70" s="307"/>
      <c r="AY70" s="326"/>
      <c r="AZ70" s="307"/>
      <c r="BA70" s="307"/>
      <c r="BB70" s="307"/>
      <c r="BC70" s="307"/>
      <c r="BD70" s="307"/>
      <c r="BE70" s="307"/>
      <c r="BF70" s="307"/>
      <c r="BG70" s="307"/>
      <c r="BH70" s="307"/>
      <c r="BI70" s="313"/>
      <c r="BJ70" s="680"/>
      <c r="BK70" s="686"/>
    </row>
    <row r="71" spans="1:63" ht="15.75" customHeight="1">
      <c r="A71" s="1364"/>
      <c r="B71" s="1344"/>
      <c r="C71" s="1329"/>
      <c r="D71" s="925">
        <f>'[1]ГАСТРОНОМИЯ, ВЫПЕЧКА'!$AA$57</f>
        <v>20</v>
      </c>
      <c r="E71" s="926"/>
      <c r="F71" s="926"/>
      <c r="G71" s="926"/>
      <c r="H71" s="926"/>
      <c r="I71" s="926"/>
      <c r="J71" s="1001"/>
      <c r="K71" s="926"/>
      <c r="L71" s="926"/>
      <c r="M71" s="926"/>
      <c r="N71" s="926"/>
      <c r="O71" s="926"/>
      <c r="P71" s="926"/>
      <c r="Q71" s="994"/>
      <c r="R71" s="926"/>
      <c r="S71" s="926"/>
      <c r="T71" s="926"/>
      <c r="U71" s="926"/>
      <c r="V71" s="926"/>
      <c r="W71" s="926"/>
      <c r="X71" s="926"/>
      <c r="Y71" s="926"/>
      <c r="Z71" s="926"/>
      <c r="AA71" s="926"/>
      <c r="AB71" s="926"/>
      <c r="AC71" s="926"/>
      <c r="AD71" s="926"/>
      <c r="AE71" s="926"/>
      <c r="AF71" s="926"/>
      <c r="AG71" s="926"/>
      <c r="AH71" s="926"/>
      <c r="AI71" s="926"/>
      <c r="AJ71" s="926"/>
      <c r="AK71" s="926"/>
      <c r="AL71" s="926"/>
      <c r="AM71" s="926"/>
      <c r="AN71" s="926"/>
      <c r="AO71" s="926">
        <f>'[1]ГАСТРОНОМИЯ, ВЫПЕЧКА'!$AB$60</f>
        <v>20</v>
      </c>
      <c r="AP71" s="926"/>
      <c r="AQ71" s="926"/>
      <c r="AR71" s="1001"/>
      <c r="AS71" s="926"/>
      <c r="AT71" s="926"/>
      <c r="AU71" s="926"/>
      <c r="AV71" s="926"/>
      <c r="AW71" s="926"/>
      <c r="AX71" s="926"/>
      <c r="AY71" s="1001"/>
      <c r="AZ71" s="926"/>
      <c r="BA71" s="926"/>
      <c r="BB71" s="926"/>
      <c r="BC71" s="926"/>
      <c r="BD71" s="926"/>
      <c r="BE71" s="926"/>
      <c r="BF71" s="926"/>
      <c r="BG71" s="926"/>
      <c r="BH71" s="926"/>
      <c r="BI71" s="927"/>
      <c r="BJ71" s="927"/>
      <c r="BK71" s="928"/>
    </row>
    <row r="72" spans="1:63" ht="15.75" customHeight="1">
      <c r="A72" s="1362"/>
      <c r="B72" s="1373"/>
      <c r="C72" s="1332" t="s">
        <v>278</v>
      </c>
      <c r="D72" s="308">
        <v>150</v>
      </c>
      <c r="E72" s="307"/>
      <c r="F72" s="307"/>
      <c r="G72" s="307"/>
      <c r="H72" s="307"/>
      <c r="I72" s="307"/>
      <c r="J72" s="326"/>
      <c r="K72" s="307"/>
      <c r="L72" s="307"/>
      <c r="M72" s="307"/>
      <c r="N72" s="307"/>
      <c r="O72" s="307"/>
      <c r="P72" s="307"/>
      <c r="Q72" s="989"/>
      <c r="R72" s="307"/>
      <c r="S72" s="307"/>
      <c r="T72" s="307"/>
      <c r="U72" s="307"/>
      <c r="V72" s="307"/>
      <c r="W72" s="307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  <c r="AI72" s="307"/>
      <c r="AJ72" s="307"/>
      <c r="AK72" s="307"/>
      <c r="AL72" s="307"/>
      <c r="AM72" s="307"/>
      <c r="AN72" s="307"/>
      <c r="AO72" s="307"/>
      <c r="AP72" s="307"/>
      <c r="AQ72" s="307"/>
      <c r="AR72" s="326"/>
      <c r="AS72" s="307"/>
      <c r="AT72" s="307"/>
      <c r="AU72" s="307"/>
      <c r="AV72" s="307"/>
      <c r="AW72" s="307"/>
      <c r="AX72" s="307"/>
      <c r="AY72" s="326"/>
      <c r="AZ72" s="307"/>
      <c r="BA72" s="672">
        <f>[1]НАПИТКИ!$F$17</f>
        <v>0.75</v>
      </c>
      <c r="BB72" s="307"/>
      <c r="BC72" s="307">
        <f>[1]НАПИТКИ!$F$20</f>
        <v>6.5</v>
      </c>
      <c r="BD72" s="307"/>
      <c r="BE72" s="307"/>
      <c r="BF72" s="307"/>
      <c r="BG72" s="307"/>
      <c r="BH72" s="307"/>
      <c r="BI72" s="313"/>
      <c r="BJ72" s="680"/>
      <c r="BK72" s="686"/>
    </row>
    <row r="73" spans="1:63" ht="15.75" customHeight="1">
      <c r="A73" s="1362"/>
      <c r="B73" s="1373"/>
      <c r="C73" s="1333"/>
      <c r="D73" s="907">
        <v>180</v>
      </c>
      <c r="E73" s="311"/>
      <c r="F73" s="311"/>
      <c r="G73" s="311"/>
      <c r="H73" s="311"/>
      <c r="I73" s="311"/>
      <c r="J73" s="326"/>
      <c r="K73" s="311"/>
      <c r="L73" s="311"/>
      <c r="M73" s="311"/>
      <c r="N73" s="311"/>
      <c r="O73" s="311"/>
      <c r="P73" s="311"/>
      <c r="Q73" s="989"/>
      <c r="R73" s="311"/>
      <c r="S73" s="311"/>
      <c r="T73" s="311"/>
      <c r="U73" s="311"/>
      <c r="V73" s="311"/>
      <c r="W73" s="311"/>
      <c r="X73" s="311"/>
      <c r="Y73" s="311"/>
      <c r="Z73" s="311"/>
      <c r="AA73" s="311"/>
      <c r="AB73" s="311"/>
      <c r="AC73" s="311"/>
      <c r="AD73" s="311"/>
      <c r="AE73" s="311"/>
      <c r="AF73" s="311"/>
      <c r="AG73" s="311"/>
      <c r="AH73" s="311"/>
      <c r="AI73" s="311"/>
      <c r="AJ73" s="311"/>
      <c r="AK73" s="311"/>
      <c r="AL73" s="311"/>
      <c r="AM73" s="311"/>
      <c r="AN73" s="311"/>
      <c r="AO73" s="311"/>
      <c r="AP73" s="311"/>
      <c r="AQ73" s="311"/>
      <c r="AR73" s="326"/>
      <c r="AS73" s="311"/>
      <c r="AT73" s="311"/>
      <c r="AU73" s="311"/>
      <c r="AV73" s="311"/>
      <c r="AW73" s="311"/>
      <c r="AX73" s="311"/>
      <c r="AY73" s="326"/>
      <c r="AZ73" s="311"/>
      <c r="BA73" s="311">
        <f>[1]НАПИТКИ!$Q$17</f>
        <v>0.9</v>
      </c>
      <c r="BB73" s="311"/>
      <c r="BC73" s="311">
        <f>[1]НАПИТКИ!$Q$20</f>
        <v>7.8</v>
      </c>
      <c r="BD73" s="311"/>
      <c r="BE73" s="311"/>
      <c r="BF73" s="311"/>
      <c r="BG73" s="311"/>
      <c r="BH73" s="311"/>
      <c r="BI73" s="310"/>
      <c r="BJ73" s="681"/>
      <c r="BK73" s="687"/>
    </row>
    <row r="74" spans="1:63" ht="15.75" customHeight="1">
      <c r="A74" s="1362"/>
      <c r="B74" s="1349" t="s">
        <v>276</v>
      </c>
      <c r="C74" s="1329" t="s">
        <v>518</v>
      </c>
      <c r="D74" s="308">
        <v>95</v>
      </c>
      <c r="E74" s="307"/>
      <c r="F74" s="307"/>
      <c r="G74" s="307"/>
      <c r="H74" s="307"/>
      <c r="I74" s="307"/>
      <c r="J74" s="326"/>
      <c r="K74" s="307"/>
      <c r="L74" s="307"/>
      <c r="M74" s="307"/>
      <c r="N74" s="307"/>
      <c r="O74" s="307"/>
      <c r="P74" s="307"/>
      <c r="Q74" s="989"/>
      <c r="R74" s="307"/>
      <c r="S74" s="307"/>
      <c r="T74" s="307"/>
      <c r="U74" s="307"/>
      <c r="V74" s="307"/>
      <c r="W74" s="307"/>
      <c r="X74" s="307"/>
      <c r="Y74" s="307"/>
      <c r="Z74" s="307"/>
      <c r="AA74" s="307">
        <f>'[1]ФРУКТЫ, ОВОЩИ'!$Q$17</f>
        <v>95</v>
      </c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26"/>
      <c r="AS74" s="307"/>
      <c r="AT74" s="307"/>
      <c r="AU74" s="307"/>
      <c r="AV74" s="307"/>
      <c r="AW74" s="307"/>
      <c r="AX74" s="307"/>
      <c r="AY74" s="326"/>
      <c r="AZ74" s="307"/>
      <c r="BA74" s="307"/>
      <c r="BB74" s="307"/>
      <c r="BC74" s="307"/>
      <c r="BD74" s="307"/>
      <c r="BE74" s="307"/>
      <c r="BF74" s="307"/>
      <c r="BG74" s="307"/>
      <c r="BH74" s="307"/>
      <c r="BI74" s="313"/>
      <c r="BJ74" s="680"/>
      <c r="BK74" s="686"/>
    </row>
    <row r="75" spans="1:63" ht="15.75" customHeight="1">
      <c r="A75" s="1362"/>
      <c r="B75" s="1349"/>
      <c r="C75" s="1329"/>
      <c r="D75" s="978">
        <v>100</v>
      </c>
      <c r="E75" s="311"/>
      <c r="F75" s="311"/>
      <c r="G75" s="311"/>
      <c r="H75" s="311"/>
      <c r="I75" s="311"/>
      <c r="J75" s="326"/>
      <c r="K75" s="311"/>
      <c r="L75" s="311"/>
      <c r="M75" s="311"/>
      <c r="N75" s="311"/>
      <c r="O75" s="311"/>
      <c r="P75" s="311"/>
      <c r="Q75" s="989"/>
      <c r="R75" s="311"/>
      <c r="S75" s="311"/>
      <c r="T75" s="311"/>
      <c r="U75" s="311"/>
      <c r="V75" s="311"/>
      <c r="W75" s="311"/>
      <c r="X75" s="311"/>
      <c r="Y75" s="311"/>
      <c r="Z75" s="311"/>
      <c r="AA75" s="311">
        <f>'[1]ФРУКТЫ, ОВОЩИ'!$F$17</f>
        <v>100</v>
      </c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11"/>
      <c r="AO75" s="311"/>
      <c r="AP75" s="311"/>
      <c r="AQ75" s="311"/>
      <c r="AR75" s="326"/>
      <c r="AS75" s="311"/>
      <c r="AT75" s="311"/>
      <c r="AU75" s="311"/>
      <c r="AV75" s="311"/>
      <c r="AW75" s="311"/>
      <c r="AX75" s="311"/>
      <c r="AY75" s="326"/>
      <c r="AZ75" s="311"/>
      <c r="BA75" s="311"/>
      <c r="BB75" s="311"/>
      <c r="BC75" s="311"/>
      <c r="BD75" s="311"/>
      <c r="BE75" s="311"/>
      <c r="BF75" s="311"/>
      <c r="BG75" s="311"/>
      <c r="BH75" s="311"/>
      <c r="BI75" s="310"/>
      <c r="BJ75" s="681"/>
      <c r="BK75" s="687"/>
    </row>
    <row r="76" spans="1:63" ht="15.75" customHeight="1">
      <c r="A76" s="1362"/>
      <c r="B76" s="1349" t="s">
        <v>274</v>
      </c>
      <c r="C76" s="1332" t="s">
        <v>235</v>
      </c>
      <c r="D76" s="308">
        <v>50</v>
      </c>
      <c r="E76" s="307"/>
      <c r="F76" s="307"/>
      <c r="G76" s="307"/>
      <c r="H76" s="307"/>
      <c r="I76" s="307"/>
      <c r="J76" s="326"/>
      <c r="K76" s="307"/>
      <c r="L76" s="307"/>
      <c r="M76" s="307"/>
      <c r="N76" s="307"/>
      <c r="O76" s="307"/>
      <c r="P76" s="307"/>
      <c r="Q76" s="989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>
        <f>'[1]ФРУКТЫ, ОВОЩИ'!$F$104</f>
        <v>43.2</v>
      </c>
      <c r="AK76" s="307"/>
      <c r="AL76" s="307"/>
      <c r="AM76" s="307"/>
      <c r="AN76" s="307"/>
      <c r="AO76" s="307"/>
      <c r="AP76" s="307"/>
      <c r="AQ76" s="307"/>
      <c r="AR76" s="326"/>
      <c r="AS76" s="307"/>
      <c r="AT76" s="307"/>
      <c r="AU76" s="307"/>
      <c r="AV76" s="307"/>
      <c r="AW76" s="307"/>
      <c r="AX76" s="307"/>
      <c r="AY76" s="326"/>
      <c r="AZ76" s="307"/>
      <c r="BA76" s="307"/>
      <c r="BB76" s="307"/>
      <c r="BC76" s="307"/>
      <c r="BD76" s="307"/>
      <c r="BE76" s="307"/>
      <c r="BF76" s="307"/>
      <c r="BG76" s="307"/>
      <c r="BH76" s="307"/>
      <c r="BI76" s="313"/>
      <c r="BJ76" s="680"/>
      <c r="BK76" s="686"/>
    </row>
    <row r="77" spans="1:63" ht="15.75" customHeight="1">
      <c r="A77" s="1362"/>
      <c r="B77" s="1349"/>
      <c r="C77" s="1333"/>
      <c r="D77" s="978">
        <v>60</v>
      </c>
      <c r="E77" s="311"/>
      <c r="F77" s="311"/>
      <c r="G77" s="311"/>
      <c r="H77" s="311"/>
      <c r="I77" s="311"/>
      <c r="J77" s="326"/>
      <c r="K77" s="311"/>
      <c r="L77" s="311"/>
      <c r="M77" s="311"/>
      <c r="N77" s="311"/>
      <c r="O77" s="311"/>
      <c r="P77" s="311"/>
      <c r="Q77" s="989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>
        <f>'[1]ФРУКТЫ, ОВОЩИ'!$Q$104</f>
        <v>64.8</v>
      </c>
      <c r="AK77" s="311"/>
      <c r="AL77" s="311"/>
      <c r="AM77" s="311"/>
      <c r="AN77" s="311"/>
      <c r="AO77" s="311"/>
      <c r="AP77" s="311"/>
      <c r="AQ77" s="311"/>
      <c r="AR77" s="326"/>
      <c r="AS77" s="311"/>
      <c r="AT77" s="311"/>
      <c r="AU77" s="311"/>
      <c r="AV77" s="311"/>
      <c r="AW77" s="311"/>
      <c r="AX77" s="311"/>
      <c r="AY77" s="326"/>
      <c r="AZ77" s="311"/>
      <c r="BA77" s="311"/>
      <c r="BB77" s="311"/>
      <c r="BC77" s="311"/>
      <c r="BD77" s="311"/>
      <c r="BE77" s="311"/>
      <c r="BF77" s="311"/>
      <c r="BG77" s="311"/>
      <c r="BH77" s="311"/>
      <c r="BI77" s="310"/>
      <c r="BJ77" s="681"/>
      <c r="BK77" s="687"/>
    </row>
    <row r="78" spans="1:63" ht="15" customHeight="1">
      <c r="A78" s="1362"/>
      <c r="B78" s="1349"/>
      <c r="C78" s="1329" t="s">
        <v>127</v>
      </c>
      <c r="D78" s="308">
        <v>180</v>
      </c>
      <c r="E78" s="307"/>
      <c r="F78" s="307"/>
      <c r="G78" s="307"/>
      <c r="H78" s="307">
        <f>[1]СУПЫ!$F$67</f>
        <v>4.5</v>
      </c>
      <c r="I78" s="307"/>
      <c r="J78" s="326"/>
      <c r="K78" s="307"/>
      <c r="L78" s="307"/>
      <c r="M78" s="307"/>
      <c r="N78" s="307"/>
      <c r="O78" s="307"/>
      <c r="P78" s="307"/>
      <c r="Q78" s="989"/>
      <c r="R78" s="307">
        <f>[1]СУПЫ!$F$60</f>
        <v>23.13</v>
      </c>
      <c r="S78" s="307">
        <f>[1]СУПЫ!$F$58</f>
        <v>18</v>
      </c>
      <c r="T78" s="307"/>
      <c r="U78" s="307">
        <f>[1]СУПЫ!$F$62</f>
        <v>6.48</v>
      </c>
      <c r="V78" s="307">
        <f>[1]СУПЫ!$F$61</f>
        <v>9</v>
      </c>
      <c r="W78" s="307">
        <f>[1]СУПЫ!$F$57</f>
        <v>36</v>
      </c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>
        <f>[1]СУПЫ!$F$65</f>
        <v>2.34</v>
      </c>
      <c r="AJ78" s="307"/>
      <c r="AK78" s="307"/>
      <c r="AL78" s="307"/>
      <c r="AM78" s="307"/>
      <c r="AN78" s="307"/>
      <c r="AO78" s="307"/>
      <c r="AP78" s="307"/>
      <c r="AQ78" s="307"/>
      <c r="AR78" s="326"/>
      <c r="AS78" s="307"/>
      <c r="AT78" s="307"/>
      <c r="AU78" s="307"/>
      <c r="AV78" s="307"/>
      <c r="AW78" s="307"/>
      <c r="AX78" s="307"/>
      <c r="AY78" s="326"/>
      <c r="AZ78" s="307"/>
      <c r="BA78" s="307"/>
      <c r="BB78" s="307"/>
      <c r="BC78" s="307">
        <f>[1]СУПЫ!$F$66</f>
        <v>0</v>
      </c>
      <c r="BD78" s="307">
        <f>[1]СУПЫ!$F$63</f>
        <v>2.16</v>
      </c>
      <c r="BE78" s="307"/>
      <c r="BF78" s="307"/>
      <c r="BG78" s="307"/>
      <c r="BH78" s="307"/>
      <c r="BI78" s="307"/>
      <c r="BJ78" s="680"/>
      <c r="BK78" s="686"/>
    </row>
    <row r="79" spans="1:63">
      <c r="A79" s="1362"/>
      <c r="B79" s="1349"/>
      <c r="C79" s="1329"/>
      <c r="D79" s="1139">
        <v>200</v>
      </c>
      <c r="E79" s="311"/>
      <c r="F79" s="311"/>
      <c r="G79" s="311"/>
      <c r="H79" s="311">
        <f>[1]СУПЫ!$Q$67</f>
        <v>5</v>
      </c>
      <c r="I79" s="311"/>
      <c r="J79" s="326"/>
      <c r="K79" s="311"/>
      <c r="L79" s="311"/>
      <c r="M79" s="311"/>
      <c r="N79" s="311"/>
      <c r="O79" s="311"/>
      <c r="P79" s="311"/>
      <c r="Q79" s="989"/>
      <c r="R79" s="311">
        <f>[1]СУПЫ!$Q$60</f>
        <v>25.7</v>
      </c>
      <c r="S79" s="311">
        <f>[1]СУПЫ!$Q$58</f>
        <v>20</v>
      </c>
      <c r="T79" s="311"/>
      <c r="U79" s="311">
        <f>[1]СУПЫ!$Q$62</f>
        <v>7.2</v>
      </c>
      <c r="V79" s="311">
        <f>[1]СУПЫ!$Q$61</f>
        <v>10</v>
      </c>
      <c r="W79" s="311">
        <f>[1]СУПЫ!$Q$57</f>
        <v>40</v>
      </c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>
        <f>[1]СУПЫ!$Q$65</f>
        <v>2.6</v>
      </c>
      <c r="AJ79" s="311"/>
      <c r="AK79" s="311"/>
      <c r="AL79" s="311"/>
      <c r="AM79" s="311"/>
      <c r="AN79" s="311"/>
      <c r="AO79" s="311"/>
      <c r="AP79" s="311"/>
      <c r="AQ79" s="311"/>
      <c r="AR79" s="326"/>
      <c r="AS79" s="311"/>
      <c r="AT79" s="311"/>
      <c r="AU79" s="311"/>
      <c r="AV79" s="311"/>
      <c r="AW79" s="311"/>
      <c r="AX79" s="311"/>
      <c r="AY79" s="326"/>
      <c r="AZ79" s="311"/>
      <c r="BA79" s="311"/>
      <c r="BB79" s="311"/>
      <c r="BC79" s="311">
        <f>[1]СУПЫ!$Q$66</f>
        <v>0</v>
      </c>
      <c r="BD79" s="311">
        <f>[1]СУПЫ!$Q$63</f>
        <v>2.4</v>
      </c>
      <c r="BE79" s="311"/>
      <c r="BF79" s="311"/>
      <c r="BG79" s="311"/>
      <c r="BH79" s="311"/>
      <c r="BI79" s="311"/>
      <c r="BJ79" s="681"/>
      <c r="BK79" s="687"/>
    </row>
    <row r="80" spans="1:63">
      <c r="A80" s="1362"/>
      <c r="B80" s="1349"/>
      <c r="C80" s="1329" t="s">
        <v>511</v>
      </c>
      <c r="D80" s="308">
        <v>60</v>
      </c>
      <c r="E80" s="307">
        <f>'[1]МЯСО, РЫБА'!$F$108</f>
        <v>13.7</v>
      </c>
      <c r="F80" s="307"/>
      <c r="G80" s="307"/>
      <c r="H80" s="307"/>
      <c r="I80" s="307"/>
      <c r="J80" s="326">
        <f>'[1]МЯСО, РЫБА'!$F$110</f>
        <v>3</v>
      </c>
      <c r="K80" s="307"/>
      <c r="L80" s="307">
        <f>'[1]МЯСО, РЫБА'!$F$104</f>
        <v>26.7</v>
      </c>
      <c r="M80" s="307">
        <f>'[1]МЯСО, РЫБА'!$F$105</f>
        <v>26.7</v>
      </c>
      <c r="N80" s="307"/>
      <c r="O80" s="307"/>
      <c r="P80" s="307"/>
      <c r="Q80" s="989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>
        <f>'[1]МЯСО, РЫБА'!$F$106</f>
        <v>12</v>
      </c>
      <c r="AO80" s="307"/>
      <c r="AP80" s="307">
        <f>'[1]МЯСО, РЫБА'!$F$107</f>
        <v>6.4</v>
      </c>
      <c r="AQ80" s="307"/>
      <c r="AR80" s="326"/>
      <c r="AS80" s="307"/>
      <c r="AT80" s="307"/>
      <c r="AU80" s="307"/>
      <c r="AV80" s="307"/>
      <c r="AW80" s="307"/>
      <c r="AX80" s="307"/>
      <c r="AY80" s="326"/>
      <c r="AZ80" s="307"/>
      <c r="BA80" s="307"/>
      <c r="BB80" s="307"/>
      <c r="BC80" s="307"/>
      <c r="BD80" s="307"/>
      <c r="BE80" s="307"/>
      <c r="BF80" s="307"/>
      <c r="BG80" s="307"/>
      <c r="BH80" s="307"/>
      <c r="BI80" s="313"/>
      <c r="BJ80" s="680"/>
      <c r="BK80" s="686"/>
    </row>
    <row r="81" spans="1:63">
      <c r="A81" s="1362"/>
      <c r="B81" s="1349"/>
      <c r="C81" s="1329"/>
      <c r="D81" s="907">
        <v>80</v>
      </c>
      <c r="E81" s="311">
        <f>'[1]МЯСО, РЫБА'!$Q$108</f>
        <v>18.266666666666666</v>
      </c>
      <c r="F81" s="311"/>
      <c r="G81" s="311"/>
      <c r="H81" s="311"/>
      <c r="I81" s="311"/>
      <c r="J81" s="326">
        <f>'[1]МЯСО, РЫБА'!$Q$110</f>
        <v>4</v>
      </c>
      <c r="K81" s="311"/>
      <c r="L81" s="311">
        <f>'[1]МЯСО, РЫБА'!$Q$104</f>
        <v>35.6</v>
      </c>
      <c r="M81" s="311">
        <f>'[1]МЯСО, РЫБА'!$Q$105</f>
        <v>35.6</v>
      </c>
      <c r="N81" s="311"/>
      <c r="O81" s="311"/>
      <c r="P81" s="311"/>
      <c r="Q81" s="989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>
        <f>'[1]МЯСО, РЫБА'!$Q$106</f>
        <v>16</v>
      </c>
      <c r="AO81" s="311"/>
      <c r="AP81" s="311">
        <f>'[1]МЯСО, РЫБА'!$Q$107</f>
        <v>8.5333333333333332</v>
      </c>
      <c r="AQ81" s="311"/>
      <c r="AR81" s="326"/>
      <c r="AS81" s="311"/>
      <c r="AT81" s="311"/>
      <c r="AU81" s="311"/>
      <c r="AV81" s="311"/>
      <c r="AW81" s="311"/>
      <c r="AX81" s="311"/>
      <c r="AY81" s="326"/>
      <c r="AZ81" s="311"/>
      <c r="BA81" s="311"/>
      <c r="BB81" s="311"/>
      <c r="BC81" s="311"/>
      <c r="BD81" s="311"/>
      <c r="BE81" s="311"/>
      <c r="BF81" s="311"/>
      <c r="BG81" s="311"/>
      <c r="BH81" s="311"/>
      <c r="BI81" s="310"/>
      <c r="BJ81" s="681"/>
      <c r="BK81" s="687"/>
    </row>
    <row r="82" spans="1:63">
      <c r="A82" s="1365"/>
      <c r="B82" s="1352"/>
      <c r="C82" s="1332" t="s">
        <v>512</v>
      </c>
      <c r="D82" s="308">
        <v>25</v>
      </c>
      <c r="E82" s="307"/>
      <c r="F82" s="307"/>
      <c r="G82" s="307"/>
      <c r="H82" s="307"/>
      <c r="I82" s="307"/>
      <c r="J82" s="326">
        <f>[1]СОУСА!$F$19</f>
        <v>0.75</v>
      </c>
      <c r="K82" s="307"/>
      <c r="L82" s="307"/>
      <c r="M82" s="307"/>
      <c r="N82" s="307"/>
      <c r="O82" s="307"/>
      <c r="P82" s="307"/>
      <c r="Q82" s="989"/>
      <c r="R82" s="307"/>
      <c r="S82" s="307"/>
      <c r="T82" s="307"/>
      <c r="U82" s="307">
        <f>[1]СОУСА!$F$22</f>
        <v>7.2</v>
      </c>
      <c r="V82" s="307">
        <f>[1]СОУСА!$F$21</f>
        <v>2.5</v>
      </c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>
        <f>[1]СОУСА!$F$20</f>
        <v>2</v>
      </c>
      <c r="AJ82" s="307"/>
      <c r="AK82" s="307"/>
      <c r="AL82" s="307"/>
      <c r="AM82" s="307"/>
      <c r="AN82" s="307"/>
      <c r="AO82" s="307"/>
      <c r="AP82" s="307"/>
      <c r="AQ82" s="307">
        <f>[1]СОУСА!$F$18</f>
        <v>1.25</v>
      </c>
      <c r="AR82" s="326"/>
      <c r="AS82" s="307"/>
      <c r="AT82" s="307"/>
      <c r="AU82" s="307"/>
      <c r="AV82" s="307"/>
      <c r="AW82" s="307"/>
      <c r="AX82" s="307"/>
      <c r="AY82" s="326"/>
      <c r="AZ82" s="307"/>
      <c r="BA82" s="307"/>
      <c r="BB82" s="307"/>
      <c r="BC82" s="307">
        <f>[1]СОУСА!$F$23</f>
        <v>0.6</v>
      </c>
      <c r="BD82" s="307"/>
      <c r="BE82" s="307"/>
      <c r="BF82" s="307"/>
      <c r="BG82" s="307"/>
      <c r="BH82" s="313"/>
      <c r="BI82" s="898"/>
      <c r="BJ82" s="896"/>
      <c r="BK82" s="686"/>
    </row>
    <row r="83" spans="1:63">
      <c r="A83" s="1365"/>
      <c r="B83" s="1352"/>
      <c r="C83" s="1333"/>
      <c r="D83" s="908">
        <v>30</v>
      </c>
      <c r="E83" s="314"/>
      <c r="F83" s="314"/>
      <c r="G83" s="314"/>
      <c r="H83" s="314"/>
      <c r="I83" s="314"/>
      <c r="J83" s="326">
        <f>[1]СОУСА!$Q$19</f>
        <v>0.9</v>
      </c>
      <c r="K83" s="314"/>
      <c r="L83" s="314"/>
      <c r="M83" s="314"/>
      <c r="N83" s="314"/>
      <c r="O83" s="314"/>
      <c r="P83" s="314"/>
      <c r="Q83" s="989"/>
      <c r="R83" s="314"/>
      <c r="S83" s="314"/>
      <c r="T83" s="314"/>
      <c r="U83" s="314">
        <f>[1]СОУСА!$Q$22</f>
        <v>8.64</v>
      </c>
      <c r="V83" s="314">
        <f>[1]СОУСА!$Q$21</f>
        <v>3</v>
      </c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>
        <f>[1]СОУСА!$Q$20</f>
        <v>2.4</v>
      </c>
      <c r="AJ83" s="314"/>
      <c r="AK83" s="314"/>
      <c r="AL83" s="314"/>
      <c r="AM83" s="314"/>
      <c r="AN83" s="314"/>
      <c r="AO83" s="314"/>
      <c r="AP83" s="314"/>
      <c r="AQ83" s="314">
        <f>[1]СОУСА!$Q$18</f>
        <v>1.5</v>
      </c>
      <c r="AR83" s="326"/>
      <c r="AS83" s="314"/>
      <c r="AT83" s="314"/>
      <c r="AU83" s="314"/>
      <c r="AV83" s="314"/>
      <c r="AW83" s="314"/>
      <c r="AX83" s="314"/>
      <c r="AY83" s="326"/>
      <c r="AZ83" s="314"/>
      <c r="BA83" s="314"/>
      <c r="BB83" s="314"/>
      <c r="BC83" s="314">
        <f>[1]СОУСА!$Q$23</f>
        <v>0.72</v>
      </c>
      <c r="BD83" s="314"/>
      <c r="BE83" s="314"/>
      <c r="BF83" s="314"/>
      <c r="BG83" s="314"/>
      <c r="BH83" s="328"/>
      <c r="BI83" s="899"/>
      <c r="BJ83" s="897"/>
      <c r="BK83" s="688"/>
    </row>
    <row r="84" spans="1:63" ht="15.75" customHeight="1">
      <c r="A84" s="1362"/>
      <c r="B84" s="1349"/>
      <c r="C84" s="1332" t="s">
        <v>198</v>
      </c>
      <c r="D84" s="308">
        <v>110</v>
      </c>
      <c r="E84" s="307"/>
      <c r="F84" s="307"/>
      <c r="G84" s="307"/>
      <c r="H84" s="307"/>
      <c r="I84" s="307"/>
      <c r="J84" s="326">
        <f>[1]ГАРНИРЫ!$F$237</f>
        <v>2.9333333333333331</v>
      </c>
      <c r="K84" s="307"/>
      <c r="L84" s="307"/>
      <c r="M84" s="307"/>
      <c r="N84" s="307"/>
      <c r="O84" s="307"/>
      <c r="P84" s="307"/>
      <c r="Q84" s="989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26"/>
      <c r="AS84" s="307"/>
      <c r="AT84" s="307"/>
      <c r="AU84" s="307"/>
      <c r="AV84" s="307">
        <f>[1]ГАРНИРЫ!$F$234</f>
        <v>50.6</v>
      </c>
      <c r="AW84" s="307"/>
      <c r="AX84" s="307"/>
      <c r="AY84" s="326"/>
      <c r="AZ84" s="307"/>
      <c r="BA84" s="307"/>
      <c r="BB84" s="307"/>
      <c r="BC84" s="307"/>
      <c r="BD84" s="307"/>
      <c r="BE84" s="307"/>
      <c r="BF84" s="307"/>
      <c r="BG84" s="307"/>
      <c r="BH84" s="307"/>
      <c r="BI84" s="313"/>
      <c r="BJ84" s="680"/>
      <c r="BK84" s="686"/>
    </row>
    <row r="85" spans="1:63" ht="15.75" customHeight="1">
      <c r="A85" s="1362"/>
      <c r="B85" s="1349"/>
      <c r="C85" s="1333"/>
      <c r="D85" s="978">
        <v>150</v>
      </c>
      <c r="E85" s="311"/>
      <c r="F85" s="311"/>
      <c r="G85" s="311"/>
      <c r="H85" s="311"/>
      <c r="I85" s="311"/>
      <c r="J85" s="326">
        <f>[1]ГАРНИРЫ!$Q$237</f>
        <v>4</v>
      </c>
      <c r="K85" s="311"/>
      <c r="L85" s="311"/>
      <c r="M85" s="311"/>
      <c r="N85" s="311"/>
      <c r="O85" s="311"/>
      <c r="P85" s="311"/>
      <c r="Q85" s="989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26"/>
      <c r="AS85" s="311"/>
      <c r="AT85" s="311"/>
      <c r="AU85" s="311"/>
      <c r="AV85" s="311">
        <f>[1]ГАРНИРЫ!$Q$234</f>
        <v>69</v>
      </c>
      <c r="AW85" s="311"/>
      <c r="AX85" s="311"/>
      <c r="AY85" s="326"/>
      <c r="AZ85" s="311"/>
      <c r="BA85" s="311"/>
      <c r="BB85" s="311"/>
      <c r="BC85" s="311"/>
      <c r="BD85" s="311"/>
      <c r="BE85" s="311"/>
      <c r="BF85" s="311"/>
      <c r="BG85" s="311"/>
      <c r="BH85" s="311"/>
      <c r="BI85" s="310"/>
      <c r="BJ85" s="681"/>
      <c r="BK85" s="687"/>
    </row>
    <row r="86" spans="1:63">
      <c r="A86" s="1362"/>
      <c r="B86" s="1349"/>
      <c r="C86" s="1332" t="s">
        <v>237</v>
      </c>
      <c r="D86" s="308">
        <v>150</v>
      </c>
      <c r="E86" s="307"/>
      <c r="F86" s="307"/>
      <c r="G86" s="307"/>
      <c r="H86" s="307"/>
      <c r="I86" s="307"/>
      <c r="J86" s="326"/>
      <c r="K86" s="307"/>
      <c r="L86" s="307"/>
      <c r="M86" s="307"/>
      <c r="N86" s="307"/>
      <c r="O86" s="307"/>
      <c r="P86" s="307"/>
      <c r="Q86" s="989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>
        <f>[1]НАПИТКИ!$F$228</f>
        <v>150</v>
      </c>
      <c r="AI86" s="307"/>
      <c r="AJ86" s="307"/>
      <c r="AK86" s="307"/>
      <c r="AL86" s="307"/>
      <c r="AM86" s="307"/>
      <c r="AN86" s="307"/>
      <c r="AO86" s="307"/>
      <c r="AP86" s="307"/>
      <c r="AQ86" s="307"/>
      <c r="AR86" s="326"/>
      <c r="AS86" s="307"/>
      <c r="AT86" s="307"/>
      <c r="AU86" s="307"/>
      <c r="AV86" s="307"/>
      <c r="AW86" s="307"/>
      <c r="AX86" s="307"/>
      <c r="AY86" s="326"/>
      <c r="AZ86" s="307"/>
      <c r="BA86" s="307"/>
      <c r="BB86" s="307"/>
      <c r="BC86" s="307"/>
      <c r="BD86" s="307"/>
      <c r="BE86" s="307"/>
      <c r="BF86" s="307"/>
      <c r="BG86" s="307"/>
      <c r="BH86" s="307"/>
      <c r="BI86" s="313"/>
      <c r="BJ86" s="680"/>
      <c r="BK86" s="686"/>
    </row>
    <row r="87" spans="1:63">
      <c r="A87" s="1362"/>
      <c r="B87" s="1349"/>
      <c r="C87" s="1333"/>
      <c r="D87" s="914">
        <v>150</v>
      </c>
      <c r="E87" s="311"/>
      <c r="F87" s="311"/>
      <c r="G87" s="311"/>
      <c r="H87" s="311"/>
      <c r="I87" s="311"/>
      <c r="J87" s="326"/>
      <c r="K87" s="311"/>
      <c r="L87" s="311"/>
      <c r="M87" s="311"/>
      <c r="N87" s="311"/>
      <c r="O87" s="311"/>
      <c r="P87" s="311"/>
      <c r="Q87" s="989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>
        <f>[1]НАПИТКИ!$F$228</f>
        <v>150</v>
      </c>
      <c r="AI87" s="311"/>
      <c r="AJ87" s="311"/>
      <c r="AK87" s="311"/>
      <c r="AL87" s="311"/>
      <c r="AM87" s="311"/>
      <c r="AN87" s="311"/>
      <c r="AO87" s="311"/>
      <c r="AP87" s="311"/>
      <c r="AQ87" s="311"/>
      <c r="AR87" s="326"/>
      <c r="AS87" s="311"/>
      <c r="AT87" s="311"/>
      <c r="AU87" s="311"/>
      <c r="AV87" s="311"/>
      <c r="AW87" s="311"/>
      <c r="AX87" s="311"/>
      <c r="AY87" s="326"/>
      <c r="AZ87" s="311"/>
      <c r="BA87" s="311"/>
      <c r="BB87" s="311"/>
      <c r="BC87" s="311"/>
      <c r="BD87" s="311"/>
      <c r="BE87" s="311"/>
      <c r="BF87" s="311"/>
      <c r="BG87" s="311"/>
      <c r="BH87" s="311"/>
      <c r="BI87" s="310"/>
      <c r="BJ87" s="681"/>
      <c r="BK87" s="687"/>
    </row>
    <row r="88" spans="1:63" ht="15.75" customHeight="1">
      <c r="A88" s="1362"/>
      <c r="B88" s="1349"/>
      <c r="C88" s="1329" t="s">
        <v>48</v>
      </c>
      <c r="D88" s="308">
        <v>20</v>
      </c>
      <c r="E88" s="307"/>
      <c r="F88" s="307"/>
      <c r="G88" s="307"/>
      <c r="H88" s="307"/>
      <c r="I88" s="307"/>
      <c r="J88" s="326"/>
      <c r="K88" s="307"/>
      <c r="L88" s="307"/>
      <c r="M88" s="307"/>
      <c r="N88" s="307"/>
      <c r="O88" s="307"/>
      <c r="P88" s="307"/>
      <c r="Q88" s="989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>
        <f>'[1]ГАСТРОНОМИЯ, ВЫПЕЧКА'!$AB$17</f>
        <v>20</v>
      </c>
      <c r="AO88" s="307"/>
      <c r="AP88" s="307"/>
      <c r="AQ88" s="307"/>
      <c r="AR88" s="326"/>
      <c r="AS88" s="307"/>
      <c r="AT88" s="307"/>
      <c r="AU88" s="307"/>
      <c r="AV88" s="307"/>
      <c r="AW88" s="307"/>
      <c r="AX88" s="307"/>
      <c r="AY88" s="326"/>
      <c r="AZ88" s="307"/>
      <c r="BA88" s="307"/>
      <c r="BB88" s="307"/>
      <c r="BC88" s="307"/>
      <c r="BD88" s="307"/>
      <c r="BE88" s="307"/>
      <c r="BF88" s="307"/>
      <c r="BG88" s="307"/>
      <c r="BH88" s="307"/>
      <c r="BI88" s="313"/>
      <c r="BJ88" s="680"/>
      <c r="BK88" s="686"/>
    </row>
    <row r="89" spans="1:63" ht="15.75" customHeight="1">
      <c r="A89" s="1362"/>
      <c r="B89" s="1349"/>
      <c r="C89" s="1329"/>
      <c r="D89" s="907">
        <v>30</v>
      </c>
      <c r="E89" s="311"/>
      <c r="F89" s="311"/>
      <c r="G89" s="311"/>
      <c r="H89" s="311"/>
      <c r="I89" s="311"/>
      <c r="J89" s="326"/>
      <c r="K89" s="311"/>
      <c r="L89" s="311"/>
      <c r="M89" s="311"/>
      <c r="N89" s="311"/>
      <c r="O89" s="311"/>
      <c r="P89" s="311"/>
      <c r="Q89" s="989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>
        <f>'[1]ГАСТРОНОМИЯ, ВЫПЕЧКА'!$AM$17</f>
        <v>30</v>
      </c>
      <c r="AO89" s="311"/>
      <c r="AP89" s="311"/>
      <c r="AQ89" s="311"/>
      <c r="AR89" s="326"/>
      <c r="AS89" s="311"/>
      <c r="AT89" s="311"/>
      <c r="AU89" s="311"/>
      <c r="AV89" s="311"/>
      <c r="AW89" s="311"/>
      <c r="AX89" s="311"/>
      <c r="AY89" s="326"/>
      <c r="AZ89" s="311"/>
      <c r="BA89" s="311"/>
      <c r="BB89" s="311"/>
      <c r="BC89" s="311"/>
      <c r="BD89" s="311"/>
      <c r="BE89" s="311"/>
      <c r="BF89" s="311"/>
      <c r="BG89" s="311"/>
      <c r="BH89" s="311"/>
      <c r="BI89" s="310"/>
      <c r="BJ89" s="681"/>
      <c r="BK89" s="687"/>
    </row>
    <row r="90" spans="1:63">
      <c r="A90" s="1362"/>
      <c r="B90" s="1349"/>
      <c r="C90" s="1329" t="s">
        <v>68</v>
      </c>
      <c r="D90" s="308">
        <v>20</v>
      </c>
      <c r="E90" s="307"/>
      <c r="F90" s="307"/>
      <c r="G90" s="307"/>
      <c r="H90" s="307"/>
      <c r="I90" s="307"/>
      <c r="J90" s="326"/>
      <c r="K90" s="307"/>
      <c r="L90" s="307"/>
      <c r="M90" s="307"/>
      <c r="N90" s="307"/>
      <c r="O90" s="307"/>
      <c r="P90" s="307"/>
      <c r="Q90" s="989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>
        <f>'[1]ГАСТРОНОМИЯ, ВЫПЕЧКА'!$AB$60</f>
        <v>20</v>
      </c>
      <c r="AP90" s="307"/>
      <c r="AQ90" s="307"/>
      <c r="AR90" s="326"/>
      <c r="AS90" s="307"/>
      <c r="AT90" s="307"/>
      <c r="AU90" s="307"/>
      <c r="AV90" s="307"/>
      <c r="AW90" s="307"/>
      <c r="AX90" s="307"/>
      <c r="AY90" s="326"/>
      <c r="AZ90" s="307"/>
      <c r="BA90" s="307"/>
      <c r="BB90" s="307"/>
      <c r="BC90" s="307"/>
      <c r="BD90" s="307"/>
      <c r="BE90" s="307"/>
      <c r="BF90" s="307"/>
      <c r="BG90" s="307"/>
      <c r="BH90" s="307"/>
      <c r="BI90" s="313"/>
      <c r="BJ90" s="680"/>
      <c r="BK90" s="686"/>
    </row>
    <row r="91" spans="1:63">
      <c r="A91" s="1362"/>
      <c r="B91" s="1349"/>
      <c r="C91" s="1329"/>
      <c r="D91" s="923">
        <v>20</v>
      </c>
      <c r="E91" s="311"/>
      <c r="F91" s="311"/>
      <c r="G91" s="311"/>
      <c r="H91" s="311"/>
      <c r="I91" s="311"/>
      <c r="J91" s="326"/>
      <c r="K91" s="311"/>
      <c r="L91" s="311"/>
      <c r="M91" s="311"/>
      <c r="N91" s="311"/>
      <c r="O91" s="311"/>
      <c r="P91" s="311"/>
      <c r="Q91" s="989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>
        <f>'[1]ГАСТРОНОМИЯ, ВЫПЕЧКА'!$AB$60</f>
        <v>20</v>
      </c>
      <c r="AP91" s="311"/>
      <c r="AQ91" s="311"/>
      <c r="AR91" s="326"/>
      <c r="AS91" s="311"/>
      <c r="AT91" s="311"/>
      <c r="AU91" s="311"/>
      <c r="AV91" s="311"/>
      <c r="AW91" s="311"/>
      <c r="AX91" s="311"/>
      <c r="AY91" s="326"/>
      <c r="AZ91" s="311"/>
      <c r="BA91" s="311"/>
      <c r="BB91" s="311"/>
      <c r="BC91" s="311"/>
      <c r="BD91" s="311"/>
      <c r="BE91" s="311"/>
      <c r="BF91" s="311"/>
      <c r="BG91" s="311"/>
      <c r="BH91" s="311"/>
      <c r="BI91" s="310"/>
      <c r="BJ91" s="681"/>
      <c r="BK91" s="687"/>
    </row>
    <row r="92" spans="1:63" ht="15.75" customHeight="1">
      <c r="A92" s="1362"/>
      <c r="B92" s="1372" t="s">
        <v>271</v>
      </c>
      <c r="C92" s="1552" t="s">
        <v>549</v>
      </c>
      <c r="D92" s="385">
        <v>80</v>
      </c>
      <c r="E92" s="386">
        <f>'[1]ЯЙЦО, ТВОРОГ, ЗАПЕКАНКИ'!$F$326</f>
        <v>32</v>
      </c>
      <c r="F92" s="386"/>
      <c r="G92" s="386"/>
      <c r="H92" s="386">
        <f>'[1]ЯЙЦО, ТВОРОГ, ЗАПЕКАНКИ'!$F$332</f>
        <v>0.96</v>
      </c>
      <c r="I92" s="386"/>
      <c r="J92" s="1006">
        <f>'[1]ЯЙЦО, ТВОРОГ, ЗАПЕКАНКИ'!$F$330</f>
        <v>1.6</v>
      </c>
      <c r="K92" s="386"/>
      <c r="L92" s="386"/>
      <c r="M92" s="386"/>
      <c r="N92" s="386"/>
      <c r="O92" s="386"/>
      <c r="P92" s="386"/>
      <c r="Q92" s="992">
        <f>'[1]ЯЙЦО, ТВОРОГ, ЗАПЕКАНКИ'!$F$333</f>
        <v>5.3600000000000002E-2</v>
      </c>
      <c r="R92" s="386"/>
      <c r="S92" s="386"/>
      <c r="T92" s="386"/>
      <c r="U92" s="386"/>
      <c r="V92" s="386"/>
      <c r="W92" s="386"/>
      <c r="X92" s="386"/>
      <c r="Y92" s="386"/>
      <c r="Z92" s="386"/>
      <c r="AA92" s="386">
        <f>'[1]ЯЙЦО, ТВОРОГ, ЗАПЕКАНКИ'!$F$331</f>
        <v>18.399999999999999</v>
      </c>
      <c r="AB92" s="386"/>
      <c r="AC92" s="386"/>
      <c r="AD92" s="386"/>
      <c r="AE92" s="386"/>
      <c r="AF92" s="386"/>
      <c r="AG92" s="386"/>
      <c r="AH92" s="386"/>
      <c r="AI92" s="386"/>
      <c r="AJ92" s="386"/>
      <c r="AK92" s="386"/>
      <c r="AL92" s="386"/>
      <c r="AM92" s="386"/>
      <c r="AN92" s="386"/>
      <c r="AO92" s="386"/>
      <c r="AP92" s="386">
        <f>'[1]ЯЙЦО, ТВОРОГ, ЗАПЕКАНКИ'!$F$329</f>
        <v>1.28</v>
      </c>
      <c r="AQ92" s="386"/>
      <c r="AR92" s="1005">
        <f>'[1]ЯЙЦО, ТВОРОГ, ЗАПЕКАНКИ'!$F$325</f>
        <v>14.4</v>
      </c>
      <c r="AS92" s="386"/>
      <c r="AT92" s="386"/>
      <c r="AU92" s="386"/>
      <c r="AV92" s="386"/>
      <c r="AW92" s="386"/>
      <c r="AX92" s="386"/>
      <c r="AY92" s="1005"/>
      <c r="AZ92" s="386"/>
      <c r="BA92" s="386"/>
      <c r="BB92" s="386"/>
      <c r="BC92" s="667">
        <f>'[1]ЯЙЦО, ТВОРОГ, ЗАПЕКАНКИ'!$F$328</f>
        <v>3.2</v>
      </c>
      <c r="BD92" s="386"/>
      <c r="BE92" s="386"/>
      <c r="BF92" s="386"/>
      <c r="BG92" s="386"/>
      <c r="BH92" s="386"/>
      <c r="BI92" s="313"/>
      <c r="BJ92" s="680"/>
      <c r="BK92" s="686"/>
    </row>
    <row r="93" spans="1:63" ht="15.75" customHeight="1">
      <c r="A93" s="1362"/>
      <c r="B93" s="1373"/>
      <c r="C93" s="1552"/>
      <c r="D93" s="666">
        <v>100</v>
      </c>
      <c r="E93" s="380">
        <f>'[1]ЯЙЦО, ТВОРОГ, ЗАПЕКАНКИ'!$Q$326</f>
        <v>40</v>
      </c>
      <c r="F93" s="380"/>
      <c r="G93" s="380"/>
      <c r="H93" s="380">
        <f>'[1]ЯЙЦО, ТВОРОГ, ЗАПЕКАНКИ'!$Q$332</f>
        <v>1.2</v>
      </c>
      <c r="I93" s="380"/>
      <c r="J93" s="1005">
        <f>'[1]ЯЙЦО, ТВОРОГ, ЗАПЕКАНКИ'!$Q$330</f>
        <v>2</v>
      </c>
      <c r="K93" s="380"/>
      <c r="L93" s="380"/>
      <c r="M93" s="380"/>
      <c r="N93" s="380"/>
      <c r="O93" s="380"/>
      <c r="P93" s="380"/>
      <c r="Q93" s="992">
        <f>'[1]ЯЙЦО, ТВОРОГ, ЗАПЕКАНКИ'!$Q$333</f>
        <v>6.7000000000000004E-2</v>
      </c>
      <c r="R93" s="380"/>
      <c r="S93" s="380"/>
      <c r="T93" s="380"/>
      <c r="U93" s="380"/>
      <c r="V93" s="380"/>
      <c r="W93" s="380"/>
      <c r="X93" s="380"/>
      <c r="Y93" s="380"/>
      <c r="Z93" s="380"/>
      <c r="AA93" s="380">
        <f>'[1]ЯЙЦО, ТВОРОГ, ЗАПЕКАНКИ'!$Q$331</f>
        <v>23</v>
      </c>
      <c r="AB93" s="380"/>
      <c r="AC93" s="380"/>
      <c r="AD93" s="380"/>
      <c r="AE93" s="380"/>
      <c r="AF93" s="380"/>
      <c r="AG93" s="380"/>
      <c r="AH93" s="380"/>
      <c r="AI93" s="380"/>
      <c r="AJ93" s="380"/>
      <c r="AK93" s="380"/>
      <c r="AL93" s="380"/>
      <c r="AM93" s="380"/>
      <c r="AN93" s="380"/>
      <c r="AO93" s="380"/>
      <c r="AP93" s="380">
        <f>'[1]ЯЙЦО, ТВОРОГ, ЗАПЕКАНКИ'!$Q$329</f>
        <v>1.6</v>
      </c>
      <c r="AQ93" s="380"/>
      <c r="AR93" s="1005">
        <f>'[1]ЯЙЦО, ТВОРОГ, ЗАПЕКАНКИ'!$Q$325</f>
        <v>18</v>
      </c>
      <c r="AS93" s="380"/>
      <c r="AT93" s="380"/>
      <c r="AU93" s="380"/>
      <c r="AV93" s="380"/>
      <c r="AW93" s="380"/>
      <c r="AX93" s="380"/>
      <c r="AY93" s="1005"/>
      <c r="AZ93" s="380"/>
      <c r="BA93" s="380"/>
      <c r="BB93" s="380"/>
      <c r="BC93" s="380">
        <f>'[1]ЯЙЦО, ТВОРОГ, ЗАПЕКАНКИ'!$Q$328</f>
        <v>4</v>
      </c>
      <c r="BD93" s="380"/>
      <c r="BE93" s="380"/>
      <c r="BF93" s="380"/>
      <c r="BG93" s="380"/>
      <c r="BH93" s="380"/>
      <c r="BI93" s="310"/>
      <c r="BJ93" s="681"/>
      <c r="BK93" s="687"/>
    </row>
    <row r="94" spans="1:63" ht="15.75" customHeight="1">
      <c r="A94" s="1549"/>
      <c r="B94" s="1344"/>
      <c r="C94" s="1329" t="s">
        <v>384</v>
      </c>
      <c r="D94" s="308">
        <f>'[1]ГАСТРОНОМИЯ, ВЫПЕЧКА'!$E$319</f>
        <v>20</v>
      </c>
      <c r="E94" s="307"/>
      <c r="F94" s="307"/>
      <c r="G94" s="307"/>
      <c r="H94" s="307"/>
      <c r="I94" s="307"/>
      <c r="J94" s="326"/>
      <c r="K94" s="307"/>
      <c r="L94" s="307"/>
      <c r="M94" s="307"/>
      <c r="N94" s="307"/>
      <c r="O94" s="307"/>
      <c r="P94" s="307"/>
      <c r="Q94" s="989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26"/>
      <c r="AS94" s="307"/>
      <c r="AT94" s="307"/>
      <c r="AU94" s="307"/>
      <c r="AV94" s="307"/>
      <c r="AW94" s="307"/>
      <c r="AX94" s="307"/>
      <c r="AY94" s="326"/>
      <c r="AZ94" s="307">
        <f>'[1]ГАСТРОНОМИЯ, ВЫПЕЧКА'!$I$322</f>
        <v>20</v>
      </c>
      <c r="BA94" s="307"/>
      <c r="BB94" s="307"/>
      <c r="BC94" s="307"/>
      <c r="BD94" s="307"/>
      <c r="BE94" s="307"/>
      <c r="BF94" s="307"/>
      <c r="BG94" s="307"/>
      <c r="BH94" s="307"/>
      <c r="BI94" s="307"/>
      <c r="BJ94" s="680"/>
      <c r="BK94" s="686"/>
    </row>
    <row r="95" spans="1:63" ht="15.75" customHeight="1">
      <c r="A95" s="1549"/>
      <c r="B95" s="1344"/>
      <c r="C95" s="1329"/>
      <c r="D95" s="1066">
        <f>'[1]ГАСТРОНОМИЯ, ВЫПЕЧКА'!$AA$319</f>
        <v>30</v>
      </c>
      <c r="E95" s="311"/>
      <c r="F95" s="311"/>
      <c r="G95" s="311"/>
      <c r="H95" s="311"/>
      <c r="I95" s="311"/>
      <c r="J95" s="326"/>
      <c r="K95" s="311"/>
      <c r="L95" s="311"/>
      <c r="M95" s="311"/>
      <c r="N95" s="311"/>
      <c r="O95" s="311"/>
      <c r="P95" s="311"/>
      <c r="Q95" s="989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26"/>
      <c r="AS95" s="311"/>
      <c r="AT95" s="311"/>
      <c r="AU95" s="311"/>
      <c r="AV95" s="311"/>
      <c r="AW95" s="311"/>
      <c r="AX95" s="311"/>
      <c r="AY95" s="326"/>
      <c r="AZ95" s="311">
        <f>'[1]ГАСТРОНОМИЯ, ВЫПЕЧКА'!$AE$322</f>
        <v>30</v>
      </c>
      <c r="BA95" s="311"/>
      <c r="BB95" s="311"/>
      <c r="BC95" s="311"/>
      <c r="BD95" s="311"/>
      <c r="BE95" s="311"/>
      <c r="BF95" s="311"/>
      <c r="BG95" s="311"/>
      <c r="BH95" s="311"/>
      <c r="BI95" s="311"/>
      <c r="BJ95" s="681"/>
      <c r="BK95" s="687"/>
    </row>
    <row r="96" spans="1:63" ht="15.75" customHeight="1">
      <c r="A96" s="1362"/>
      <c r="B96" s="1373"/>
      <c r="C96" s="1380" t="s">
        <v>294</v>
      </c>
      <c r="D96" s="308">
        <v>150</v>
      </c>
      <c r="E96" s="307">
        <f>[1]НАПИТКИ!$F$141</f>
        <v>75</v>
      </c>
      <c r="F96" s="307"/>
      <c r="G96" s="307"/>
      <c r="H96" s="307"/>
      <c r="I96" s="307"/>
      <c r="J96" s="326"/>
      <c r="K96" s="307"/>
      <c r="L96" s="307"/>
      <c r="M96" s="307"/>
      <c r="N96" s="307"/>
      <c r="O96" s="307"/>
      <c r="P96" s="307"/>
      <c r="Q96" s="989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26"/>
      <c r="AS96" s="307"/>
      <c r="AT96" s="307"/>
      <c r="AU96" s="307"/>
      <c r="AV96" s="307"/>
      <c r="AW96" s="307"/>
      <c r="AX96" s="307"/>
      <c r="AY96" s="326"/>
      <c r="AZ96" s="307"/>
      <c r="BA96" s="307"/>
      <c r="BB96" s="307"/>
      <c r="BC96" s="307">
        <f>[1]НАПИТКИ!$F$143</f>
        <v>6.5</v>
      </c>
      <c r="BD96" s="307"/>
      <c r="BE96" s="307"/>
      <c r="BF96" s="307">
        <f>[1]НАПИТКИ!$F$140</f>
        <v>1.5</v>
      </c>
      <c r="BG96" s="307"/>
      <c r="BH96" s="307"/>
      <c r="BI96" s="313"/>
      <c r="BJ96" s="680"/>
      <c r="BK96" s="686"/>
    </row>
    <row r="97" spans="1:63" ht="15.75" thickBot="1">
      <c r="A97" s="1362"/>
      <c r="B97" s="1373"/>
      <c r="C97" s="1553"/>
      <c r="D97" s="1066">
        <v>180</v>
      </c>
      <c r="E97" s="311">
        <f>[1]НАПИТКИ!$Q$141</f>
        <v>90</v>
      </c>
      <c r="F97" s="311"/>
      <c r="G97" s="311"/>
      <c r="H97" s="311"/>
      <c r="I97" s="311"/>
      <c r="J97" s="326"/>
      <c r="K97" s="311"/>
      <c r="L97" s="311"/>
      <c r="M97" s="311"/>
      <c r="N97" s="311"/>
      <c r="O97" s="311"/>
      <c r="P97" s="311"/>
      <c r="Q97" s="989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26"/>
      <c r="AS97" s="311"/>
      <c r="AT97" s="311"/>
      <c r="AU97" s="311"/>
      <c r="AV97" s="311"/>
      <c r="AW97" s="311"/>
      <c r="AX97" s="311"/>
      <c r="AY97" s="326"/>
      <c r="AZ97" s="311"/>
      <c r="BA97" s="311"/>
      <c r="BB97" s="311"/>
      <c r="BC97" s="311">
        <f>[1]НАПИТКИ!$Q$143</f>
        <v>7.8</v>
      </c>
      <c r="BD97" s="311"/>
      <c r="BE97" s="311"/>
      <c r="BF97" s="311">
        <f>[1]НАПИТКИ!$Q$140</f>
        <v>1.8</v>
      </c>
      <c r="BG97" s="311"/>
      <c r="BH97" s="311"/>
      <c r="BI97" s="310"/>
      <c r="BJ97" s="681"/>
      <c r="BK97" s="687"/>
    </row>
    <row r="98" spans="1:63" ht="15.75" customHeight="1">
      <c r="A98" s="1361">
        <v>4</v>
      </c>
      <c r="B98" s="1343" t="s">
        <v>282</v>
      </c>
      <c r="C98" s="1398" t="s">
        <v>281</v>
      </c>
      <c r="D98" s="320">
        <v>130</v>
      </c>
      <c r="E98" s="319">
        <f>'[1]КАШИ, СУПЫ МОЛ'!$F$147</f>
        <v>69.355000000000004</v>
      </c>
      <c r="F98" s="319"/>
      <c r="G98" s="319"/>
      <c r="H98" s="319"/>
      <c r="I98" s="319"/>
      <c r="J98" s="1004">
        <f>'[1]КАШИ, СУПЫ МОЛ'!$F$150</f>
        <v>2.6</v>
      </c>
      <c r="K98" s="319"/>
      <c r="L98" s="319"/>
      <c r="M98" s="319"/>
      <c r="N98" s="319"/>
      <c r="O98" s="319"/>
      <c r="P98" s="319"/>
      <c r="Q98" s="991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1004"/>
      <c r="AS98" s="319"/>
      <c r="AT98" s="319"/>
      <c r="AU98" s="319"/>
      <c r="AV98" s="319"/>
      <c r="AW98" s="319"/>
      <c r="AX98" s="319">
        <f>'[1]КАШИ, СУПЫ МОЛ'!$F$146</f>
        <v>19.5</v>
      </c>
      <c r="AY98" s="1004"/>
      <c r="AZ98" s="319"/>
      <c r="BA98" s="319"/>
      <c r="BB98" s="319"/>
      <c r="BC98" s="319">
        <f>'[1]КАШИ, СУПЫ МОЛ'!$F$149</f>
        <v>2.6</v>
      </c>
      <c r="BD98" s="319"/>
      <c r="BE98" s="319"/>
      <c r="BF98" s="319"/>
      <c r="BG98" s="319"/>
      <c r="BH98" s="319"/>
      <c r="BI98" s="319"/>
      <c r="BJ98" s="683"/>
      <c r="BK98" s="919"/>
    </row>
    <row r="99" spans="1:63" ht="14.25" customHeight="1">
      <c r="A99" s="1362"/>
      <c r="B99" s="1344"/>
      <c r="C99" s="1329"/>
      <c r="D99" s="907">
        <v>200</v>
      </c>
      <c r="E99" s="311">
        <f>'[1]КАШИ, СУПЫ МОЛ'!$Q$147</f>
        <v>106.7</v>
      </c>
      <c r="F99" s="311"/>
      <c r="G99" s="311"/>
      <c r="H99" s="311"/>
      <c r="I99" s="311"/>
      <c r="J99" s="326">
        <f>'[1]КАШИ, СУПЫ МОЛ'!$Q$150</f>
        <v>4</v>
      </c>
      <c r="K99" s="311"/>
      <c r="L99" s="311"/>
      <c r="M99" s="311"/>
      <c r="N99" s="311"/>
      <c r="O99" s="311"/>
      <c r="P99" s="311"/>
      <c r="Q99" s="989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26"/>
      <c r="AS99" s="311"/>
      <c r="AT99" s="311"/>
      <c r="AU99" s="311"/>
      <c r="AV99" s="311"/>
      <c r="AW99" s="311"/>
      <c r="AX99" s="311">
        <f>'[1]КАШИ, СУПЫ МОЛ'!$Q$146</f>
        <v>30</v>
      </c>
      <c r="AY99" s="326"/>
      <c r="AZ99" s="311"/>
      <c r="BA99" s="311"/>
      <c r="BB99" s="311"/>
      <c r="BC99" s="311">
        <f>'[1]КАШИ, СУПЫ МОЛ'!$Q$149</f>
        <v>4</v>
      </c>
      <c r="BD99" s="311"/>
      <c r="BE99" s="311"/>
      <c r="BF99" s="311"/>
      <c r="BG99" s="311"/>
      <c r="BH99" s="311"/>
      <c r="BI99" s="311"/>
      <c r="BJ99" s="681"/>
      <c r="BK99" s="687"/>
    </row>
    <row r="100" spans="1:63" ht="15.75" customHeight="1">
      <c r="A100" s="1362"/>
      <c r="B100" s="1344"/>
      <c r="C100" s="1329" t="s">
        <v>123</v>
      </c>
      <c r="D100" s="308">
        <v>150</v>
      </c>
      <c r="E100" s="307">
        <f>[1]НАПИТКИ!$F$98</f>
        <v>75</v>
      </c>
      <c r="F100" s="307"/>
      <c r="G100" s="307"/>
      <c r="H100" s="307"/>
      <c r="I100" s="307"/>
      <c r="J100" s="326"/>
      <c r="K100" s="307"/>
      <c r="L100" s="307"/>
      <c r="M100" s="307"/>
      <c r="N100" s="307"/>
      <c r="O100" s="307"/>
      <c r="P100" s="307"/>
      <c r="Q100" s="989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26"/>
      <c r="AS100" s="307"/>
      <c r="AT100" s="307"/>
      <c r="AU100" s="307"/>
      <c r="AV100" s="307"/>
      <c r="AW100" s="307"/>
      <c r="AX100" s="307"/>
      <c r="AY100" s="326"/>
      <c r="AZ100" s="307"/>
      <c r="BA100" s="307"/>
      <c r="BB100" s="307"/>
      <c r="BC100" s="307">
        <f>[1]НАПИТКИ!$F$100</f>
        <v>6.5</v>
      </c>
      <c r="BD100" s="307"/>
      <c r="BE100" s="307">
        <f>[1]НАПИТКИ!$F$97</f>
        <v>2</v>
      </c>
      <c r="BF100" s="307"/>
      <c r="BG100" s="307"/>
      <c r="BH100" s="307"/>
      <c r="BI100" s="307"/>
      <c r="BJ100" s="680"/>
      <c r="BK100" s="686"/>
    </row>
    <row r="101" spans="1:63">
      <c r="A101" s="1362"/>
      <c r="B101" s="1344"/>
      <c r="C101" s="1329"/>
      <c r="D101" s="907">
        <v>180</v>
      </c>
      <c r="E101" s="311">
        <f>[1]НАПИТКИ!$Q$98</f>
        <v>90</v>
      </c>
      <c r="F101" s="311"/>
      <c r="G101" s="311"/>
      <c r="H101" s="311"/>
      <c r="I101" s="311"/>
      <c r="J101" s="326"/>
      <c r="K101" s="311"/>
      <c r="L101" s="311"/>
      <c r="M101" s="311"/>
      <c r="N101" s="311"/>
      <c r="O101" s="311"/>
      <c r="P101" s="311"/>
      <c r="Q101" s="989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26"/>
      <c r="AS101" s="311"/>
      <c r="AT101" s="311"/>
      <c r="AU101" s="311"/>
      <c r="AV101" s="311"/>
      <c r="AW101" s="311"/>
      <c r="AX101" s="311"/>
      <c r="AY101" s="326"/>
      <c r="AZ101" s="311"/>
      <c r="BA101" s="311"/>
      <c r="BB101" s="311"/>
      <c r="BC101" s="311">
        <f>[1]НАПИТКИ!$Q$100</f>
        <v>7.8</v>
      </c>
      <c r="BD101" s="311"/>
      <c r="BE101" s="311">
        <f>[1]НАПИТКИ!$Q$97</f>
        <v>2.4</v>
      </c>
      <c r="BF101" s="311"/>
      <c r="BG101" s="311"/>
      <c r="BH101" s="311"/>
      <c r="BI101" s="311"/>
      <c r="BJ101" s="681"/>
      <c r="BK101" s="687"/>
    </row>
    <row r="102" spans="1:63">
      <c r="A102" s="1549"/>
      <c r="B102" s="1344"/>
      <c r="C102" s="1329" t="s">
        <v>382</v>
      </c>
      <c r="D102" s="330" t="s">
        <v>383</v>
      </c>
      <c r="E102" s="307"/>
      <c r="F102" s="307"/>
      <c r="G102" s="307"/>
      <c r="H102" s="307"/>
      <c r="I102" s="307"/>
      <c r="J102" s="326"/>
      <c r="K102" s="492">
        <f>'[1]ГАСТРОНОМИЯ, ВЫПЕЧКА'!$AB$279</f>
        <v>16</v>
      </c>
      <c r="L102" s="307"/>
      <c r="M102" s="307"/>
      <c r="N102" s="307"/>
      <c r="O102" s="307"/>
      <c r="P102" s="307"/>
      <c r="Q102" s="989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26"/>
      <c r="AS102" s="307"/>
      <c r="AT102" s="307"/>
      <c r="AU102" s="307"/>
      <c r="AV102" s="307"/>
      <c r="AW102" s="307"/>
      <c r="AX102" s="307"/>
      <c r="AY102" s="326"/>
      <c r="AZ102" s="307"/>
      <c r="BA102" s="307"/>
      <c r="BB102" s="307"/>
      <c r="BC102" s="307"/>
      <c r="BD102" s="307"/>
      <c r="BE102" s="307"/>
      <c r="BF102" s="307"/>
      <c r="BG102" s="307"/>
      <c r="BH102" s="307"/>
      <c r="BI102" s="313"/>
      <c r="BJ102" s="680"/>
      <c r="BK102" s="686"/>
    </row>
    <row r="103" spans="1:63">
      <c r="A103" s="1549"/>
      <c r="B103" s="1344"/>
      <c r="C103" s="1329"/>
      <c r="D103" s="329" t="s">
        <v>383</v>
      </c>
      <c r="E103" s="311"/>
      <c r="F103" s="311"/>
      <c r="G103" s="311"/>
      <c r="H103" s="311"/>
      <c r="I103" s="311"/>
      <c r="J103" s="326"/>
      <c r="K103" s="311">
        <f>'[1]ГАСТРОНОМИЯ, ВЫПЕЧКА'!$AB$279</f>
        <v>16</v>
      </c>
      <c r="L103" s="311"/>
      <c r="M103" s="311"/>
      <c r="N103" s="311"/>
      <c r="O103" s="311"/>
      <c r="P103" s="311"/>
      <c r="Q103" s="989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26"/>
      <c r="AS103" s="311"/>
      <c r="AT103" s="311"/>
      <c r="AU103" s="311"/>
      <c r="AV103" s="311"/>
      <c r="AW103" s="311"/>
      <c r="AX103" s="311"/>
      <c r="AY103" s="326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0"/>
      <c r="BJ103" s="681"/>
      <c r="BK103" s="687"/>
    </row>
    <row r="104" spans="1:63" ht="15.75" customHeight="1">
      <c r="A104" s="1362"/>
      <c r="B104" s="1344"/>
      <c r="C104" s="1380" t="s">
        <v>48</v>
      </c>
      <c r="D104" s="308">
        <v>20</v>
      </c>
      <c r="E104" s="307"/>
      <c r="F104" s="307"/>
      <c r="G104" s="307"/>
      <c r="H104" s="307"/>
      <c r="I104" s="307"/>
      <c r="J104" s="326"/>
      <c r="K104" s="307"/>
      <c r="L104" s="307"/>
      <c r="M104" s="307"/>
      <c r="N104" s="307"/>
      <c r="O104" s="307"/>
      <c r="P104" s="307"/>
      <c r="Q104" s="989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>
        <f>'[1]ГАСТРОНОМИЯ, ВЫПЕЧКА'!$AB$17</f>
        <v>20</v>
      </c>
      <c r="AO104" s="307"/>
      <c r="AP104" s="307"/>
      <c r="AQ104" s="307"/>
      <c r="AR104" s="326"/>
      <c r="AS104" s="307"/>
      <c r="AT104" s="307"/>
      <c r="AU104" s="307"/>
      <c r="AV104" s="307"/>
      <c r="AW104" s="307"/>
      <c r="AX104" s="307"/>
      <c r="AY104" s="326"/>
      <c r="AZ104" s="307"/>
      <c r="BA104" s="307"/>
      <c r="BB104" s="307"/>
      <c r="BC104" s="307"/>
      <c r="BD104" s="307"/>
      <c r="BE104" s="307"/>
      <c r="BF104" s="307"/>
      <c r="BG104" s="307"/>
      <c r="BH104" s="307"/>
      <c r="BI104" s="313"/>
      <c r="BJ104" s="680"/>
      <c r="BK104" s="686"/>
    </row>
    <row r="105" spans="1:63" ht="15.75" customHeight="1">
      <c r="A105" s="1362"/>
      <c r="B105" s="1344"/>
      <c r="C105" s="1338"/>
      <c r="D105" s="978">
        <v>25</v>
      </c>
      <c r="E105" s="311"/>
      <c r="F105" s="311"/>
      <c r="G105" s="311"/>
      <c r="H105" s="311"/>
      <c r="I105" s="311"/>
      <c r="J105" s="326"/>
      <c r="K105" s="311"/>
      <c r="L105" s="311"/>
      <c r="M105" s="311"/>
      <c r="N105" s="311"/>
      <c r="O105" s="311"/>
      <c r="P105" s="311"/>
      <c r="Q105" s="989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>
        <f>'[1]ГАСТРОНОМИЯ, ВЫПЕЧКА'!$AX$17</f>
        <v>25</v>
      </c>
      <c r="AO105" s="311"/>
      <c r="AP105" s="311"/>
      <c r="AQ105" s="311"/>
      <c r="AR105" s="326"/>
      <c r="AS105" s="311"/>
      <c r="AT105" s="311"/>
      <c r="AU105" s="311"/>
      <c r="AV105" s="311"/>
      <c r="AW105" s="311"/>
      <c r="AX105" s="311"/>
      <c r="AY105" s="326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0"/>
      <c r="BJ105" s="681"/>
      <c r="BK105" s="687"/>
    </row>
    <row r="106" spans="1:63" ht="15.75" customHeight="1">
      <c r="A106" s="1364"/>
      <c r="B106" s="1344"/>
      <c r="C106" s="1329" t="s">
        <v>68</v>
      </c>
      <c r="D106" s="308">
        <f>'[1]ГАСТРОНОМИЯ, ВЫПЕЧКА'!$I$60</f>
        <v>10</v>
      </c>
      <c r="E106" s="307"/>
      <c r="F106" s="307"/>
      <c r="G106" s="307"/>
      <c r="H106" s="307"/>
      <c r="I106" s="307"/>
      <c r="J106" s="326"/>
      <c r="K106" s="307"/>
      <c r="L106" s="307"/>
      <c r="M106" s="307"/>
      <c r="N106" s="307"/>
      <c r="O106" s="307"/>
      <c r="P106" s="307"/>
      <c r="Q106" s="989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>
        <f>'[1]ГАСТРОНОМИЯ, ВЫПЕЧКА'!$F$60</f>
        <v>10</v>
      </c>
      <c r="AP106" s="307"/>
      <c r="AQ106" s="307"/>
      <c r="AR106" s="326"/>
      <c r="AS106" s="307"/>
      <c r="AT106" s="307"/>
      <c r="AU106" s="307"/>
      <c r="AV106" s="307"/>
      <c r="AW106" s="307"/>
      <c r="AX106" s="307"/>
      <c r="AY106" s="326"/>
      <c r="AZ106" s="307"/>
      <c r="BA106" s="307"/>
      <c r="BB106" s="307"/>
      <c r="BC106" s="307"/>
      <c r="BD106" s="307"/>
      <c r="BE106" s="307"/>
      <c r="BF106" s="307"/>
      <c r="BG106" s="307"/>
      <c r="BH106" s="307"/>
      <c r="BI106" s="313"/>
      <c r="BJ106" s="680"/>
      <c r="BK106" s="686"/>
    </row>
    <row r="107" spans="1:63" ht="15.75" customHeight="1">
      <c r="A107" s="1364"/>
      <c r="B107" s="1346"/>
      <c r="C107" s="1329"/>
      <c r="D107" s="925">
        <f>'[1]ГАСТРОНОМИЯ, ВЫПЕЧКА'!$AA$57</f>
        <v>20</v>
      </c>
      <c r="E107" s="926"/>
      <c r="F107" s="926"/>
      <c r="G107" s="926"/>
      <c r="H107" s="926"/>
      <c r="I107" s="926"/>
      <c r="J107" s="1001"/>
      <c r="K107" s="926"/>
      <c r="L107" s="926"/>
      <c r="M107" s="926"/>
      <c r="N107" s="926"/>
      <c r="O107" s="926"/>
      <c r="P107" s="926"/>
      <c r="Q107" s="994"/>
      <c r="R107" s="926"/>
      <c r="S107" s="926"/>
      <c r="T107" s="926"/>
      <c r="U107" s="926"/>
      <c r="V107" s="926"/>
      <c r="W107" s="926"/>
      <c r="X107" s="926"/>
      <c r="Y107" s="926"/>
      <c r="Z107" s="926"/>
      <c r="AA107" s="926"/>
      <c r="AB107" s="926"/>
      <c r="AC107" s="926"/>
      <c r="AD107" s="926"/>
      <c r="AE107" s="926"/>
      <c r="AF107" s="926"/>
      <c r="AG107" s="926"/>
      <c r="AH107" s="926"/>
      <c r="AI107" s="926"/>
      <c r="AJ107" s="926"/>
      <c r="AK107" s="926"/>
      <c r="AL107" s="926"/>
      <c r="AM107" s="926"/>
      <c r="AN107" s="926"/>
      <c r="AO107" s="926">
        <f>'[1]ГАСТРОНОМИЯ, ВЫПЕЧКА'!$AB$60</f>
        <v>20</v>
      </c>
      <c r="AP107" s="926"/>
      <c r="AQ107" s="926"/>
      <c r="AR107" s="1001"/>
      <c r="AS107" s="926"/>
      <c r="AT107" s="926"/>
      <c r="AU107" s="926"/>
      <c r="AV107" s="926"/>
      <c r="AW107" s="926"/>
      <c r="AX107" s="926"/>
      <c r="AY107" s="1001"/>
      <c r="AZ107" s="926"/>
      <c r="BA107" s="926"/>
      <c r="BB107" s="926"/>
      <c r="BC107" s="926"/>
      <c r="BD107" s="926"/>
      <c r="BE107" s="926"/>
      <c r="BF107" s="926"/>
      <c r="BG107" s="926"/>
      <c r="BH107" s="926"/>
      <c r="BI107" s="927"/>
      <c r="BJ107" s="927"/>
      <c r="BK107" s="928"/>
    </row>
    <row r="108" spans="1:63" ht="15.75" customHeight="1">
      <c r="A108" s="1362"/>
      <c r="B108" s="1349" t="s">
        <v>276</v>
      </c>
      <c r="C108" s="1329" t="s">
        <v>361</v>
      </c>
      <c r="D108" s="308">
        <v>150</v>
      </c>
      <c r="E108" s="307"/>
      <c r="F108" s="307">
        <f>[1]НАПИТКИ!$F$453</f>
        <v>154.5</v>
      </c>
      <c r="G108" s="307"/>
      <c r="H108" s="307"/>
      <c r="I108" s="307"/>
      <c r="J108" s="326"/>
      <c r="K108" s="307"/>
      <c r="L108" s="307"/>
      <c r="M108" s="307"/>
      <c r="N108" s="307"/>
      <c r="O108" s="307"/>
      <c r="P108" s="307"/>
      <c r="Q108" s="989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26"/>
      <c r="AS108" s="307"/>
      <c r="AT108" s="307"/>
      <c r="AU108" s="307"/>
      <c r="AV108" s="307"/>
      <c r="AW108" s="307"/>
      <c r="AX108" s="307"/>
      <c r="AY108" s="326"/>
      <c r="AZ108" s="307"/>
      <c r="BA108" s="307"/>
      <c r="BB108" s="307"/>
      <c r="BC108" s="307"/>
      <c r="BD108" s="307"/>
      <c r="BE108" s="307"/>
      <c r="BF108" s="307"/>
      <c r="BG108" s="307"/>
      <c r="BH108" s="307"/>
      <c r="BI108" s="307"/>
      <c r="BJ108" s="680"/>
      <c r="BK108" s="686"/>
    </row>
    <row r="109" spans="1:63">
      <c r="A109" s="1362"/>
      <c r="B109" s="1349"/>
      <c r="C109" s="1329"/>
      <c r="D109" s="907">
        <v>180</v>
      </c>
      <c r="E109" s="311"/>
      <c r="F109" s="311">
        <f>[1]НАПИТКИ!$Q$453</f>
        <v>185.4</v>
      </c>
      <c r="G109" s="311"/>
      <c r="H109" s="311"/>
      <c r="I109" s="311"/>
      <c r="J109" s="326"/>
      <c r="K109" s="311"/>
      <c r="L109" s="311"/>
      <c r="M109" s="311"/>
      <c r="N109" s="311"/>
      <c r="O109" s="311"/>
      <c r="P109" s="311"/>
      <c r="Q109" s="989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26"/>
      <c r="AS109" s="311"/>
      <c r="AT109" s="311"/>
      <c r="AU109" s="311"/>
      <c r="AV109" s="311"/>
      <c r="AW109" s="311"/>
      <c r="AX109" s="311"/>
      <c r="AY109" s="326"/>
      <c r="AZ109" s="311"/>
      <c r="BA109" s="311"/>
      <c r="BB109" s="311"/>
      <c r="BC109" s="311"/>
      <c r="BD109" s="311"/>
      <c r="BE109" s="311"/>
      <c r="BF109" s="311"/>
      <c r="BG109" s="311"/>
      <c r="BH109" s="311"/>
      <c r="BI109" s="311"/>
      <c r="BJ109" s="681"/>
      <c r="BK109" s="687"/>
    </row>
    <row r="110" spans="1:63">
      <c r="A110" s="1362"/>
      <c r="B110" s="1349" t="s">
        <v>274</v>
      </c>
      <c r="C110" s="1332" t="s">
        <v>508</v>
      </c>
      <c r="D110" s="308">
        <v>50</v>
      </c>
      <c r="E110" s="307"/>
      <c r="F110" s="307"/>
      <c r="G110" s="307"/>
      <c r="H110" s="307"/>
      <c r="I110" s="307"/>
      <c r="J110" s="326"/>
      <c r="K110" s="307"/>
      <c r="L110" s="307"/>
      <c r="M110" s="307"/>
      <c r="N110" s="307"/>
      <c r="O110" s="307"/>
      <c r="P110" s="307"/>
      <c r="Q110" s="989"/>
      <c r="R110" s="307"/>
      <c r="S110" s="307"/>
      <c r="T110" s="307"/>
      <c r="U110" s="307">
        <f>'[1]ФРУКТЫ, ОВОЩИ'!$F$357</f>
        <v>8.4</v>
      </c>
      <c r="V110" s="307"/>
      <c r="W110" s="307">
        <f>'[1]ФРУКТЫ, ОВОЩИ'!$F$355</f>
        <v>38.200000000000003</v>
      </c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>
        <f>'[1]ФРУКТЫ, ОВОЩИ'!$F$358</f>
        <v>7</v>
      </c>
      <c r="AJ110" s="307"/>
      <c r="AK110" s="307"/>
      <c r="AL110" s="307"/>
      <c r="AM110" s="307"/>
      <c r="AN110" s="307"/>
      <c r="AO110" s="307"/>
      <c r="AP110" s="307"/>
      <c r="AQ110" s="307"/>
      <c r="AR110" s="326"/>
      <c r="AS110" s="307"/>
      <c r="AT110" s="307"/>
      <c r="AU110" s="307"/>
      <c r="AV110" s="307"/>
      <c r="AW110" s="307"/>
      <c r="AX110" s="307"/>
      <c r="AY110" s="326"/>
      <c r="AZ110" s="307"/>
      <c r="BA110" s="307"/>
      <c r="BB110" s="307"/>
      <c r="BC110" s="307">
        <f>'[1]ФРУКТЫ, ОВОЩИ'!$F$360</f>
        <v>0.6</v>
      </c>
      <c r="BD110" s="307">
        <f>'[1]ФРУКТЫ, ОВОЩИ'!$F$359</f>
        <v>2.8</v>
      </c>
      <c r="BE110" s="307"/>
      <c r="BF110" s="307"/>
      <c r="BG110" s="307"/>
      <c r="BH110" s="307"/>
      <c r="BI110" s="313"/>
      <c r="BJ110" s="680"/>
      <c r="BK110" s="686"/>
    </row>
    <row r="111" spans="1:63">
      <c r="A111" s="1362"/>
      <c r="B111" s="1349"/>
      <c r="C111" s="1333"/>
      <c r="D111" s="978">
        <v>60</v>
      </c>
      <c r="E111" s="311"/>
      <c r="F111" s="311"/>
      <c r="G111" s="311"/>
      <c r="H111" s="311"/>
      <c r="I111" s="311"/>
      <c r="J111" s="326"/>
      <c r="K111" s="311"/>
      <c r="L111" s="311"/>
      <c r="M111" s="311"/>
      <c r="N111" s="311"/>
      <c r="O111" s="311"/>
      <c r="P111" s="311"/>
      <c r="Q111" s="989"/>
      <c r="R111" s="311"/>
      <c r="S111" s="311"/>
      <c r="T111" s="311"/>
      <c r="U111" s="311">
        <f>'[1]ФРУКТЫ, ОВОЩИ'!$Q$357</f>
        <v>12.6</v>
      </c>
      <c r="V111" s="311"/>
      <c r="W111" s="311">
        <f>'[1]ФРУКТЫ, ОВОЩИ'!$Q$355</f>
        <v>57.3</v>
      </c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>
        <f>'[1]ФРУКТЫ, ОВОЩИ'!$Q$358</f>
        <v>10.5</v>
      </c>
      <c r="AJ111" s="311"/>
      <c r="AK111" s="311"/>
      <c r="AL111" s="311"/>
      <c r="AM111" s="311"/>
      <c r="AN111" s="311"/>
      <c r="AO111" s="311"/>
      <c r="AP111" s="311"/>
      <c r="AQ111" s="311"/>
      <c r="AR111" s="326"/>
      <c r="AS111" s="311"/>
      <c r="AT111" s="311"/>
      <c r="AU111" s="311"/>
      <c r="AV111" s="311"/>
      <c r="AW111" s="311"/>
      <c r="AX111" s="311"/>
      <c r="AY111" s="326"/>
      <c r="AZ111" s="311"/>
      <c r="BA111" s="311"/>
      <c r="BB111" s="311"/>
      <c r="BC111" s="311">
        <f>'[1]ФРУКТЫ, ОВОЩИ'!$Q$360</f>
        <v>0.8</v>
      </c>
      <c r="BD111" s="311">
        <f>'[1]ФРУКТЫ, ОВОЩИ'!$Q$359</f>
        <v>4</v>
      </c>
      <c r="BE111" s="311"/>
      <c r="BF111" s="311"/>
      <c r="BG111" s="311"/>
      <c r="BH111" s="311"/>
      <c r="BI111" s="310"/>
      <c r="BJ111" s="681"/>
      <c r="BK111" s="687"/>
    </row>
    <row r="112" spans="1:63" ht="15.75" customHeight="1">
      <c r="A112" s="1362"/>
      <c r="B112" s="1349"/>
      <c r="C112" s="1332" t="s">
        <v>111</v>
      </c>
      <c r="D112" s="308">
        <v>180</v>
      </c>
      <c r="E112" s="307"/>
      <c r="F112" s="307"/>
      <c r="G112" s="307"/>
      <c r="H112" s="307">
        <f>[1]СУПЫ!$F$191</f>
        <v>4.5</v>
      </c>
      <c r="I112" s="307"/>
      <c r="J112" s="326"/>
      <c r="K112" s="307"/>
      <c r="L112" s="307"/>
      <c r="M112" s="307"/>
      <c r="N112" s="307"/>
      <c r="O112" s="307"/>
      <c r="P112" s="307"/>
      <c r="Q112" s="989"/>
      <c r="R112" s="307">
        <f>[1]СУПЫ!$F$185</f>
        <v>52.74</v>
      </c>
      <c r="S112" s="307">
        <f>[1]СУПЫ!$F$184</f>
        <v>18</v>
      </c>
      <c r="T112" s="307"/>
      <c r="U112" s="307">
        <f>[1]СУПЫ!$F$187</f>
        <v>8.64</v>
      </c>
      <c r="V112" s="307">
        <f>[1]СУПЫ!$F$186</f>
        <v>9</v>
      </c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>
        <f>[1]СУПЫ!$F$188</f>
        <v>8.2799999999999994</v>
      </c>
      <c r="AM112" s="307"/>
      <c r="AN112" s="307"/>
      <c r="AO112" s="307"/>
      <c r="AP112" s="307"/>
      <c r="AQ112" s="307"/>
      <c r="AR112" s="326"/>
      <c r="AS112" s="307"/>
      <c r="AT112" s="307"/>
      <c r="AU112" s="307"/>
      <c r="AV112" s="307"/>
      <c r="AW112" s="307"/>
      <c r="AX112" s="307"/>
      <c r="AY112" s="326"/>
      <c r="AZ112" s="307"/>
      <c r="BA112" s="307"/>
      <c r="BB112" s="307"/>
      <c r="BC112" s="307"/>
      <c r="BD112" s="307">
        <f>[1]СУПЫ!$F$189</f>
        <v>2.16</v>
      </c>
      <c r="BE112" s="307"/>
      <c r="BF112" s="307"/>
      <c r="BG112" s="307"/>
      <c r="BH112" s="307"/>
      <c r="BI112" s="313"/>
      <c r="BJ112" s="680"/>
      <c r="BK112" s="686"/>
    </row>
    <row r="113" spans="1:63">
      <c r="A113" s="1362"/>
      <c r="B113" s="1349"/>
      <c r="C113" s="1333"/>
      <c r="D113" s="907">
        <v>200</v>
      </c>
      <c r="E113" s="311"/>
      <c r="F113" s="311"/>
      <c r="G113" s="311"/>
      <c r="H113" s="311">
        <f>[1]СУПЫ!$Q$191</f>
        <v>5</v>
      </c>
      <c r="I113" s="311"/>
      <c r="J113" s="1007"/>
      <c r="K113" s="311"/>
      <c r="L113" s="311"/>
      <c r="M113" s="311"/>
      <c r="N113" s="311"/>
      <c r="O113" s="311"/>
      <c r="P113" s="311"/>
      <c r="Q113" s="989"/>
      <c r="R113" s="311">
        <f>[1]СУПЫ!$Q$185</f>
        <v>58.6</v>
      </c>
      <c r="S113" s="311">
        <f>[1]СУПЫ!$Q$184</f>
        <v>20</v>
      </c>
      <c r="T113" s="311"/>
      <c r="U113" s="311">
        <f>[1]СУПЫ!$Q$187</f>
        <v>9.6</v>
      </c>
      <c r="V113" s="311">
        <f>[1]СУПЫ!$Q$186</f>
        <v>10</v>
      </c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>
        <f>[1]СУПЫ!$Q$188</f>
        <v>9.1999999999999993</v>
      </c>
      <c r="AM113" s="311"/>
      <c r="AN113" s="311"/>
      <c r="AO113" s="311"/>
      <c r="AP113" s="311"/>
      <c r="AQ113" s="311"/>
      <c r="AR113" s="326"/>
      <c r="AS113" s="311"/>
      <c r="AT113" s="311"/>
      <c r="AU113" s="311"/>
      <c r="AV113" s="311"/>
      <c r="AW113" s="311"/>
      <c r="AX113" s="311"/>
      <c r="AY113" s="326"/>
      <c r="AZ113" s="311"/>
      <c r="BA113" s="311"/>
      <c r="BB113" s="311"/>
      <c r="BC113" s="311"/>
      <c r="BD113" s="311">
        <f>[1]СУПЫ!$Q$189</f>
        <v>2.4</v>
      </c>
      <c r="BE113" s="311"/>
      <c r="BF113" s="311"/>
      <c r="BG113" s="311"/>
      <c r="BH113" s="311"/>
      <c r="BI113" s="310"/>
      <c r="BJ113" s="681"/>
      <c r="BK113" s="687"/>
    </row>
    <row r="114" spans="1:63" ht="15.75" customHeight="1">
      <c r="A114" s="1362"/>
      <c r="B114" s="1349"/>
      <c r="C114" s="1332" t="s">
        <v>113</v>
      </c>
      <c r="D114" s="308">
        <v>170</v>
      </c>
      <c r="E114" s="307"/>
      <c r="F114" s="307"/>
      <c r="G114" s="307"/>
      <c r="H114" s="307"/>
      <c r="I114" s="307"/>
      <c r="J114" s="326">
        <f>'[1]МЯСО, РЫБА'!$F$279</f>
        <v>7.5</v>
      </c>
      <c r="K114" s="307"/>
      <c r="L114" s="307"/>
      <c r="M114" s="307"/>
      <c r="N114" s="307"/>
      <c r="O114" s="307"/>
      <c r="P114" s="307">
        <f>'[1]МЯСО, РЫБА'!$F$276</f>
        <v>145</v>
      </c>
      <c r="Q114" s="989"/>
      <c r="R114" s="307"/>
      <c r="S114" s="307"/>
      <c r="T114" s="307"/>
      <c r="U114" s="307">
        <f>'[1]МЯСО, РЫБА'!$F$280</f>
        <v>10.199999999999999</v>
      </c>
      <c r="V114" s="307">
        <f>'[1]МЯСО, РЫБА'!$F$281</f>
        <v>10.7</v>
      </c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26"/>
      <c r="AS114" s="307">
        <f>'[1]МЯСО, РЫБА'!$F$282</f>
        <v>32</v>
      </c>
      <c r="AT114" s="307"/>
      <c r="AU114" s="307"/>
      <c r="AV114" s="307"/>
      <c r="AW114" s="307"/>
      <c r="AX114" s="307"/>
      <c r="AY114" s="326"/>
      <c r="AZ114" s="307"/>
      <c r="BA114" s="307"/>
      <c r="BB114" s="307"/>
      <c r="BC114" s="307"/>
      <c r="BD114" s="307"/>
      <c r="BE114" s="307"/>
      <c r="BF114" s="307"/>
      <c r="BG114" s="307"/>
      <c r="BH114" s="307"/>
      <c r="BI114" s="313"/>
      <c r="BJ114" s="680"/>
      <c r="BK114" s="686"/>
    </row>
    <row r="115" spans="1:63" ht="15.75" customHeight="1">
      <c r="A115" s="1362"/>
      <c r="B115" s="1349"/>
      <c r="C115" s="1333"/>
      <c r="D115" s="907">
        <v>200</v>
      </c>
      <c r="E115" s="311"/>
      <c r="F115" s="311"/>
      <c r="G115" s="311"/>
      <c r="H115" s="311"/>
      <c r="I115" s="311"/>
      <c r="J115" s="326">
        <f>'[1]МЯСО, РЫБА'!$Q$279</f>
        <v>8.8636363636363633</v>
      </c>
      <c r="K115" s="311"/>
      <c r="L115" s="311"/>
      <c r="M115" s="311"/>
      <c r="N115" s="311"/>
      <c r="O115" s="311"/>
      <c r="P115" s="311">
        <f>'[1]МЯСО, РЫБА'!$Q$276</f>
        <v>169.1</v>
      </c>
      <c r="Q115" s="989"/>
      <c r="R115" s="311"/>
      <c r="S115" s="311"/>
      <c r="T115" s="311"/>
      <c r="U115" s="311">
        <f>'[1]МЯСО, РЫБА'!$Q$280</f>
        <v>12.054545454545455</v>
      </c>
      <c r="V115" s="311">
        <f>'[1]МЯСО, РЫБА'!$Q$281</f>
        <v>12.645454545454545</v>
      </c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26"/>
      <c r="AS115" s="311">
        <f>'[1]МЯСО, РЫБА'!$Q$282</f>
        <v>37.81818181818182</v>
      </c>
      <c r="AT115" s="311"/>
      <c r="AU115" s="311"/>
      <c r="AV115" s="311"/>
      <c r="AW115" s="311"/>
      <c r="AX115" s="311"/>
      <c r="AY115" s="326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0"/>
      <c r="BJ115" s="681"/>
      <c r="BK115" s="687"/>
    </row>
    <row r="116" spans="1:63" ht="15.75" customHeight="1">
      <c r="A116" s="1362"/>
      <c r="B116" s="1349"/>
      <c r="C116" s="1329" t="s">
        <v>286</v>
      </c>
      <c r="D116" s="308">
        <v>150</v>
      </c>
      <c r="E116" s="307"/>
      <c r="F116" s="307"/>
      <c r="G116" s="307"/>
      <c r="H116" s="307"/>
      <c r="I116" s="307"/>
      <c r="J116" s="326"/>
      <c r="K116" s="307"/>
      <c r="L116" s="307"/>
      <c r="M116" s="307"/>
      <c r="N116" s="307"/>
      <c r="O116" s="307"/>
      <c r="P116" s="307"/>
      <c r="Q116" s="989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>
        <f>[1]НАПИТКИ!$F$183</f>
        <v>15</v>
      </c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26"/>
      <c r="AS116" s="307"/>
      <c r="AT116" s="307"/>
      <c r="AU116" s="307"/>
      <c r="AV116" s="307"/>
      <c r="AW116" s="307"/>
      <c r="AX116" s="307"/>
      <c r="AY116" s="326"/>
      <c r="AZ116" s="307"/>
      <c r="BA116" s="307"/>
      <c r="BB116" s="307"/>
      <c r="BC116" s="307">
        <f>[1]НАПИТКИ!$F$184</f>
        <v>6.5</v>
      </c>
      <c r="BD116" s="307"/>
      <c r="BE116" s="307"/>
      <c r="BF116" s="307"/>
      <c r="BG116" s="307"/>
      <c r="BH116" s="307"/>
      <c r="BI116" s="307"/>
      <c r="BJ116" s="680"/>
      <c r="BK116" s="686"/>
    </row>
    <row r="117" spans="1:63">
      <c r="A117" s="1362"/>
      <c r="B117" s="1349"/>
      <c r="C117" s="1329"/>
      <c r="D117" s="907">
        <v>180</v>
      </c>
      <c r="E117" s="311"/>
      <c r="F117" s="311"/>
      <c r="G117" s="311"/>
      <c r="H117" s="311"/>
      <c r="I117" s="311"/>
      <c r="J117" s="326"/>
      <c r="K117" s="311"/>
      <c r="L117" s="311"/>
      <c r="M117" s="311"/>
      <c r="N117" s="311"/>
      <c r="O117" s="311"/>
      <c r="P117" s="311"/>
      <c r="Q117" s="989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>
        <f>[1]НАПИТКИ!$Q$183</f>
        <v>18</v>
      </c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26"/>
      <c r="AS117" s="311"/>
      <c r="AT117" s="311"/>
      <c r="AU117" s="311"/>
      <c r="AV117" s="311"/>
      <c r="AW117" s="311"/>
      <c r="AX117" s="311"/>
      <c r="AY117" s="326"/>
      <c r="AZ117" s="311"/>
      <c r="BA117" s="311"/>
      <c r="BB117" s="311"/>
      <c r="BC117" s="311">
        <f>[1]НАПИТКИ!$Q$184</f>
        <v>7.8</v>
      </c>
      <c r="BD117" s="311"/>
      <c r="BE117" s="311"/>
      <c r="BF117" s="311"/>
      <c r="BG117" s="311"/>
      <c r="BH117" s="311"/>
      <c r="BI117" s="311"/>
      <c r="BJ117" s="681"/>
      <c r="BK117" s="687"/>
    </row>
    <row r="118" spans="1:63" ht="15.75" customHeight="1">
      <c r="A118" s="1362"/>
      <c r="B118" s="1349"/>
      <c r="C118" s="1329" t="s">
        <v>48</v>
      </c>
      <c r="D118" s="308">
        <v>20</v>
      </c>
      <c r="E118" s="307"/>
      <c r="F118" s="307"/>
      <c r="G118" s="307"/>
      <c r="H118" s="307"/>
      <c r="I118" s="307"/>
      <c r="J118" s="326"/>
      <c r="K118" s="307"/>
      <c r="L118" s="307"/>
      <c r="M118" s="307"/>
      <c r="N118" s="307"/>
      <c r="O118" s="307"/>
      <c r="P118" s="307"/>
      <c r="Q118" s="989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>
        <f>'[1]ГАСТРОНОМИЯ, ВЫПЕЧКА'!$AB$17</f>
        <v>20</v>
      </c>
      <c r="AO118" s="307"/>
      <c r="AP118" s="307"/>
      <c r="AQ118" s="307"/>
      <c r="AR118" s="326"/>
      <c r="AS118" s="307"/>
      <c r="AT118" s="307"/>
      <c r="AU118" s="307"/>
      <c r="AV118" s="307"/>
      <c r="AW118" s="307"/>
      <c r="AX118" s="307"/>
      <c r="AY118" s="326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13"/>
      <c r="BJ118" s="680"/>
      <c r="BK118" s="686"/>
    </row>
    <row r="119" spans="1:63" ht="15.75" customHeight="1">
      <c r="A119" s="1362"/>
      <c r="B119" s="1349"/>
      <c r="C119" s="1329"/>
      <c r="D119" s="907">
        <v>30</v>
      </c>
      <c r="E119" s="311"/>
      <c r="F119" s="311"/>
      <c r="G119" s="311"/>
      <c r="H119" s="311"/>
      <c r="I119" s="311"/>
      <c r="J119" s="326"/>
      <c r="K119" s="311"/>
      <c r="L119" s="311"/>
      <c r="M119" s="311"/>
      <c r="N119" s="311"/>
      <c r="O119" s="311"/>
      <c r="P119" s="311"/>
      <c r="Q119" s="989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>
        <f>'[1]ГАСТРОНОМИЯ, ВЫПЕЧКА'!$AM$17</f>
        <v>30</v>
      </c>
      <c r="AO119" s="311"/>
      <c r="AP119" s="311"/>
      <c r="AQ119" s="311"/>
      <c r="AR119" s="326"/>
      <c r="AS119" s="311"/>
      <c r="AT119" s="311"/>
      <c r="AU119" s="311"/>
      <c r="AV119" s="311"/>
      <c r="AW119" s="311"/>
      <c r="AX119" s="311"/>
      <c r="AY119" s="326"/>
      <c r="AZ119" s="311"/>
      <c r="BA119" s="311"/>
      <c r="BB119" s="311"/>
      <c r="BC119" s="311"/>
      <c r="BD119" s="311"/>
      <c r="BE119" s="311"/>
      <c r="BF119" s="311"/>
      <c r="BG119" s="311"/>
      <c r="BH119" s="311"/>
      <c r="BI119" s="310"/>
      <c r="BJ119" s="681"/>
      <c r="BK119" s="687"/>
    </row>
    <row r="120" spans="1:63">
      <c r="A120" s="1362"/>
      <c r="B120" s="1349"/>
      <c r="C120" s="1329" t="s">
        <v>68</v>
      </c>
      <c r="D120" s="308">
        <v>20</v>
      </c>
      <c r="E120" s="307"/>
      <c r="F120" s="307"/>
      <c r="G120" s="307"/>
      <c r="H120" s="307"/>
      <c r="I120" s="307"/>
      <c r="J120" s="326"/>
      <c r="K120" s="307"/>
      <c r="L120" s="307"/>
      <c r="M120" s="307"/>
      <c r="N120" s="307"/>
      <c r="O120" s="307"/>
      <c r="P120" s="307"/>
      <c r="Q120" s="989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>
        <f>'[1]ГАСТРОНОМИЯ, ВЫПЕЧКА'!$AB$60</f>
        <v>20</v>
      </c>
      <c r="AP120" s="307"/>
      <c r="AQ120" s="307"/>
      <c r="AR120" s="326"/>
      <c r="AS120" s="307"/>
      <c r="AT120" s="307"/>
      <c r="AU120" s="307"/>
      <c r="AV120" s="307"/>
      <c r="AW120" s="307"/>
      <c r="AX120" s="307"/>
      <c r="AY120" s="326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13"/>
      <c r="BJ120" s="680"/>
      <c r="BK120" s="686"/>
    </row>
    <row r="121" spans="1:63">
      <c r="A121" s="1362"/>
      <c r="B121" s="1349"/>
      <c r="C121" s="1329"/>
      <c r="D121" s="923">
        <v>20</v>
      </c>
      <c r="E121" s="311"/>
      <c r="F121" s="311"/>
      <c r="G121" s="311"/>
      <c r="H121" s="311"/>
      <c r="I121" s="311"/>
      <c r="J121" s="326"/>
      <c r="K121" s="311"/>
      <c r="L121" s="311"/>
      <c r="M121" s="311"/>
      <c r="N121" s="311"/>
      <c r="O121" s="311"/>
      <c r="P121" s="311"/>
      <c r="Q121" s="989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>
        <f>'[1]ГАСТРОНОМИЯ, ВЫПЕЧКА'!$AB$60</f>
        <v>20</v>
      </c>
      <c r="AP121" s="311"/>
      <c r="AQ121" s="311"/>
      <c r="AR121" s="326"/>
      <c r="AS121" s="311"/>
      <c r="AT121" s="311"/>
      <c r="AU121" s="311"/>
      <c r="AV121" s="311"/>
      <c r="AW121" s="311"/>
      <c r="AX121" s="311"/>
      <c r="AY121" s="326"/>
      <c r="AZ121" s="311"/>
      <c r="BA121" s="311"/>
      <c r="BB121" s="311"/>
      <c r="BC121" s="311"/>
      <c r="BD121" s="311"/>
      <c r="BE121" s="311"/>
      <c r="BF121" s="311"/>
      <c r="BG121" s="311"/>
      <c r="BH121" s="311"/>
      <c r="BI121" s="310"/>
      <c r="BJ121" s="681"/>
      <c r="BK121" s="687"/>
    </row>
    <row r="122" spans="1:63" ht="15.75" customHeight="1">
      <c r="A122" s="1362"/>
      <c r="B122" s="1349" t="s">
        <v>271</v>
      </c>
      <c r="C122" s="1551" t="s">
        <v>618</v>
      </c>
      <c r="D122" s="308">
        <f>'[1]ЯЙЦО, ТВОРОГ, ЗАПЕКАНКИ'!$E$229</f>
        <v>90</v>
      </c>
      <c r="E122" s="307"/>
      <c r="F122" s="307"/>
      <c r="G122" s="307">
        <f>'[1]ЯЙЦО, ТВОРОГ, ЗАПЕКАНКИ'!$I$232</f>
        <v>81</v>
      </c>
      <c r="H122" s="307"/>
      <c r="I122" s="307"/>
      <c r="J122" s="326"/>
      <c r="K122" s="307"/>
      <c r="L122" s="307"/>
      <c r="M122" s="307"/>
      <c r="N122" s="307"/>
      <c r="O122" s="307"/>
      <c r="P122" s="307"/>
      <c r="Q122" s="989">
        <f>'[1]ЯЙЦО, ТВОРОГ, ЗАПЕКАНКИ'!$F$233</f>
        <v>6.2E-2</v>
      </c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>
        <f>'[1]ЯЙЦО, ТВОРОГ, ЗАПЕКАНКИ'!$I$235+'[1]ЯЙЦО, ТВОРОГ, ЗАПЕКАНКИ'!$F$236</f>
        <v>14</v>
      </c>
      <c r="AR122" s="326"/>
      <c r="AS122" s="307"/>
      <c r="AT122" s="307"/>
      <c r="AU122" s="307"/>
      <c r="AV122" s="307"/>
      <c r="AW122" s="307"/>
      <c r="AX122" s="307"/>
      <c r="AY122" s="326"/>
      <c r="AZ122" s="307"/>
      <c r="BA122" s="307"/>
      <c r="BB122" s="307"/>
      <c r="BC122" s="307">
        <f>'[1]ЯЙЦО, ТВОРОГ, ЗАПЕКАНКИ'!$I$234</f>
        <v>5</v>
      </c>
      <c r="BD122" s="307">
        <f>'[1]ЯЙЦО, ТВОРОГ, ЗАПЕКАНКИ'!$I$238</f>
        <v>4.5</v>
      </c>
      <c r="BE122" s="307"/>
      <c r="BF122" s="307"/>
      <c r="BG122" s="307"/>
      <c r="BH122" s="307"/>
      <c r="BI122" s="307"/>
      <c r="BJ122" s="680"/>
      <c r="BK122" s="686"/>
    </row>
    <row r="123" spans="1:63">
      <c r="A123" s="1362"/>
      <c r="B123" s="1349"/>
      <c r="C123" s="1551"/>
      <c r="D123" s="1139">
        <f>'[1]ЯЙЦО, ТВОРОГ, ЗАПЕКАНКИ'!$P$229</f>
        <v>100</v>
      </c>
      <c r="E123" s="311"/>
      <c r="F123" s="311"/>
      <c r="G123" s="311">
        <f>'[1]ЯЙЦО, ТВОРОГ, ЗАПЕКАНКИ'!$T$232</f>
        <v>90</v>
      </c>
      <c r="H123" s="311"/>
      <c r="I123" s="311"/>
      <c r="J123" s="326"/>
      <c r="K123" s="311"/>
      <c r="L123" s="311"/>
      <c r="M123" s="311"/>
      <c r="N123" s="311"/>
      <c r="O123" s="311"/>
      <c r="P123" s="311"/>
      <c r="Q123" s="989">
        <f>'[1]ЯЙЦО, ТВОРОГ, ЗАПЕКАНКИ'!$Q$233</f>
        <v>6.8888888888888888E-2</v>
      </c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>
        <f>'[1]ЯЙЦО, ТВОРОГ, ЗАПЕКАНКИ'!$T$235+'[1]ЯЙЦО, ТВОРОГ, ЗАПЕКАНКИ'!$Q$236</f>
        <v>15.555555555555557</v>
      </c>
      <c r="AR123" s="326"/>
      <c r="AS123" s="311"/>
      <c r="AT123" s="311"/>
      <c r="AU123" s="311"/>
      <c r="AV123" s="311"/>
      <c r="AW123" s="311"/>
      <c r="AX123" s="311"/>
      <c r="AY123" s="326"/>
      <c r="AZ123" s="311"/>
      <c r="BA123" s="311"/>
      <c r="BB123" s="311"/>
      <c r="BC123" s="311">
        <f>'[1]ЯЙЦО, ТВОРОГ, ЗАПЕКАНКИ'!$T$234</f>
        <v>5.5555555555555554</v>
      </c>
      <c r="BD123" s="311">
        <f>'[1]ЯЙЦО, ТВОРОГ, ЗАПЕКАНКИ'!$T$238</f>
        <v>5</v>
      </c>
      <c r="BE123" s="311"/>
      <c r="BF123" s="311"/>
      <c r="BG123" s="311"/>
      <c r="BH123" s="311"/>
      <c r="BI123" s="311"/>
      <c r="BJ123" s="681"/>
      <c r="BK123" s="687"/>
    </row>
    <row r="124" spans="1:63" ht="15.75" customHeight="1">
      <c r="A124" s="1365"/>
      <c r="B124" s="1352"/>
      <c r="C124" s="1545" t="s">
        <v>265</v>
      </c>
      <c r="D124" s="308">
        <v>20</v>
      </c>
      <c r="E124" s="307"/>
      <c r="F124" s="307"/>
      <c r="G124" s="307"/>
      <c r="H124" s="307"/>
      <c r="I124" s="307">
        <f>[1]СОУСА!$F$61</f>
        <v>20</v>
      </c>
      <c r="J124" s="326"/>
      <c r="K124" s="307"/>
      <c r="L124" s="307"/>
      <c r="M124" s="307"/>
      <c r="N124" s="307"/>
      <c r="O124" s="307"/>
      <c r="P124" s="307"/>
      <c r="Q124" s="989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26"/>
      <c r="AS124" s="307"/>
      <c r="AT124" s="307"/>
      <c r="AU124" s="307"/>
      <c r="AV124" s="307"/>
      <c r="AW124" s="307"/>
      <c r="AX124" s="307"/>
      <c r="AY124" s="326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13"/>
      <c r="BJ124" s="680"/>
      <c r="BK124" s="686"/>
    </row>
    <row r="125" spans="1:63">
      <c r="A125" s="1365"/>
      <c r="B125" s="1352"/>
      <c r="C125" s="1333"/>
      <c r="D125" s="914">
        <v>25</v>
      </c>
      <c r="E125" s="311"/>
      <c r="F125" s="311"/>
      <c r="G125" s="311"/>
      <c r="H125" s="311"/>
      <c r="I125" s="311">
        <f>[1]СОУСА!$Q$61</f>
        <v>25</v>
      </c>
      <c r="J125" s="326"/>
      <c r="K125" s="311"/>
      <c r="L125" s="311"/>
      <c r="M125" s="311"/>
      <c r="N125" s="311"/>
      <c r="O125" s="311"/>
      <c r="P125" s="311"/>
      <c r="Q125" s="989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26"/>
      <c r="AS125" s="311"/>
      <c r="AT125" s="311"/>
      <c r="AU125" s="311"/>
      <c r="AV125" s="311"/>
      <c r="AW125" s="311"/>
      <c r="AX125" s="311"/>
      <c r="AY125" s="326"/>
      <c r="AZ125" s="311"/>
      <c r="BA125" s="311"/>
      <c r="BB125" s="311"/>
      <c r="BC125" s="311"/>
      <c r="BD125" s="311"/>
      <c r="BE125" s="311"/>
      <c r="BF125" s="311"/>
      <c r="BG125" s="311"/>
      <c r="BH125" s="311"/>
      <c r="BI125" s="310"/>
      <c r="BJ125" s="681"/>
      <c r="BK125" s="687"/>
    </row>
    <row r="126" spans="1:63">
      <c r="A126" s="1362"/>
      <c r="B126" s="1349"/>
      <c r="C126" s="1332" t="s">
        <v>237</v>
      </c>
      <c r="D126" s="308">
        <v>150</v>
      </c>
      <c r="E126" s="307"/>
      <c r="F126" s="307"/>
      <c r="G126" s="307"/>
      <c r="H126" s="307"/>
      <c r="I126" s="307"/>
      <c r="J126" s="326"/>
      <c r="K126" s="307"/>
      <c r="L126" s="307"/>
      <c r="M126" s="307"/>
      <c r="N126" s="307"/>
      <c r="O126" s="307"/>
      <c r="P126" s="307"/>
      <c r="Q126" s="989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>
        <f>[1]НАПИТКИ!$F$228</f>
        <v>150</v>
      </c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26"/>
      <c r="AS126" s="307"/>
      <c r="AT126" s="307"/>
      <c r="AU126" s="307"/>
      <c r="AV126" s="307"/>
      <c r="AW126" s="307"/>
      <c r="AX126" s="307"/>
      <c r="AY126" s="326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13"/>
      <c r="BJ126" s="680"/>
      <c r="BK126" s="686"/>
    </row>
    <row r="127" spans="1:63" ht="15.75" thickBot="1">
      <c r="A127" s="1366"/>
      <c r="B127" s="1394"/>
      <c r="C127" s="1333"/>
      <c r="D127" s="914">
        <v>150</v>
      </c>
      <c r="E127" s="311"/>
      <c r="F127" s="311"/>
      <c r="G127" s="311"/>
      <c r="H127" s="311"/>
      <c r="I127" s="311"/>
      <c r="J127" s="326"/>
      <c r="K127" s="311"/>
      <c r="L127" s="311"/>
      <c r="M127" s="311"/>
      <c r="N127" s="311"/>
      <c r="O127" s="311"/>
      <c r="P127" s="311"/>
      <c r="Q127" s="989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>
        <f>[1]НАПИТКИ!$F$228</f>
        <v>150</v>
      </c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26"/>
      <c r="AS127" s="311"/>
      <c r="AT127" s="311"/>
      <c r="AU127" s="311"/>
      <c r="AV127" s="311"/>
      <c r="AW127" s="311"/>
      <c r="AX127" s="311"/>
      <c r="AY127" s="326"/>
      <c r="AZ127" s="311"/>
      <c r="BA127" s="311"/>
      <c r="BB127" s="311"/>
      <c r="BC127" s="311"/>
      <c r="BD127" s="311"/>
      <c r="BE127" s="311"/>
      <c r="BF127" s="311"/>
      <c r="BG127" s="311"/>
      <c r="BH127" s="311"/>
      <c r="BI127" s="310"/>
      <c r="BJ127" s="681"/>
      <c r="BK127" s="687"/>
    </row>
    <row r="128" spans="1:63" ht="15.75" customHeight="1">
      <c r="A128" s="1361">
        <v>5</v>
      </c>
      <c r="B128" s="1343" t="s">
        <v>282</v>
      </c>
      <c r="C128" s="1342" t="s">
        <v>138</v>
      </c>
      <c r="D128" s="320">
        <v>150</v>
      </c>
      <c r="E128" s="319">
        <f>'[1]КАШИ, СУПЫ МОЛ'!$F$60</f>
        <v>91</v>
      </c>
      <c r="F128" s="319"/>
      <c r="G128" s="319"/>
      <c r="H128" s="319"/>
      <c r="I128" s="319"/>
      <c r="J128" s="1008">
        <f>'[1]КАШИ, СУПЫ МОЛ'!$F$64</f>
        <v>1.3</v>
      </c>
      <c r="K128" s="319"/>
      <c r="L128" s="319"/>
      <c r="M128" s="319"/>
      <c r="N128" s="319"/>
      <c r="O128" s="319"/>
      <c r="P128" s="319"/>
      <c r="Q128" s="991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1004"/>
      <c r="AS128" s="319"/>
      <c r="AT128" s="319"/>
      <c r="AU128" s="319"/>
      <c r="AV128" s="319"/>
      <c r="AW128" s="319"/>
      <c r="AX128" s="319"/>
      <c r="AY128" s="1004">
        <f>'[1]КАШИ, СУПЫ МОЛ'!$F$62</f>
        <v>10.4</v>
      </c>
      <c r="AZ128" s="319"/>
      <c r="BA128" s="319"/>
      <c r="BB128" s="319"/>
      <c r="BC128" s="668">
        <f>'[1]КАШИ, СУПЫ МОЛ'!$F$63</f>
        <v>1.885</v>
      </c>
      <c r="BD128" s="319"/>
      <c r="BE128" s="319"/>
      <c r="BF128" s="319"/>
      <c r="BG128" s="319"/>
      <c r="BH128" s="319"/>
      <c r="BI128" s="325"/>
      <c r="BJ128" s="683"/>
      <c r="BK128" s="693"/>
    </row>
    <row r="129" spans="1:63">
      <c r="A129" s="1362"/>
      <c r="B129" s="1344"/>
      <c r="C129" s="1333"/>
      <c r="D129" s="666">
        <v>200</v>
      </c>
      <c r="E129" s="380">
        <f>'[1]КАШИ, СУПЫ МОЛ'!$Q$60</f>
        <v>140</v>
      </c>
      <c r="F129" s="380"/>
      <c r="G129" s="380"/>
      <c r="H129" s="380"/>
      <c r="I129" s="380"/>
      <c r="J129" s="1005">
        <f>'[1]КАШИ, СУПЫ МОЛ'!$Q$64</f>
        <v>2</v>
      </c>
      <c r="K129" s="380"/>
      <c r="L129" s="380"/>
      <c r="M129" s="380"/>
      <c r="N129" s="380"/>
      <c r="O129" s="380"/>
      <c r="P129" s="380"/>
      <c r="Q129" s="992"/>
      <c r="R129" s="380"/>
      <c r="S129" s="380"/>
      <c r="T129" s="380"/>
      <c r="U129" s="380"/>
      <c r="V129" s="380"/>
      <c r="W129" s="380"/>
      <c r="X129" s="380"/>
      <c r="Y129" s="380"/>
      <c r="Z129" s="380"/>
      <c r="AA129" s="380"/>
      <c r="AB129" s="380"/>
      <c r="AC129" s="380"/>
      <c r="AD129" s="380"/>
      <c r="AE129" s="380"/>
      <c r="AF129" s="380"/>
      <c r="AG129" s="380"/>
      <c r="AH129" s="380"/>
      <c r="AI129" s="380"/>
      <c r="AJ129" s="380"/>
      <c r="AK129" s="380"/>
      <c r="AL129" s="380"/>
      <c r="AM129" s="380"/>
      <c r="AN129" s="380"/>
      <c r="AO129" s="380"/>
      <c r="AP129" s="380"/>
      <c r="AQ129" s="380"/>
      <c r="AR129" s="1005"/>
      <c r="AS129" s="380"/>
      <c r="AT129" s="380"/>
      <c r="AU129" s="380"/>
      <c r="AV129" s="380"/>
      <c r="AW129" s="380"/>
      <c r="AX129" s="380"/>
      <c r="AY129" s="1005">
        <f>'[1]КАШИ, СУПЫ МОЛ'!$Q$62</f>
        <v>16</v>
      </c>
      <c r="AZ129" s="380"/>
      <c r="BA129" s="380"/>
      <c r="BB129" s="380"/>
      <c r="BC129" s="380">
        <f>'[1]КАШИ, СУПЫ МОЛ'!$Q$63</f>
        <v>2.9</v>
      </c>
      <c r="BD129" s="380"/>
      <c r="BE129" s="380"/>
      <c r="BF129" s="380"/>
      <c r="BG129" s="380"/>
      <c r="BH129" s="380"/>
      <c r="BI129" s="310"/>
      <c r="BJ129" s="681"/>
      <c r="BK129" s="687"/>
    </row>
    <row r="130" spans="1:63" ht="15.75" customHeight="1">
      <c r="A130" s="1362"/>
      <c r="B130" s="1344"/>
      <c r="C130" s="1380" t="s">
        <v>294</v>
      </c>
      <c r="D130" s="308">
        <v>150</v>
      </c>
      <c r="E130" s="307">
        <f>[1]НАПИТКИ!$F$141</f>
        <v>75</v>
      </c>
      <c r="F130" s="307"/>
      <c r="G130" s="307"/>
      <c r="H130" s="307"/>
      <c r="I130" s="307"/>
      <c r="J130" s="326"/>
      <c r="K130" s="307"/>
      <c r="L130" s="307"/>
      <c r="M130" s="307"/>
      <c r="N130" s="307"/>
      <c r="O130" s="307"/>
      <c r="P130" s="307"/>
      <c r="Q130" s="989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26"/>
      <c r="AS130" s="307"/>
      <c r="AT130" s="307"/>
      <c r="AU130" s="307"/>
      <c r="AV130" s="307"/>
      <c r="AW130" s="307"/>
      <c r="AX130" s="307"/>
      <c r="AY130" s="326"/>
      <c r="AZ130" s="307"/>
      <c r="BA130" s="307"/>
      <c r="BB130" s="307"/>
      <c r="BC130" s="307">
        <f>[1]НАПИТКИ!$F$143</f>
        <v>6.5</v>
      </c>
      <c r="BD130" s="307"/>
      <c r="BE130" s="307"/>
      <c r="BF130" s="307">
        <f>[1]НАПИТКИ!$F$140</f>
        <v>1.5</v>
      </c>
      <c r="BG130" s="307"/>
      <c r="BH130" s="307"/>
      <c r="BI130" s="313"/>
      <c r="BJ130" s="680"/>
      <c r="BK130" s="686"/>
    </row>
    <row r="131" spans="1:63">
      <c r="A131" s="1362"/>
      <c r="B131" s="1344"/>
      <c r="C131" s="1548"/>
      <c r="D131" s="914">
        <v>180</v>
      </c>
      <c r="E131" s="311">
        <f>[1]НАПИТКИ!$Q$141</f>
        <v>90</v>
      </c>
      <c r="F131" s="311"/>
      <c r="G131" s="311"/>
      <c r="H131" s="311"/>
      <c r="I131" s="311"/>
      <c r="J131" s="326"/>
      <c r="K131" s="311"/>
      <c r="L131" s="311"/>
      <c r="M131" s="311"/>
      <c r="N131" s="311"/>
      <c r="O131" s="311"/>
      <c r="P131" s="311"/>
      <c r="Q131" s="989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26"/>
      <c r="AS131" s="311"/>
      <c r="AT131" s="311"/>
      <c r="AU131" s="311"/>
      <c r="AV131" s="311"/>
      <c r="AW131" s="311"/>
      <c r="AX131" s="311"/>
      <c r="AY131" s="326"/>
      <c r="AZ131" s="311"/>
      <c r="BA131" s="311"/>
      <c r="BB131" s="311"/>
      <c r="BC131" s="311">
        <f>[1]НАПИТКИ!$Q$143</f>
        <v>7.8</v>
      </c>
      <c r="BD131" s="311"/>
      <c r="BE131" s="311"/>
      <c r="BF131" s="311">
        <f>[1]НАПИТКИ!$Q$140</f>
        <v>1.8</v>
      </c>
      <c r="BG131" s="311"/>
      <c r="BH131" s="311"/>
      <c r="BI131" s="310"/>
      <c r="BJ131" s="681"/>
      <c r="BK131" s="687"/>
    </row>
    <row r="132" spans="1:63">
      <c r="A132" s="1549"/>
      <c r="B132" s="1344"/>
      <c r="C132" s="977" t="s">
        <v>677</v>
      </c>
      <c r="D132" s="308">
        <f>'[1]ГАСТРОНОМИЯ, ВЫПЕЧКА'!$P$319</f>
        <v>25</v>
      </c>
      <c r="E132" s="307"/>
      <c r="F132" s="307"/>
      <c r="G132" s="307"/>
      <c r="H132" s="307"/>
      <c r="I132" s="307"/>
      <c r="J132" s="326"/>
      <c r="K132" s="307"/>
      <c r="L132" s="307"/>
      <c r="M132" s="307"/>
      <c r="N132" s="307"/>
      <c r="O132" s="307"/>
      <c r="P132" s="307"/>
      <c r="Q132" s="989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26"/>
      <c r="AS132" s="307"/>
      <c r="AT132" s="307"/>
      <c r="AU132" s="307"/>
      <c r="AV132" s="307"/>
      <c r="AW132" s="307"/>
      <c r="AX132" s="307"/>
      <c r="AY132" s="326"/>
      <c r="AZ132" s="307">
        <f>'[1]ГАСТРОНОМИЯ, ВЫПЕЧКА'!$T$322</f>
        <v>25</v>
      </c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680"/>
      <c r="BK132" s="686"/>
    </row>
    <row r="133" spans="1:63">
      <c r="A133" s="1549"/>
      <c r="B133" s="1344"/>
      <c r="C133" s="980" t="s">
        <v>385</v>
      </c>
      <c r="D133" s="978">
        <f>'[1]ГАСТРОНОМИЯ, ВЫПЕЧКА'!$E$362</f>
        <v>45</v>
      </c>
      <c r="E133" s="311"/>
      <c r="F133" s="311"/>
      <c r="G133" s="311"/>
      <c r="H133" s="311"/>
      <c r="I133" s="311"/>
      <c r="J133" s="326"/>
      <c r="K133" s="311"/>
      <c r="L133" s="311"/>
      <c r="M133" s="311"/>
      <c r="N133" s="311"/>
      <c r="O133" s="311"/>
      <c r="P133" s="311"/>
      <c r="Q133" s="989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26"/>
      <c r="AS133" s="311"/>
      <c r="AT133" s="311"/>
      <c r="AU133" s="311"/>
      <c r="AV133" s="311"/>
      <c r="AW133" s="311"/>
      <c r="AX133" s="311"/>
      <c r="AY133" s="326"/>
      <c r="AZ133" s="311">
        <f>'[1]ГАСТРОНОМИЯ, ВЫПЕЧКА'!$I$365</f>
        <v>45</v>
      </c>
      <c r="BA133" s="311"/>
      <c r="BB133" s="311"/>
      <c r="BC133" s="311"/>
      <c r="BD133" s="311"/>
      <c r="BE133" s="311"/>
      <c r="BF133" s="311"/>
      <c r="BG133" s="311"/>
      <c r="BH133" s="311"/>
      <c r="BI133" s="311"/>
      <c r="BJ133" s="681"/>
      <c r="BK133" s="687"/>
    </row>
    <row r="134" spans="1:63" ht="15.75" customHeight="1">
      <c r="A134" s="1362"/>
      <c r="B134" s="1344"/>
      <c r="C134" s="1329" t="s">
        <v>48</v>
      </c>
      <c r="D134" s="308">
        <v>20</v>
      </c>
      <c r="E134" s="307"/>
      <c r="F134" s="307"/>
      <c r="G134" s="307"/>
      <c r="H134" s="307"/>
      <c r="I134" s="307"/>
      <c r="J134" s="326"/>
      <c r="K134" s="307"/>
      <c r="L134" s="307"/>
      <c r="M134" s="307"/>
      <c r="N134" s="307"/>
      <c r="O134" s="307"/>
      <c r="P134" s="307"/>
      <c r="Q134" s="989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>
        <f>'[1]ГАСТРОНОМИЯ, ВЫПЕЧКА'!$AB$17</f>
        <v>20</v>
      </c>
      <c r="AO134" s="307"/>
      <c r="AP134" s="307"/>
      <c r="AQ134" s="307"/>
      <c r="AR134" s="326"/>
      <c r="AS134" s="307"/>
      <c r="AT134" s="307"/>
      <c r="AU134" s="307"/>
      <c r="AV134" s="307"/>
      <c r="AW134" s="307"/>
      <c r="AX134" s="307"/>
      <c r="AY134" s="326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13"/>
      <c r="BJ134" s="680"/>
      <c r="BK134" s="686"/>
    </row>
    <row r="135" spans="1:63" ht="15.75" customHeight="1">
      <c r="A135" s="1362"/>
      <c r="B135" s="1344"/>
      <c r="C135" s="1329"/>
      <c r="D135" s="923">
        <v>25</v>
      </c>
      <c r="E135" s="311"/>
      <c r="F135" s="311"/>
      <c r="G135" s="311"/>
      <c r="H135" s="311"/>
      <c r="I135" s="311"/>
      <c r="J135" s="326"/>
      <c r="K135" s="311"/>
      <c r="L135" s="311"/>
      <c r="M135" s="311"/>
      <c r="N135" s="311"/>
      <c r="O135" s="311"/>
      <c r="P135" s="311"/>
      <c r="Q135" s="989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>
        <f>'[1]ГАСТРОНОМИЯ, ВЫПЕЧКА'!$AX$17</f>
        <v>25</v>
      </c>
      <c r="AO135" s="311"/>
      <c r="AP135" s="311"/>
      <c r="AQ135" s="311"/>
      <c r="AR135" s="326"/>
      <c r="AS135" s="311"/>
      <c r="AT135" s="311"/>
      <c r="AU135" s="311"/>
      <c r="AV135" s="311"/>
      <c r="AW135" s="311"/>
      <c r="AX135" s="311"/>
      <c r="AY135" s="326"/>
      <c r="AZ135" s="311"/>
      <c r="BA135" s="311"/>
      <c r="BB135" s="311"/>
      <c r="BC135" s="311"/>
      <c r="BD135" s="311"/>
      <c r="BE135" s="311"/>
      <c r="BF135" s="311"/>
      <c r="BG135" s="311"/>
      <c r="BH135" s="311"/>
      <c r="BI135" s="310"/>
      <c r="BJ135" s="681"/>
      <c r="BK135" s="687"/>
    </row>
    <row r="136" spans="1:63" ht="15.75" customHeight="1">
      <c r="A136" s="1364"/>
      <c r="B136" s="1344"/>
      <c r="C136" s="1329" t="s">
        <v>68</v>
      </c>
      <c r="D136" s="308">
        <f>'[1]ГАСТРОНОМИЯ, ВЫПЕЧКА'!$I$60</f>
        <v>10</v>
      </c>
      <c r="E136" s="307"/>
      <c r="F136" s="307"/>
      <c r="G136" s="307"/>
      <c r="H136" s="307"/>
      <c r="I136" s="307"/>
      <c r="J136" s="326"/>
      <c r="K136" s="307"/>
      <c r="L136" s="307"/>
      <c r="M136" s="307"/>
      <c r="N136" s="307"/>
      <c r="O136" s="307"/>
      <c r="P136" s="307"/>
      <c r="Q136" s="989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>
        <f>'[1]ГАСТРОНОМИЯ, ВЫПЕЧКА'!$F$60</f>
        <v>10</v>
      </c>
      <c r="AP136" s="307"/>
      <c r="AQ136" s="307"/>
      <c r="AR136" s="326"/>
      <c r="AS136" s="307"/>
      <c r="AT136" s="307"/>
      <c r="AU136" s="307"/>
      <c r="AV136" s="307"/>
      <c r="AW136" s="307"/>
      <c r="AX136" s="307"/>
      <c r="AY136" s="326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13"/>
      <c r="BJ136" s="680"/>
      <c r="BK136" s="686"/>
    </row>
    <row r="137" spans="1:63" ht="15.75" customHeight="1">
      <c r="A137" s="1364"/>
      <c r="B137" s="1346"/>
      <c r="C137" s="1329"/>
      <c r="D137" s="925">
        <f>'[1]ГАСТРОНОМИЯ, ВЫПЕЧКА'!$AA$57</f>
        <v>20</v>
      </c>
      <c r="E137" s="926"/>
      <c r="F137" s="926"/>
      <c r="G137" s="926"/>
      <c r="H137" s="926"/>
      <c r="I137" s="926"/>
      <c r="J137" s="1001"/>
      <c r="K137" s="926"/>
      <c r="L137" s="926"/>
      <c r="M137" s="926"/>
      <c r="N137" s="926"/>
      <c r="O137" s="926"/>
      <c r="P137" s="926"/>
      <c r="Q137" s="994"/>
      <c r="R137" s="926"/>
      <c r="S137" s="926"/>
      <c r="T137" s="926"/>
      <c r="U137" s="926"/>
      <c r="V137" s="926"/>
      <c r="W137" s="926"/>
      <c r="X137" s="926"/>
      <c r="Y137" s="926"/>
      <c r="Z137" s="926"/>
      <c r="AA137" s="926"/>
      <c r="AB137" s="926"/>
      <c r="AC137" s="926"/>
      <c r="AD137" s="926"/>
      <c r="AE137" s="926"/>
      <c r="AF137" s="926"/>
      <c r="AG137" s="926"/>
      <c r="AH137" s="926"/>
      <c r="AI137" s="926"/>
      <c r="AJ137" s="926"/>
      <c r="AK137" s="926"/>
      <c r="AL137" s="926"/>
      <c r="AM137" s="926"/>
      <c r="AN137" s="926"/>
      <c r="AO137" s="926">
        <f>'[1]ГАСТРОНОМИЯ, ВЫПЕЧКА'!$AB$60</f>
        <v>20</v>
      </c>
      <c r="AP137" s="926"/>
      <c r="AQ137" s="926"/>
      <c r="AR137" s="1001"/>
      <c r="AS137" s="926"/>
      <c r="AT137" s="926"/>
      <c r="AU137" s="926"/>
      <c r="AV137" s="926"/>
      <c r="AW137" s="926"/>
      <c r="AX137" s="926"/>
      <c r="AY137" s="1001"/>
      <c r="AZ137" s="926"/>
      <c r="BA137" s="926"/>
      <c r="BB137" s="926"/>
      <c r="BC137" s="926"/>
      <c r="BD137" s="926"/>
      <c r="BE137" s="926"/>
      <c r="BF137" s="926"/>
      <c r="BG137" s="926"/>
      <c r="BH137" s="926"/>
      <c r="BI137" s="927"/>
      <c r="BJ137" s="927"/>
      <c r="BK137" s="928"/>
    </row>
    <row r="138" spans="1:63" ht="15.75" customHeight="1">
      <c r="A138" s="1362"/>
      <c r="B138" s="1349" t="s">
        <v>276</v>
      </c>
      <c r="C138" s="1329" t="s">
        <v>321</v>
      </c>
      <c r="D138" s="308">
        <v>95</v>
      </c>
      <c r="E138" s="307"/>
      <c r="F138" s="307"/>
      <c r="G138" s="307"/>
      <c r="H138" s="307"/>
      <c r="I138" s="307"/>
      <c r="J138" s="326"/>
      <c r="K138" s="307"/>
      <c r="L138" s="307"/>
      <c r="M138" s="307"/>
      <c r="N138" s="307"/>
      <c r="O138" s="307"/>
      <c r="P138" s="307"/>
      <c r="Q138" s="989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>
        <f>'[1]ФРУКТЫ, ОВОЩИ'!$T$18</f>
        <v>95</v>
      </c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26"/>
      <c r="AS138" s="307"/>
      <c r="AT138" s="307"/>
      <c r="AU138" s="307"/>
      <c r="AV138" s="307"/>
      <c r="AW138" s="307"/>
      <c r="AX138" s="307"/>
      <c r="AY138" s="326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13"/>
      <c r="BJ138" s="680"/>
      <c r="BK138" s="686"/>
    </row>
    <row r="139" spans="1:63" ht="15.75" customHeight="1">
      <c r="A139" s="1362"/>
      <c r="B139" s="1349"/>
      <c r="C139" s="1329"/>
      <c r="D139" s="907">
        <v>100</v>
      </c>
      <c r="E139" s="311"/>
      <c r="F139" s="311"/>
      <c r="G139" s="311"/>
      <c r="H139" s="311"/>
      <c r="I139" s="311"/>
      <c r="J139" s="326"/>
      <c r="K139" s="311"/>
      <c r="L139" s="311"/>
      <c r="M139" s="311"/>
      <c r="N139" s="311"/>
      <c r="O139" s="311"/>
      <c r="P139" s="311"/>
      <c r="Q139" s="989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>
        <f>'[1]ФРУКТЫ, ОВОЩИ'!$F$18</f>
        <v>100</v>
      </c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26"/>
      <c r="AS139" s="311"/>
      <c r="AT139" s="311"/>
      <c r="AU139" s="311"/>
      <c r="AV139" s="311"/>
      <c r="AW139" s="311"/>
      <c r="AX139" s="311"/>
      <c r="AY139" s="326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0"/>
      <c r="BJ139" s="681"/>
      <c r="BK139" s="687"/>
    </row>
    <row r="140" spans="1:63">
      <c r="A140" s="1362"/>
      <c r="B140" s="1372" t="s">
        <v>274</v>
      </c>
      <c r="C140" s="1332" t="s">
        <v>498</v>
      </c>
      <c r="D140" s="308">
        <v>50</v>
      </c>
      <c r="E140" s="307"/>
      <c r="F140" s="307"/>
      <c r="G140" s="307"/>
      <c r="H140" s="307"/>
      <c r="I140" s="307"/>
      <c r="J140" s="326"/>
      <c r="K140" s="307"/>
      <c r="L140" s="307"/>
      <c r="M140" s="307"/>
      <c r="N140" s="307"/>
      <c r="O140" s="307"/>
      <c r="P140" s="307"/>
      <c r="Q140" s="989"/>
      <c r="R140" s="307"/>
      <c r="S140" s="307"/>
      <c r="T140" s="307"/>
      <c r="U140" s="307">
        <f>'[1]ФРУКТЫ, ОВОЩИ'!$F$272</f>
        <v>7.2</v>
      </c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>
        <f>'[1]ФРУКТЫ, ОВОЩИ'!$F$271</f>
        <v>40</v>
      </c>
      <c r="AK140" s="307"/>
      <c r="AL140" s="307"/>
      <c r="AM140" s="307"/>
      <c r="AN140" s="307"/>
      <c r="AO140" s="307"/>
      <c r="AP140" s="307"/>
      <c r="AQ140" s="307"/>
      <c r="AR140" s="326"/>
      <c r="AS140" s="307"/>
      <c r="AT140" s="307"/>
      <c r="AU140" s="307"/>
      <c r="AV140" s="307"/>
      <c r="AW140" s="307"/>
      <c r="AX140" s="307"/>
      <c r="AY140" s="326"/>
      <c r="AZ140" s="307"/>
      <c r="BA140" s="307"/>
      <c r="BB140" s="307"/>
      <c r="BC140" s="307"/>
      <c r="BD140" s="307">
        <f>'[1]ФРУКТЫ, ОВОЩИ'!$F$273</f>
        <v>2.1</v>
      </c>
      <c r="BE140" s="307"/>
      <c r="BF140" s="307"/>
      <c r="BG140" s="307"/>
      <c r="BH140" s="307"/>
      <c r="BI140" s="313"/>
      <c r="BJ140" s="680"/>
      <c r="BK140" s="686"/>
    </row>
    <row r="141" spans="1:63">
      <c r="A141" s="1362"/>
      <c r="B141" s="1373"/>
      <c r="C141" s="1333"/>
      <c r="D141" s="907">
        <v>60</v>
      </c>
      <c r="E141" s="311"/>
      <c r="F141" s="311"/>
      <c r="G141" s="311"/>
      <c r="H141" s="311"/>
      <c r="I141" s="311"/>
      <c r="J141" s="326"/>
      <c r="K141" s="311"/>
      <c r="L141" s="311"/>
      <c r="M141" s="311"/>
      <c r="N141" s="311"/>
      <c r="O141" s="311"/>
      <c r="P141" s="311"/>
      <c r="Q141" s="989"/>
      <c r="R141" s="311"/>
      <c r="S141" s="311"/>
      <c r="T141" s="311"/>
      <c r="U141" s="311">
        <f>'[1]ФРУКТЫ, ОВОЩИ'!$Q$272</f>
        <v>10.8</v>
      </c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>
        <f>'[1]ФРУКТЫ, ОВОЩИ'!$Q$271</f>
        <v>60</v>
      </c>
      <c r="AK141" s="311"/>
      <c r="AL141" s="311"/>
      <c r="AM141" s="311"/>
      <c r="AN141" s="311"/>
      <c r="AO141" s="311"/>
      <c r="AP141" s="311"/>
      <c r="AQ141" s="311"/>
      <c r="AR141" s="326"/>
      <c r="AS141" s="311"/>
      <c r="AT141" s="311"/>
      <c r="AU141" s="311"/>
      <c r="AV141" s="311"/>
      <c r="AW141" s="311"/>
      <c r="AX141" s="311"/>
      <c r="AY141" s="326"/>
      <c r="AZ141" s="311"/>
      <c r="BA141" s="311"/>
      <c r="BB141" s="311"/>
      <c r="BC141" s="311"/>
      <c r="BD141" s="311">
        <f>'[1]ФРУКТЫ, ОВОЩИ'!$Q$273</f>
        <v>3</v>
      </c>
      <c r="BE141" s="311"/>
      <c r="BF141" s="311"/>
      <c r="BG141" s="311"/>
      <c r="BH141" s="311"/>
      <c r="BI141" s="310"/>
      <c r="BJ141" s="681"/>
      <c r="BK141" s="687"/>
    </row>
    <row r="142" spans="1:63" ht="15.75" customHeight="1">
      <c r="A142" s="1362"/>
      <c r="B142" s="1373"/>
      <c r="C142" s="1380" t="s">
        <v>519</v>
      </c>
      <c r="D142" s="308">
        <v>180</v>
      </c>
      <c r="E142" s="307"/>
      <c r="F142" s="307"/>
      <c r="G142" s="307"/>
      <c r="H142" s="307">
        <f>[1]СУПЫ!$F$234</f>
        <v>4.5</v>
      </c>
      <c r="I142" s="307"/>
      <c r="J142" s="326"/>
      <c r="K142" s="307"/>
      <c r="L142" s="307"/>
      <c r="M142" s="307"/>
      <c r="N142" s="307"/>
      <c r="O142" s="307"/>
      <c r="P142" s="307"/>
      <c r="Q142" s="989"/>
      <c r="R142" s="307">
        <f>[1]СУПЫ!$F$227</f>
        <v>78.389999999999986</v>
      </c>
      <c r="S142" s="307"/>
      <c r="T142" s="307"/>
      <c r="U142" s="307">
        <f>[1]СУПЫ!$F$230</f>
        <v>4.32</v>
      </c>
      <c r="V142" s="307">
        <f>[1]СУПЫ!$F$229</f>
        <v>9</v>
      </c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>
        <f>[1]СУПЫ!$F$231</f>
        <v>12.6</v>
      </c>
      <c r="AK142" s="307"/>
      <c r="AL142" s="307"/>
      <c r="AM142" s="307"/>
      <c r="AN142" s="307"/>
      <c r="AO142" s="307"/>
      <c r="AP142" s="307"/>
      <c r="AQ142" s="307"/>
      <c r="AR142" s="326"/>
      <c r="AS142" s="307">
        <f>[1]СУПЫ!$F$228</f>
        <v>3.6</v>
      </c>
      <c r="AT142" s="307"/>
      <c r="AU142" s="307"/>
      <c r="AV142" s="307"/>
      <c r="AW142" s="307"/>
      <c r="AX142" s="307"/>
      <c r="AY142" s="326"/>
      <c r="AZ142" s="307"/>
      <c r="BA142" s="307"/>
      <c r="BB142" s="307"/>
      <c r="BC142" s="307"/>
      <c r="BD142" s="307">
        <f>[1]СУПЫ!$F$233</f>
        <v>2.16</v>
      </c>
      <c r="BE142" s="307"/>
      <c r="BF142" s="307"/>
      <c r="BG142" s="307"/>
      <c r="BH142" s="307"/>
      <c r="BI142" s="313"/>
      <c r="BJ142" s="680"/>
      <c r="BK142" s="686"/>
    </row>
    <row r="143" spans="1:63">
      <c r="A143" s="1362"/>
      <c r="B143" s="1373"/>
      <c r="C143" s="1381"/>
      <c r="D143" s="908">
        <v>200</v>
      </c>
      <c r="E143" s="314"/>
      <c r="F143" s="314"/>
      <c r="G143" s="314"/>
      <c r="H143" s="314">
        <f>[1]СУПЫ!$Q$234</f>
        <v>5</v>
      </c>
      <c r="I143" s="314"/>
      <c r="J143" s="326"/>
      <c r="K143" s="314"/>
      <c r="L143" s="314"/>
      <c r="M143" s="314"/>
      <c r="N143" s="314"/>
      <c r="O143" s="314"/>
      <c r="P143" s="314"/>
      <c r="Q143" s="989"/>
      <c r="R143" s="314">
        <f>[1]СУПЫ!$Q$227</f>
        <v>87.1</v>
      </c>
      <c r="S143" s="314"/>
      <c r="T143" s="314"/>
      <c r="U143" s="314">
        <f>[1]СУПЫ!$Q$230</f>
        <v>4.8</v>
      </c>
      <c r="V143" s="314">
        <f>[1]СУПЫ!$Q$229</f>
        <v>10</v>
      </c>
      <c r="W143" s="314"/>
      <c r="X143" s="314"/>
      <c r="Y143" s="314"/>
      <c r="Z143" s="314"/>
      <c r="AA143" s="314"/>
      <c r="AB143" s="314"/>
      <c r="AC143" s="314"/>
      <c r="AD143" s="314"/>
      <c r="AE143" s="314"/>
      <c r="AF143" s="314"/>
      <c r="AG143" s="314"/>
      <c r="AH143" s="314"/>
      <c r="AI143" s="314"/>
      <c r="AJ143" s="314">
        <f>[1]СУПЫ!$Q$231</f>
        <v>14</v>
      </c>
      <c r="AK143" s="314"/>
      <c r="AL143" s="314"/>
      <c r="AM143" s="314"/>
      <c r="AN143" s="314"/>
      <c r="AO143" s="314"/>
      <c r="AP143" s="314"/>
      <c r="AQ143" s="314"/>
      <c r="AR143" s="326"/>
      <c r="AS143" s="314">
        <f>[1]СУПЫ!$Q$228</f>
        <v>4</v>
      </c>
      <c r="AT143" s="314"/>
      <c r="AU143" s="314"/>
      <c r="AV143" s="314"/>
      <c r="AW143" s="314"/>
      <c r="AX143" s="314"/>
      <c r="AY143" s="326"/>
      <c r="AZ143" s="314"/>
      <c r="BA143" s="314"/>
      <c r="BB143" s="314"/>
      <c r="BC143" s="314"/>
      <c r="BD143" s="314">
        <f>[1]СУПЫ!$Q$233</f>
        <v>2.4</v>
      </c>
      <c r="BE143" s="314"/>
      <c r="BF143" s="314"/>
      <c r="BG143" s="314"/>
      <c r="BH143" s="314"/>
      <c r="BI143" s="328"/>
      <c r="BJ143" s="682"/>
      <c r="BK143" s="688"/>
    </row>
    <row r="144" spans="1:63" ht="15" customHeight="1">
      <c r="A144" s="1362"/>
      <c r="B144" s="1373"/>
      <c r="C144" s="1332" t="s">
        <v>510</v>
      </c>
      <c r="D144" s="308" t="s">
        <v>687</v>
      </c>
      <c r="E144" s="307"/>
      <c r="F144" s="307"/>
      <c r="G144" s="307"/>
      <c r="H144" s="307">
        <f>'[1]МЯСО, РЫБА'!$I$374</f>
        <v>15</v>
      </c>
      <c r="I144" s="307"/>
      <c r="J144" s="326">
        <f>'[1]МЯСО, РЫБА'!$F$372</f>
        <v>1</v>
      </c>
      <c r="K144" s="307"/>
      <c r="L144" s="307"/>
      <c r="M144" s="307"/>
      <c r="N144" s="307">
        <f>'[1]МЯСО, РЫБА'!$F$367</f>
        <v>106.3</v>
      </c>
      <c r="O144" s="307"/>
      <c r="P144" s="307"/>
      <c r="Q144" s="989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>
        <f>'[1]МЯСО, РЫБА'!$F$371</f>
        <v>1</v>
      </c>
      <c r="AR144" s="326"/>
      <c r="AS144" s="307"/>
      <c r="AT144" s="307"/>
      <c r="AU144" s="307"/>
      <c r="AV144" s="307"/>
      <c r="AW144" s="307"/>
      <c r="AX144" s="307"/>
      <c r="AY144" s="326"/>
      <c r="AZ144" s="307"/>
      <c r="BA144" s="307"/>
      <c r="BB144" s="307"/>
      <c r="BC144" s="307"/>
      <c r="BD144" s="307">
        <f>'[1]МЯСО, РЫБА'!$F$368</f>
        <v>5.8</v>
      </c>
      <c r="BE144" s="307"/>
      <c r="BF144" s="307"/>
      <c r="BG144" s="307"/>
      <c r="BH144" s="307"/>
      <c r="BI144" s="313"/>
      <c r="BJ144" s="680"/>
      <c r="BK144" s="686"/>
    </row>
    <row r="145" spans="1:63">
      <c r="A145" s="1362"/>
      <c r="B145" s="1373"/>
      <c r="C145" s="1333"/>
      <c r="D145" s="978" t="s">
        <v>688</v>
      </c>
      <c r="E145" s="311"/>
      <c r="F145" s="311"/>
      <c r="G145" s="311"/>
      <c r="H145" s="311">
        <f>'[1]МЯСО, РЫБА'!$T$374</f>
        <v>18.75</v>
      </c>
      <c r="I145" s="311"/>
      <c r="J145" s="326">
        <f>'[1]МЯСО, РЫБА'!$Q$372</f>
        <v>1.25</v>
      </c>
      <c r="K145" s="311"/>
      <c r="L145" s="311"/>
      <c r="M145" s="311"/>
      <c r="N145" s="311">
        <f>'[1]МЯСО, РЫБА'!$Q$367</f>
        <v>141.73333333333332</v>
      </c>
      <c r="O145" s="311"/>
      <c r="P145" s="311"/>
      <c r="Q145" s="989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>
        <f>'[1]МЯСО, РЫБА'!$Q$371</f>
        <v>1.25</v>
      </c>
      <c r="AR145" s="326"/>
      <c r="AS145" s="311"/>
      <c r="AT145" s="311"/>
      <c r="AU145" s="311"/>
      <c r="AV145" s="311"/>
      <c r="AW145" s="311"/>
      <c r="AX145" s="311"/>
      <c r="AY145" s="326"/>
      <c r="AZ145" s="311"/>
      <c r="BA145" s="311"/>
      <c r="BB145" s="311"/>
      <c r="BC145" s="311"/>
      <c r="BD145" s="311">
        <f>'[1]МЯСО, РЫБА'!$Q$368</f>
        <v>7.7333333333333334</v>
      </c>
      <c r="BE145" s="311"/>
      <c r="BF145" s="311"/>
      <c r="BG145" s="311"/>
      <c r="BH145" s="311"/>
      <c r="BI145" s="310"/>
      <c r="BJ145" s="681"/>
      <c r="BK145" s="687"/>
    </row>
    <row r="146" spans="1:63" ht="15.75" customHeight="1">
      <c r="A146" s="1365"/>
      <c r="B146" s="1374"/>
      <c r="C146" s="1329" t="s">
        <v>287</v>
      </c>
      <c r="D146" s="308">
        <v>120</v>
      </c>
      <c r="E146" s="307">
        <f>[1]ГАРНИРЫ!$F$104</f>
        <v>19.2</v>
      </c>
      <c r="F146" s="307"/>
      <c r="G146" s="307"/>
      <c r="H146" s="307"/>
      <c r="I146" s="307"/>
      <c r="J146" s="326">
        <f>[1]ГАРНИРЫ!$F$105</f>
        <v>4</v>
      </c>
      <c r="K146" s="307"/>
      <c r="L146" s="307"/>
      <c r="M146" s="307"/>
      <c r="N146" s="307"/>
      <c r="O146" s="307"/>
      <c r="P146" s="307"/>
      <c r="Q146" s="989"/>
      <c r="R146" s="307">
        <f>[1]ГАРНИРЫ!$F$103</f>
        <v>146.24</v>
      </c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26"/>
      <c r="AS146" s="307"/>
      <c r="AT146" s="307"/>
      <c r="AU146" s="307"/>
      <c r="AV146" s="307"/>
      <c r="AW146" s="307"/>
      <c r="AX146" s="307"/>
      <c r="AY146" s="326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680"/>
      <c r="BK146" s="686"/>
    </row>
    <row r="147" spans="1:63" ht="15" customHeight="1">
      <c r="A147" s="1365"/>
      <c r="B147" s="1374"/>
      <c r="C147" s="1329"/>
      <c r="D147" s="914">
        <v>150</v>
      </c>
      <c r="E147" s="311">
        <f>[1]ГАРНИРЫ!$Q$104</f>
        <v>24</v>
      </c>
      <c r="F147" s="311"/>
      <c r="G147" s="311"/>
      <c r="H147" s="311"/>
      <c r="I147" s="311"/>
      <c r="J147" s="326">
        <f>[1]ГАРНИРЫ!$Q$105</f>
        <v>5</v>
      </c>
      <c r="K147" s="311"/>
      <c r="L147" s="311"/>
      <c r="M147" s="311"/>
      <c r="N147" s="311"/>
      <c r="O147" s="311"/>
      <c r="P147" s="311"/>
      <c r="Q147" s="989"/>
      <c r="R147" s="311">
        <f>[1]ГАРНИРЫ!$Q$103</f>
        <v>182.8</v>
      </c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26"/>
      <c r="AS147" s="311"/>
      <c r="AT147" s="311"/>
      <c r="AU147" s="311"/>
      <c r="AV147" s="311"/>
      <c r="AW147" s="311"/>
      <c r="AX147" s="311"/>
      <c r="AY147" s="326"/>
      <c r="AZ147" s="311"/>
      <c r="BA147" s="311"/>
      <c r="BB147" s="311"/>
      <c r="BC147" s="311"/>
      <c r="BD147" s="311"/>
      <c r="BE147" s="311"/>
      <c r="BF147" s="311"/>
      <c r="BG147" s="311"/>
      <c r="BH147" s="311"/>
      <c r="BI147" s="311"/>
      <c r="BJ147" s="681"/>
      <c r="BK147" s="687"/>
    </row>
    <row r="148" spans="1:63">
      <c r="A148" s="1362"/>
      <c r="B148" s="1373"/>
      <c r="C148" s="1335" t="s">
        <v>146</v>
      </c>
      <c r="D148" s="308">
        <v>150</v>
      </c>
      <c r="E148" s="307"/>
      <c r="F148" s="307"/>
      <c r="G148" s="307"/>
      <c r="H148" s="307"/>
      <c r="I148" s="307"/>
      <c r="J148" s="326"/>
      <c r="K148" s="307"/>
      <c r="L148" s="307"/>
      <c r="M148" s="307"/>
      <c r="N148" s="307"/>
      <c r="O148" s="307"/>
      <c r="P148" s="307"/>
      <c r="Q148" s="989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>
        <f>[1]НАПИТКИ!$I$362</f>
        <v>24</v>
      </c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26"/>
      <c r="AS148" s="307"/>
      <c r="AT148" s="307"/>
      <c r="AU148" s="307"/>
      <c r="AV148" s="307"/>
      <c r="AW148" s="307"/>
      <c r="AX148" s="307"/>
      <c r="AY148" s="326"/>
      <c r="AZ148" s="307"/>
      <c r="BA148" s="307"/>
      <c r="BB148" s="307"/>
      <c r="BC148" s="307">
        <f>[1]НАПИТКИ!$I$363</f>
        <v>9</v>
      </c>
      <c r="BD148" s="307"/>
      <c r="BE148" s="307"/>
      <c r="BF148" s="307"/>
      <c r="BG148" s="307">
        <f>[1]НАПИТКИ!$I$364</f>
        <v>5.2</v>
      </c>
      <c r="BH148" s="672">
        <f>[1]НАПИТКИ!$I$366</f>
        <v>0.15</v>
      </c>
      <c r="BI148" s="313"/>
      <c r="BJ148" s="680"/>
      <c r="BK148" s="686"/>
    </row>
    <row r="149" spans="1:63">
      <c r="A149" s="1362"/>
      <c r="B149" s="1373"/>
      <c r="C149" s="1331"/>
      <c r="D149" s="1115">
        <v>180</v>
      </c>
      <c r="E149" s="311"/>
      <c r="F149" s="311"/>
      <c r="G149" s="311"/>
      <c r="H149" s="311"/>
      <c r="I149" s="311"/>
      <c r="J149" s="326"/>
      <c r="K149" s="311"/>
      <c r="L149" s="311"/>
      <c r="M149" s="311"/>
      <c r="N149" s="311"/>
      <c r="O149" s="311"/>
      <c r="P149" s="311"/>
      <c r="Q149" s="989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>
        <f>[1]НАПИТКИ!$T$362</f>
        <v>28.8</v>
      </c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26"/>
      <c r="AS149" s="311"/>
      <c r="AT149" s="311"/>
      <c r="AU149" s="311"/>
      <c r="AV149" s="311"/>
      <c r="AW149" s="311"/>
      <c r="AX149" s="311"/>
      <c r="AY149" s="326"/>
      <c r="AZ149" s="311"/>
      <c r="BA149" s="311"/>
      <c r="BB149" s="311"/>
      <c r="BC149" s="311">
        <f>[1]НАПИТКИ!$T$363</f>
        <v>10.8</v>
      </c>
      <c r="BD149" s="311"/>
      <c r="BE149" s="311"/>
      <c r="BF149" s="311"/>
      <c r="BG149" s="311">
        <f>[1]НАПИТКИ!$T$364</f>
        <v>6.24</v>
      </c>
      <c r="BH149" s="669">
        <f>[1]НАПИТКИ!$T$366</f>
        <v>0.18</v>
      </c>
      <c r="BI149" s="310"/>
      <c r="BJ149" s="681"/>
      <c r="BK149" s="687"/>
    </row>
    <row r="150" spans="1:63" ht="15.75" customHeight="1">
      <c r="A150" s="1362"/>
      <c r="B150" s="1373"/>
      <c r="C150" s="1329" t="s">
        <v>48</v>
      </c>
      <c r="D150" s="308">
        <v>20</v>
      </c>
      <c r="E150" s="307"/>
      <c r="F150" s="307"/>
      <c r="G150" s="307"/>
      <c r="H150" s="307"/>
      <c r="I150" s="307"/>
      <c r="J150" s="326"/>
      <c r="K150" s="307"/>
      <c r="L150" s="307"/>
      <c r="M150" s="307"/>
      <c r="N150" s="307"/>
      <c r="O150" s="307"/>
      <c r="P150" s="307"/>
      <c r="Q150" s="989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>
        <f>'[1]ГАСТРОНОМИЯ, ВЫПЕЧКА'!$AB$17</f>
        <v>20</v>
      </c>
      <c r="AO150" s="307"/>
      <c r="AP150" s="307"/>
      <c r="AQ150" s="307"/>
      <c r="AR150" s="326"/>
      <c r="AS150" s="307"/>
      <c r="AT150" s="307"/>
      <c r="AU150" s="307"/>
      <c r="AV150" s="307"/>
      <c r="AW150" s="307"/>
      <c r="AX150" s="307"/>
      <c r="AY150" s="326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13"/>
      <c r="BJ150" s="680"/>
      <c r="BK150" s="686"/>
    </row>
    <row r="151" spans="1:63" ht="15.75" customHeight="1">
      <c r="A151" s="1362"/>
      <c r="B151" s="1373"/>
      <c r="C151" s="1329"/>
      <c r="D151" s="907">
        <v>30</v>
      </c>
      <c r="E151" s="311"/>
      <c r="F151" s="311"/>
      <c r="G151" s="311"/>
      <c r="H151" s="311"/>
      <c r="I151" s="311"/>
      <c r="J151" s="326"/>
      <c r="K151" s="311"/>
      <c r="L151" s="311"/>
      <c r="M151" s="311"/>
      <c r="N151" s="311"/>
      <c r="O151" s="311"/>
      <c r="P151" s="311"/>
      <c r="Q151" s="989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>
        <f>'[1]ГАСТРОНОМИЯ, ВЫПЕЧКА'!$AM$17</f>
        <v>30</v>
      </c>
      <c r="AO151" s="311"/>
      <c r="AP151" s="311"/>
      <c r="AQ151" s="311"/>
      <c r="AR151" s="326"/>
      <c r="AS151" s="311"/>
      <c r="AT151" s="311"/>
      <c r="AU151" s="311"/>
      <c r="AV151" s="311"/>
      <c r="AW151" s="311"/>
      <c r="AX151" s="311"/>
      <c r="AY151" s="326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0"/>
      <c r="BJ151" s="681"/>
      <c r="BK151" s="687"/>
    </row>
    <row r="152" spans="1:63">
      <c r="A152" s="1362"/>
      <c r="B152" s="1373"/>
      <c r="C152" s="1329" t="s">
        <v>68</v>
      </c>
      <c r="D152" s="308">
        <v>20</v>
      </c>
      <c r="E152" s="307"/>
      <c r="F152" s="307"/>
      <c r="G152" s="307"/>
      <c r="H152" s="307"/>
      <c r="I152" s="307"/>
      <c r="J152" s="326"/>
      <c r="K152" s="307"/>
      <c r="L152" s="307"/>
      <c r="M152" s="307"/>
      <c r="N152" s="307"/>
      <c r="O152" s="307"/>
      <c r="P152" s="307"/>
      <c r="Q152" s="989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>
        <f>'[1]ГАСТРОНОМИЯ, ВЫПЕЧКА'!$AB$60</f>
        <v>20</v>
      </c>
      <c r="AP152" s="307"/>
      <c r="AQ152" s="307"/>
      <c r="AR152" s="326"/>
      <c r="AS152" s="307"/>
      <c r="AT152" s="307"/>
      <c r="AU152" s="307"/>
      <c r="AV152" s="307"/>
      <c r="AW152" s="307"/>
      <c r="AX152" s="307"/>
      <c r="AY152" s="326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13"/>
      <c r="BJ152" s="680"/>
      <c r="BK152" s="686"/>
    </row>
    <row r="153" spans="1:63">
      <c r="A153" s="1362"/>
      <c r="B153" s="1375"/>
      <c r="C153" s="1329"/>
      <c r="D153" s="923">
        <v>20</v>
      </c>
      <c r="E153" s="311"/>
      <c r="F153" s="311"/>
      <c r="G153" s="311"/>
      <c r="H153" s="311"/>
      <c r="I153" s="311"/>
      <c r="J153" s="326"/>
      <c r="K153" s="311"/>
      <c r="L153" s="311"/>
      <c r="M153" s="311"/>
      <c r="N153" s="311"/>
      <c r="O153" s="311"/>
      <c r="P153" s="311"/>
      <c r="Q153" s="989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>
        <f>'[1]ГАСТРОНОМИЯ, ВЫПЕЧКА'!$AB$60</f>
        <v>20</v>
      </c>
      <c r="AP153" s="311"/>
      <c r="AQ153" s="311"/>
      <c r="AR153" s="326"/>
      <c r="AS153" s="311"/>
      <c r="AT153" s="311"/>
      <c r="AU153" s="311"/>
      <c r="AV153" s="311"/>
      <c r="AW153" s="311"/>
      <c r="AX153" s="311"/>
      <c r="AY153" s="326"/>
      <c r="AZ153" s="311"/>
      <c r="BA153" s="311"/>
      <c r="BB153" s="311"/>
      <c r="BC153" s="311"/>
      <c r="BD153" s="311"/>
      <c r="BE153" s="311"/>
      <c r="BF153" s="311"/>
      <c r="BG153" s="311"/>
      <c r="BH153" s="311"/>
      <c r="BI153" s="310"/>
      <c r="BJ153" s="681"/>
      <c r="BK153" s="687"/>
    </row>
    <row r="154" spans="1:63" ht="15.75" customHeight="1">
      <c r="A154" s="1362"/>
      <c r="B154" s="1372" t="s">
        <v>271</v>
      </c>
      <c r="C154" s="1332" t="s">
        <v>319</v>
      </c>
      <c r="D154" s="308">
        <v>60</v>
      </c>
      <c r="E154" s="307">
        <f>'[1]ГАСТРОНОМИЯ, ВЫПЕЧКА'!$F$153</f>
        <v>7.4</v>
      </c>
      <c r="F154" s="307"/>
      <c r="G154" s="307"/>
      <c r="H154" s="307"/>
      <c r="I154" s="307"/>
      <c r="J154" s="326">
        <f>'[1]ГАСТРОНОМИЯ, ВЫПЕЧКА'!$F$149</f>
        <v>3</v>
      </c>
      <c r="K154" s="307"/>
      <c r="L154" s="307"/>
      <c r="M154" s="307"/>
      <c r="N154" s="307"/>
      <c r="O154" s="307"/>
      <c r="P154" s="307"/>
      <c r="Q154" s="989">
        <f>'[1]ГАСТРОНОМИЯ, ВЫПЕЧКА'!$F$150+'[1]ГАСТРОНОМИЯ, ВЫПЕЧКА'!$F$158</f>
        <v>8.8999999999999996E-2</v>
      </c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>
        <f>'[1]ГАСТРОНОМИЯ, ВЫПЕЧКА'!$F$155</f>
        <v>20.2</v>
      </c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>
        <f>'[1]ГАСТРОНОМИЯ, ВЫПЕЧКА'!$F$147+'[1]ГАСТРОНОМИЯ, ВЫПЕЧКА'!$F$154</f>
        <v>28.4</v>
      </c>
      <c r="AR154" s="326"/>
      <c r="AS154" s="307"/>
      <c r="AT154" s="307"/>
      <c r="AU154" s="307"/>
      <c r="AV154" s="307"/>
      <c r="AW154" s="307"/>
      <c r="AX154" s="307"/>
      <c r="AY154" s="326"/>
      <c r="AZ154" s="307"/>
      <c r="BA154" s="307"/>
      <c r="BB154" s="307"/>
      <c r="BC154" s="307">
        <f>'[1]ГАСТРОНОМИЯ, ВЫПЕЧКА'!$F$148</f>
        <v>2</v>
      </c>
      <c r="BD154" s="307">
        <f>'[1]ГАСТРОНОМИЯ, ВЫПЕЧКА'!$F$157</f>
        <v>0.9</v>
      </c>
      <c r="BE154" s="307"/>
      <c r="BF154" s="307"/>
      <c r="BG154" s="307"/>
      <c r="BH154" s="307"/>
      <c r="BI154" s="313"/>
      <c r="BJ154" s="697">
        <f>'[1]ГАСТРОНОМИЯ, ВЫПЕЧКА'!$F$152</f>
        <v>0.25</v>
      </c>
      <c r="BK154" s="686"/>
    </row>
    <row r="155" spans="1:63" ht="16.5" customHeight="1">
      <c r="A155" s="1362"/>
      <c r="B155" s="1373"/>
      <c r="C155" s="1333"/>
      <c r="D155" s="907">
        <v>60</v>
      </c>
      <c r="E155" s="314">
        <f>'[1]ГАСТРОНОМИЯ, ВЫПЕЧКА'!$F$153</f>
        <v>7.4</v>
      </c>
      <c r="F155" s="314"/>
      <c r="G155" s="314"/>
      <c r="H155" s="314"/>
      <c r="I155" s="314"/>
      <c r="J155" s="326">
        <f>'[1]ГАСТРОНОМИЯ, ВЫПЕЧКА'!$F$149</f>
        <v>3</v>
      </c>
      <c r="K155" s="314"/>
      <c r="L155" s="314"/>
      <c r="M155" s="314"/>
      <c r="N155" s="314"/>
      <c r="O155" s="314"/>
      <c r="P155" s="314"/>
      <c r="Q155" s="989">
        <f>'[1]ГАСТРОНОМИЯ, ВЫПЕЧКА'!$F$150+'[1]ГАСТРОНОМИЯ, ВЫПЕЧКА'!$F$158</f>
        <v>8.8999999999999996E-2</v>
      </c>
      <c r="R155" s="314"/>
      <c r="S155" s="314"/>
      <c r="T155" s="314"/>
      <c r="U155" s="314"/>
      <c r="V155" s="314"/>
      <c r="W155" s="314"/>
      <c r="X155" s="314"/>
      <c r="Y155" s="314"/>
      <c r="Z155" s="314"/>
      <c r="AA155" s="314"/>
      <c r="AB155" s="314"/>
      <c r="AC155" s="314"/>
      <c r="AD155" s="314"/>
      <c r="AE155" s="314"/>
      <c r="AF155" s="314"/>
      <c r="AG155" s="314">
        <f>'[1]ГАСТРОНОМИЯ, ВЫПЕЧКА'!$F$155</f>
        <v>20.2</v>
      </c>
      <c r="AH155" s="314"/>
      <c r="AI155" s="314"/>
      <c r="AJ155" s="314"/>
      <c r="AK155" s="314"/>
      <c r="AL155" s="314"/>
      <c r="AM155" s="314"/>
      <c r="AN155" s="314"/>
      <c r="AO155" s="314"/>
      <c r="AP155" s="314"/>
      <c r="AQ155" s="314">
        <f>'[1]ГАСТРОНОМИЯ, ВЫПЕЧКА'!$F$147+'[1]ГАСТРОНОМИЯ, ВЫПЕЧКА'!$F$154</f>
        <v>28.4</v>
      </c>
      <c r="AR155" s="326"/>
      <c r="AS155" s="314"/>
      <c r="AT155" s="314"/>
      <c r="AU155" s="314"/>
      <c r="AV155" s="314"/>
      <c r="AW155" s="314"/>
      <c r="AX155" s="314"/>
      <c r="AY155" s="326"/>
      <c r="AZ155" s="314"/>
      <c r="BA155" s="314"/>
      <c r="BB155" s="314"/>
      <c r="BC155" s="314">
        <f>'[1]ГАСТРОНОМИЯ, ВЫПЕЧКА'!$F$148</f>
        <v>2</v>
      </c>
      <c r="BD155" s="314">
        <f>'[1]ГАСТРОНОМИЯ, ВЫПЕЧКА'!$F$157</f>
        <v>0.9</v>
      </c>
      <c r="BE155" s="314"/>
      <c r="BF155" s="314"/>
      <c r="BG155" s="314"/>
      <c r="BH155" s="314"/>
      <c r="BI155" s="328"/>
      <c r="BJ155" s="698">
        <f>'[1]ГАСТРОНОМИЯ, ВЫПЕЧКА'!$F$152</f>
        <v>0.25</v>
      </c>
      <c r="BK155" s="688"/>
    </row>
    <row r="156" spans="1:63" ht="15.75" customHeight="1">
      <c r="A156" s="1362"/>
      <c r="B156" s="1373"/>
      <c r="C156" s="1329" t="s">
        <v>362</v>
      </c>
      <c r="D156" s="308">
        <v>150</v>
      </c>
      <c r="E156" s="307"/>
      <c r="F156" s="307">
        <f>[1]НАПИТКИ!$F$452</f>
        <v>154.5</v>
      </c>
      <c r="G156" s="307"/>
      <c r="H156" s="307"/>
      <c r="I156" s="307"/>
      <c r="J156" s="326"/>
      <c r="K156" s="307"/>
      <c r="L156" s="307"/>
      <c r="M156" s="307"/>
      <c r="N156" s="307"/>
      <c r="O156" s="307"/>
      <c r="P156" s="307"/>
      <c r="Q156" s="989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26"/>
      <c r="AS156" s="307"/>
      <c r="AT156" s="307"/>
      <c r="AU156" s="307"/>
      <c r="AV156" s="307"/>
      <c r="AW156" s="307"/>
      <c r="AX156" s="307"/>
      <c r="AY156" s="326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680"/>
      <c r="BK156" s="686"/>
    </row>
    <row r="157" spans="1:63" ht="15.75" thickBot="1">
      <c r="A157" s="1366"/>
      <c r="B157" s="1370"/>
      <c r="C157" s="1547"/>
      <c r="D157" s="916">
        <v>180</v>
      </c>
      <c r="E157" s="322"/>
      <c r="F157" s="322">
        <f>[1]НАПИТКИ!$Q$452</f>
        <v>185.4</v>
      </c>
      <c r="G157" s="322"/>
      <c r="H157" s="322"/>
      <c r="I157" s="322"/>
      <c r="J157" s="1003"/>
      <c r="K157" s="322"/>
      <c r="L157" s="322"/>
      <c r="M157" s="322"/>
      <c r="N157" s="322"/>
      <c r="O157" s="322"/>
      <c r="P157" s="322"/>
      <c r="Q157" s="995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  <c r="AE157" s="322"/>
      <c r="AF157" s="322"/>
      <c r="AG157" s="322"/>
      <c r="AH157" s="322"/>
      <c r="AI157" s="322"/>
      <c r="AJ157" s="322"/>
      <c r="AK157" s="322"/>
      <c r="AL157" s="322"/>
      <c r="AM157" s="322"/>
      <c r="AN157" s="322"/>
      <c r="AO157" s="322"/>
      <c r="AP157" s="322"/>
      <c r="AQ157" s="322"/>
      <c r="AR157" s="1003"/>
      <c r="AS157" s="322"/>
      <c r="AT157" s="322"/>
      <c r="AU157" s="322"/>
      <c r="AV157" s="322"/>
      <c r="AW157" s="322"/>
      <c r="AX157" s="322"/>
      <c r="AY157" s="1003"/>
      <c r="AZ157" s="322"/>
      <c r="BA157" s="322"/>
      <c r="BB157" s="322"/>
      <c r="BC157" s="322"/>
      <c r="BD157" s="322"/>
      <c r="BE157" s="322"/>
      <c r="BF157" s="322"/>
      <c r="BG157" s="322"/>
      <c r="BH157" s="322"/>
      <c r="BI157" s="322"/>
      <c r="BJ157" s="332"/>
      <c r="BK157" s="694"/>
    </row>
    <row r="158" spans="1:63" ht="15.75" customHeight="1">
      <c r="A158" s="1357">
        <v>6</v>
      </c>
      <c r="B158" s="1343" t="s">
        <v>282</v>
      </c>
      <c r="C158" s="1329" t="s">
        <v>318</v>
      </c>
      <c r="D158" s="308">
        <v>130</v>
      </c>
      <c r="E158" s="307">
        <f>'[1]КАШИ, СУПЫ МОЛ'!$F$104</f>
        <v>68.900000000000006</v>
      </c>
      <c r="F158" s="307"/>
      <c r="G158" s="307"/>
      <c r="H158" s="307"/>
      <c r="I158" s="307"/>
      <c r="J158" s="326">
        <f>'[1]КАШИ, СУПЫ МОЛ'!$F$107</f>
        <v>2.6</v>
      </c>
      <c r="K158" s="307"/>
      <c r="L158" s="307"/>
      <c r="M158" s="307"/>
      <c r="N158" s="307"/>
      <c r="O158" s="307"/>
      <c r="P158" s="307"/>
      <c r="Q158" s="989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26">
        <f>'[1]КАШИ, СУПЫ МОЛ'!$F$103</f>
        <v>19.37</v>
      </c>
      <c r="AS158" s="307"/>
      <c r="AT158" s="307"/>
      <c r="AU158" s="307"/>
      <c r="AV158" s="307"/>
      <c r="AW158" s="307"/>
      <c r="AX158" s="307"/>
      <c r="AY158" s="326"/>
      <c r="AZ158" s="307"/>
      <c r="BA158" s="307"/>
      <c r="BB158" s="307"/>
      <c r="BC158" s="307">
        <f>'[1]КАШИ, СУПЫ МОЛ'!$F$106</f>
        <v>2.6</v>
      </c>
      <c r="BD158" s="307"/>
      <c r="BE158" s="307"/>
      <c r="BF158" s="307"/>
      <c r="BG158" s="307"/>
      <c r="BH158" s="307"/>
      <c r="BI158" s="313"/>
      <c r="BJ158" s="680"/>
      <c r="BK158" s="686"/>
    </row>
    <row r="159" spans="1:63" ht="15" customHeight="1">
      <c r="A159" s="1358"/>
      <c r="B159" s="1344"/>
      <c r="C159" s="1329"/>
      <c r="D159" s="978">
        <v>200</v>
      </c>
      <c r="E159" s="311">
        <f>'[1]КАШИ, СУПЫ МОЛ'!$Q$104</f>
        <v>106</v>
      </c>
      <c r="F159" s="311"/>
      <c r="G159" s="311"/>
      <c r="H159" s="311"/>
      <c r="I159" s="311"/>
      <c r="J159" s="326">
        <f>'[1]КАШИ, СУПЫ МОЛ'!$Q$107</f>
        <v>4</v>
      </c>
      <c r="K159" s="311"/>
      <c r="L159" s="311"/>
      <c r="M159" s="311"/>
      <c r="N159" s="311"/>
      <c r="O159" s="311"/>
      <c r="P159" s="311"/>
      <c r="Q159" s="989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26">
        <f>'[1]КАШИ, СУПЫ МОЛ'!$Q$103</f>
        <v>29.8</v>
      </c>
      <c r="AS159" s="311"/>
      <c r="AT159" s="311"/>
      <c r="AU159" s="311"/>
      <c r="AV159" s="311"/>
      <c r="AW159" s="311"/>
      <c r="AX159" s="311"/>
      <c r="AY159" s="326"/>
      <c r="AZ159" s="311"/>
      <c r="BA159" s="311"/>
      <c r="BB159" s="311"/>
      <c r="BC159" s="311">
        <f>'[1]КАШИ, СУПЫ МОЛ'!$Q$106</f>
        <v>4</v>
      </c>
      <c r="BD159" s="311"/>
      <c r="BE159" s="311"/>
      <c r="BF159" s="311"/>
      <c r="BG159" s="311"/>
      <c r="BH159" s="311"/>
      <c r="BI159" s="310"/>
      <c r="BJ159" s="681"/>
      <c r="BK159" s="687"/>
    </row>
    <row r="160" spans="1:63" ht="15.75" customHeight="1">
      <c r="A160" s="1358"/>
      <c r="B160" s="1344"/>
      <c r="C160" s="1380" t="s">
        <v>294</v>
      </c>
      <c r="D160" s="308">
        <v>150</v>
      </c>
      <c r="E160" s="307">
        <f>[1]НАПИТКИ!$F$141</f>
        <v>75</v>
      </c>
      <c r="F160" s="307"/>
      <c r="G160" s="307"/>
      <c r="H160" s="307"/>
      <c r="I160" s="307"/>
      <c r="J160" s="326"/>
      <c r="K160" s="307"/>
      <c r="L160" s="307"/>
      <c r="M160" s="307"/>
      <c r="N160" s="307"/>
      <c r="O160" s="307"/>
      <c r="P160" s="307"/>
      <c r="Q160" s="989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26"/>
      <c r="AS160" s="307"/>
      <c r="AT160" s="307"/>
      <c r="AU160" s="307"/>
      <c r="AV160" s="307"/>
      <c r="AW160" s="307"/>
      <c r="AX160" s="307"/>
      <c r="AY160" s="326"/>
      <c r="AZ160" s="307"/>
      <c r="BA160" s="307"/>
      <c r="BB160" s="307"/>
      <c r="BC160" s="307">
        <f>[1]НАПИТКИ!$F$143</f>
        <v>6.5</v>
      </c>
      <c r="BD160" s="307"/>
      <c r="BE160" s="307"/>
      <c r="BF160" s="307">
        <f>[1]НАПИТКИ!$F$140</f>
        <v>1.5</v>
      </c>
      <c r="BG160" s="307"/>
      <c r="BH160" s="307"/>
      <c r="BI160" s="313"/>
      <c r="BJ160" s="680"/>
      <c r="BK160" s="686"/>
    </row>
    <row r="161" spans="1:63">
      <c r="A161" s="1358"/>
      <c r="B161" s="1344"/>
      <c r="C161" s="1548"/>
      <c r="D161" s="1139">
        <v>180</v>
      </c>
      <c r="E161" s="311">
        <f>[1]НАПИТКИ!$Q$141</f>
        <v>90</v>
      </c>
      <c r="F161" s="311"/>
      <c r="G161" s="311"/>
      <c r="H161" s="311"/>
      <c r="I161" s="311"/>
      <c r="J161" s="326"/>
      <c r="K161" s="311"/>
      <c r="L161" s="311"/>
      <c r="M161" s="311"/>
      <c r="N161" s="311"/>
      <c r="O161" s="311"/>
      <c r="P161" s="311"/>
      <c r="Q161" s="989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26"/>
      <c r="AS161" s="311"/>
      <c r="AT161" s="311"/>
      <c r="AU161" s="311"/>
      <c r="AV161" s="311"/>
      <c r="AW161" s="311"/>
      <c r="AX161" s="311"/>
      <c r="AY161" s="326"/>
      <c r="AZ161" s="311"/>
      <c r="BA161" s="311"/>
      <c r="BB161" s="311"/>
      <c r="BC161" s="311">
        <f>[1]НАПИТКИ!$Q$143</f>
        <v>7.8</v>
      </c>
      <c r="BD161" s="311"/>
      <c r="BE161" s="311"/>
      <c r="BF161" s="311">
        <f>[1]НАПИТКИ!$Q$140</f>
        <v>1.8</v>
      </c>
      <c r="BG161" s="311"/>
      <c r="BH161" s="311"/>
      <c r="BI161" s="310"/>
      <c r="BJ161" s="681"/>
      <c r="BK161" s="687"/>
    </row>
    <row r="162" spans="1:63">
      <c r="A162" s="1358"/>
      <c r="B162" s="1344"/>
      <c r="C162" s="1329" t="s">
        <v>382</v>
      </c>
      <c r="D162" s="330" t="s">
        <v>383</v>
      </c>
      <c r="E162" s="307"/>
      <c r="F162" s="307"/>
      <c r="G162" s="307"/>
      <c r="H162" s="307"/>
      <c r="I162" s="307"/>
      <c r="J162" s="326"/>
      <c r="K162" s="492">
        <f>'[1]ГАСТРОНОМИЯ, ВЫПЕЧКА'!$AB$279</f>
        <v>16</v>
      </c>
      <c r="L162" s="307"/>
      <c r="M162" s="307"/>
      <c r="N162" s="307"/>
      <c r="O162" s="307"/>
      <c r="P162" s="307"/>
      <c r="Q162" s="989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26"/>
      <c r="AS162" s="307"/>
      <c r="AT162" s="307"/>
      <c r="AU162" s="307"/>
      <c r="AV162" s="307"/>
      <c r="AW162" s="307"/>
      <c r="AX162" s="307"/>
      <c r="AY162" s="326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13"/>
      <c r="BJ162" s="680"/>
      <c r="BK162" s="686"/>
    </row>
    <row r="163" spans="1:63">
      <c r="A163" s="1358"/>
      <c r="B163" s="1344"/>
      <c r="C163" s="1329"/>
      <c r="D163" s="329" t="s">
        <v>383</v>
      </c>
      <c r="E163" s="311"/>
      <c r="F163" s="311"/>
      <c r="G163" s="311"/>
      <c r="H163" s="311"/>
      <c r="I163" s="311"/>
      <c r="J163" s="326"/>
      <c r="K163" s="311">
        <f>'[1]ГАСТРОНОМИЯ, ВЫПЕЧКА'!$AB$279</f>
        <v>16</v>
      </c>
      <c r="L163" s="311"/>
      <c r="M163" s="311"/>
      <c r="N163" s="311"/>
      <c r="O163" s="311"/>
      <c r="P163" s="311"/>
      <c r="Q163" s="989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26"/>
      <c r="AS163" s="311"/>
      <c r="AT163" s="311"/>
      <c r="AU163" s="311"/>
      <c r="AV163" s="311"/>
      <c r="AW163" s="311"/>
      <c r="AX163" s="311"/>
      <c r="AY163" s="326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0"/>
      <c r="BJ163" s="681"/>
      <c r="BK163" s="687"/>
    </row>
    <row r="164" spans="1:63" ht="15.75" customHeight="1">
      <c r="A164" s="1358"/>
      <c r="B164" s="1344"/>
      <c r="C164" s="1329" t="s">
        <v>48</v>
      </c>
      <c r="D164" s="308">
        <v>20</v>
      </c>
      <c r="E164" s="307"/>
      <c r="F164" s="307"/>
      <c r="G164" s="307"/>
      <c r="H164" s="307"/>
      <c r="I164" s="307"/>
      <c r="J164" s="326"/>
      <c r="K164" s="307"/>
      <c r="L164" s="307"/>
      <c r="M164" s="307"/>
      <c r="N164" s="307"/>
      <c r="O164" s="307"/>
      <c r="P164" s="307"/>
      <c r="Q164" s="989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>
        <f>'[1]ГАСТРОНОМИЯ, ВЫПЕЧКА'!$AB$17</f>
        <v>20</v>
      </c>
      <c r="AO164" s="307"/>
      <c r="AP164" s="307"/>
      <c r="AQ164" s="307"/>
      <c r="AR164" s="326"/>
      <c r="AS164" s="307"/>
      <c r="AT164" s="307"/>
      <c r="AU164" s="307"/>
      <c r="AV164" s="307"/>
      <c r="AW164" s="307"/>
      <c r="AX164" s="307"/>
      <c r="AY164" s="326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13"/>
      <c r="BJ164" s="680"/>
      <c r="BK164" s="686"/>
    </row>
    <row r="165" spans="1:63" ht="15.75" customHeight="1">
      <c r="A165" s="1358"/>
      <c r="B165" s="1344"/>
      <c r="C165" s="1329"/>
      <c r="D165" s="923">
        <v>25</v>
      </c>
      <c r="E165" s="311"/>
      <c r="F165" s="311"/>
      <c r="G165" s="311"/>
      <c r="H165" s="311"/>
      <c r="I165" s="311"/>
      <c r="J165" s="326"/>
      <c r="K165" s="311"/>
      <c r="L165" s="311"/>
      <c r="M165" s="311"/>
      <c r="N165" s="311"/>
      <c r="O165" s="311"/>
      <c r="P165" s="311"/>
      <c r="Q165" s="989"/>
      <c r="R165" s="311"/>
      <c r="S165" s="311"/>
      <c r="T165" s="311"/>
      <c r="U165" s="311"/>
      <c r="V165" s="311"/>
      <c r="W165" s="311"/>
      <c r="X165" s="311"/>
      <c r="Y165" s="311"/>
      <c r="Z165" s="311"/>
      <c r="AA165" s="311"/>
      <c r="AB165" s="311"/>
      <c r="AC165" s="311"/>
      <c r="AD165" s="311"/>
      <c r="AE165" s="311"/>
      <c r="AF165" s="311"/>
      <c r="AG165" s="311"/>
      <c r="AH165" s="311"/>
      <c r="AI165" s="311"/>
      <c r="AJ165" s="311"/>
      <c r="AK165" s="311"/>
      <c r="AL165" s="311"/>
      <c r="AM165" s="311"/>
      <c r="AN165" s="311">
        <f>'[1]ГАСТРОНОМИЯ, ВЫПЕЧКА'!$AX$17</f>
        <v>25</v>
      </c>
      <c r="AO165" s="311"/>
      <c r="AP165" s="311"/>
      <c r="AQ165" s="311"/>
      <c r="AR165" s="326"/>
      <c r="AS165" s="311"/>
      <c r="AT165" s="311"/>
      <c r="AU165" s="311"/>
      <c r="AV165" s="311"/>
      <c r="AW165" s="311"/>
      <c r="AX165" s="311"/>
      <c r="AY165" s="326"/>
      <c r="AZ165" s="311"/>
      <c r="BA165" s="311"/>
      <c r="BB165" s="311"/>
      <c r="BC165" s="311"/>
      <c r="BD165" s="311"/>
      <c r="BE165" s="311"/>
      <c r="BF165" s="311"/>
      <c r="BG165" s="311"/>
      <c r="BH165" s="311"/>
      <c r="BI165" s="310"/>
      <c r="BJ165" s="681"/>
      <c r="BK165" s="687"/>
    </row>
    <row r="166" spans="1:63" ht="15.75" customHeight="1">
      <c r="A166" s="1359"/>
      <c r="B166" s="1344"/>
      <c r="C166" s="1329" t="s">
        <v>68</v>
      </c>
      <c r="D166" s="308">
        <f>'[1]ГАСТРОНОМИЯ, ВЫПЕЧКА'!$I$60</f>
        <v>10</v>
      </c>
      <c r="E166" s="307"/>
      <c r="F166" s="307"/>
      <c r="G166" s="307"/>
      <c r="H166" s="307"/>
      <c r="I166" s="307"/>
      <c r="J166" s="326"/>
      <c r="K166" s="307"/>
      <c r="L166" s="307"/>
      <c r="M166" s="307"/>
      <c r="N166" s="307"/>
      <c r="O166" s="307"/>
      <c r="P166" s="307"/>
      <c r="Q166" s="989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>
        <f>'[1]ГАСТРОНОМИЯ, ВЫПЕЧКА'!$F$60</f>
        <v>10</v>
      </c>
      <c r="AP166" s="307"/>
      <c r="AQ166" s="307"/>
      <c r="AR166" s="326"/>
      <c r="AS166" s="307"/>
      <c r="AT166" s="307"/>
      <c r="AU166" s="307"/>
      <c r="AV166" s="307"/>
      <c r="AW166" s="307"/>
      <c r="AX166" s="307"/>
      <c r="AY166" s="326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13"/>
      <c r="BJ166" s="680"/>
      <c r="BK166" s="686"/>
    </row>
    <row r="167" spans="1:63" ht="15.75" customHeight="1">
      <c r="A167" s="1359"/>
      <c r="B167" s="1346"/>
      <c r="C167" s="1329"/>
      <c r="D167" s="925">
        <f>'[1]ГАСТРОНОМИЯ, ВЫПЕЧКА'!$AA$57</f>
        <v>20</v>
      </c>
      <c r="E167" s="926"/>
      <c r="F167" s="926"/>
      <c r="G167" s="926"/>
      <c r="H167" s="926"/>
      <c r="I167" s="926"/>
      <c r="J167" s="1001"/>
      <c r="K167" s="926"/>
      <c r="L167" s="926"/>
      <c r="M167" s="926"/>
      <c r="N167" s="926"/>
      <c r="O167" s="926"/>
      <c r="P167" s="926"/>
      <c r="Q167" s="994"/>
      <c r="R167" s="926"/>
      <c r="S167" s="926"/>
      <c r="T167" s="926"/>
      <c r="U167" s="926"/>
      <c r="V167" s="926"/>
      <c r="W167" s="926"/>
      <c r="X167" s="926"/>
      <c r="Y167" s="926"/>
      <c r="Z167" s="926"/>
      <c r="AA167" s="926"/>
      <c r="AB167" s="926"/>
      <c r="AC167" s="926"/>
      <c r="AD167" s="926"/>
      <c r="AE167" s="926"/>
      <c r="AF167" s="926"/>
      <c r="AG167" s="926"/>
      <c r="AH167" s="926"/>
      <c r="AI167" s="926"/>
      <c r="AJ167" s="926"/>
      <c r="AK167" s="926"/>
      <c r="AL167" s="926"/>
      <c r="AM167" s="926"/>
      <c r="AN167" s="926"/>
      <c r="AO167" s="926">
        <f>'[1]ГАСТРОНОМИЯ, ВЫПЕЧКА'!$AB$60</f>
        <v>20</v>
      </c>
      <c r="AP167" s="926"/>
      <c r="AQ167" s="926"/>
      <c r="AR167" s="1001"/>
      <c r="AS167" s="926"/>
      <c r="AT167" s="926"/>
      <c r="AU167" s="926"/>
      <c r="AV167" s="926"/>
      <c r="AW167" s="926"/>
      <c r="AX167" s="926"/>
      <c r="AY167" s="1001"/>
      <c r="AZ167" s="926"/>
      <c r="BA167" s="926"/>
      <c r="BB167" s="926"/>
      <c r="BC167" s="926"/>
      <c r="BD167" s="926"/>
      <c r="BE167" s="926"/>
      <c r="BF167" s="926"/>
      <c r="BG167" s="926"/>
      <c r="BH167" s="926"/>
      <c r="BI167" s="927"/>
      <c r="BJ167" s="927"/>
      <c r="BK167" s="928"/>
    </row>
    <row r="168" spans="1:63" ht="15.75" customHeight="1">
      <c r="A168" s="1358"/>
      <c r="B168" s="1349" t="s">
        <v>276</v>
      </c>
      <c r="C168" s="1329" t="s">
        <v>518</v>
      </c>
      <c r="D168" s="308">
        <v>95</v>
      </c>
      <c r="E168" s="307"/>
      <c r="F168" s="307"/>
      <c r="G168" s="307"/>
      <c r="H168" s="307"/>
      <c r="I168" s="307"/>
      <c r="J168" s="326"/>
      <c r="K168" s="307"/>
      <c r="L168" s="307"/>
      <c r="M168" s="307"/>
      <c r="N168" s="307"/>
      <c r="O168" s="307"/>
      <c r="P168" s="307"/>
      <c r="Q168" s="989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>
        <f>'[1]ФРУКТЫ, ОВОЩИ'!$Q$17</f>
        <v>95</v>
      </c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26"/>
      <c r="AS168" s="307"/>
      <c r="AT168" s="307"/>
      <c r="AU168" s="307"/>
      <c r="AV168" s="307"/>
      <c r="AW168" s="307"/>
      <c r="AX168" s="307"/>
      <c r="AY168" s="326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13"/>
      <c r="BJ168" s="680"/>
      <c r="BK168" s="686"/>
    </row>
    <row r="169" spans="1:63" ht="15.75" customHeight="1">
      <c r="A169" s="1358"/>
      <c r="B169" s="1349"/>
      <c r="C169" s="1329"/>
      <c r="D169" s="978">
        <v>100</v>
      </c>
      <c r="E169" s="311"/>
      <c r="F169" s="311"/>
      <c r="G169" s="311"/>
      <c r="H169" s="311"/>
      <c r="I169" s="311"/>
      <c r="J169" s="326"/>
      <c r="K169" s="311"/>
      <c r="L169" s="311"/>
      <c r="M169" s="311"/>
      <c r="N169" s="311"/>
      <c r="O169" s="311"/>
      <c r="P169" s="311"/>
      <c r="Q169" s="989"/>
      <c r="R169" s="311"/>
      <c r="S169" s="311"/>
      <c r="T169" s="311"/>
      <c r="U169" s="311"/>
      <c r="V169" s="311"/>
      <c r="W169" s="311"/>
      <c r="X169" s="311"/>
      <c r="Y169" s="311"/>
      <c r="Z169" s="311"/>
      <c r="AA169" s="311">
        <f>'[1]ФРУКТЫ, ОВОЩИ'!$F$17</f>
        <v>100</v>
      </c>
      <c r="AB169" s="311"/>
      <c r="AC169" s="311"/>
      <c r="AD169" s="311"/>
      <c r="AE169" s="311"/>
      <c r="AF169" s="311"/>
      <c r="AG169" s="311"/>
      <c r="AH169" s="311"/>
      <c r="AI169" s="311"/>
      <c r="AJ169" s="311"/>
      <c r="AK169" s="311"/>
      <c r="AL169" s="311"/>
      <c r="AM169" s="311"/>
      <c r="AN169" s="311"/>
      <c r="AO169" s="311"/>
      <c r="AP169" s="311"/>
      <c r="AQ169" s="311"/>
      <c r="AR169" s="326"/>
      <c r="AS169" s="311"/>
      <c r="AT169" s="311"/>
      <c r="AU169" s="311"/>
      <c r="AV169" s="311"/>
      <c r="AW169" s="311"/>
      <c r="AX169" s="311"/>
      <c r="AY169" s="326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0"/>
      <c r="BJ169" s="681"/>
      <c r="BK169" s="687"/>
    </row>
    <row r="170" spans="1:63" ht="15.75" customHeight="1">
      <c r="A170" s="1358"/>
      <c r="B170" s="1372" t="s">
        <v>274</v>
      </c>
      <c r="C170" s="1329" t="s">
        <v>295</v>
      </c>
      <c r="D170" s="308">
        <f>'[1]ФРУКТЫ, ОВОЩИ'!$E$310</f>
        <v>40</v>
      </c>
      <c r="E170" s="307"/>
      <c r="F170" s="307"/>
      <c r="G170" s="307"/>
      <c r="H170" s="307"/>
      <c r="I170" s="307"/>
      <c r="J170" s="326"/>
      <c r="K170" s="307"/>
      <c r="L170" s="307"/>
      <c r="M170" s="307"/>
      <c r="N170" s="307"/>
      <c r="O170" s="307"/>
      <c r="P170" s="307"/>
      <c r="Q170" s="989"/>
      <c r="R170" s="307"/>
      <c r="S170" s="307"/>
      <c r="T170" s="307"/>
      <c r="U170" s="307">
        <f>'[1]ФРУКТЫ, ОВОЩИ'!$F$357</f>
        <v>8.4</v>
      </c>
      <c r="V170" s="307">
        <f>'[1]ФРУКТЫ, ОВОЩИ'!$F$356</f>
        <v>37.6</v>
      </c>
      <c r="W170" s="307"/>
      <c r="X170" s="307"/>
      <c r="Y170" s="307"/>
      <c r="Z170" s="307"/>
      <c r="AA170" s="307"/>
      <c r="AB170" s="307"/>
      <c r="AC170" s="307"/>
      <c r="AD170" s="307"/>
      <c r="AE170" s="307"/>
      <c r="AF170" s="307"/>
      <c r="AG170" s="307"/>
      <c r="AH170" s="307"/>
      <c r="AI170" s="307">
        <f>'[1]ФРУКТЫ, ОВОЩИ'!$F$358</f>
        <v>7</v>
      </c>
      <c r="AJ170" s="307"/>
      <c r="AK170" s="307"/>
      <c r="AL170" s="307"/>
      <c r="AM170" s="307"/>
      <c r="AN170" s="307"/>
      <c r="AO170" s="307"/>
      <c r="AP170" s="307"/>
      <c r="AQ170" s="307"/>
      <c r="AR170" s="326"/>
      <c r="AS170" s="307"/>
      <c r="AT170" s="307"/>
      <c r="AU170" s="307"/>
      <c r="AV170" s="307"/>
      <c r="AW170" s="307"/>
      <c r="AX170" s="307"/>
      <c r="AY170" s="326"/>
      <c r="AZ170" s="307"/>
      <c r="BA170" s="307"/>
      <c r="BB170" s="307"/>
      <c r="BC170" s="307">
        <f>'[1]ФРУКТЫ, ОВОЩИ'!$F$360</f>
        <v>0.6</v>
      </c>
      <c r="BD170" s="307">
        <f>'[1]ФРУКТЫ, ОВОЩИ'!$F$359</f>
        <v>2.8</v>
      </c>
      <c r="BE170" s="307"/>
      <c r="BF170" s="307"/>
      <c r="BG170" s="307"/>
      <c r="BH170" s="307"/>
      <c r="BI170" s="313"/>
      <c r="BJ170" s="680"/>
      <c r="BK170" s="686"/>
    </row>
    <row r="171" spans="1:63" ht="15.75" customHeight="1">
      <c r="A171" s="1358"/>
      <c r="B171" s="1373"/>
      <c r="C171" s="1329"/>
      <c r="D171" s="1066">
        <f>'[1]ФРУКТЫ, ОВОЩИ'!$P$310</f>
        <v>60</v>
      </c>
      <c r="E171" s="311"/>
      <c r="F171" s="311"/>
      <c r="G171" s="311"/>
      <c r="H171" s="311"/>
      <c r="I171" s="311"/>
      <c r="J171" s="326"/>
      <c r="K171" s="311"/>
      <c r="L171" s="311"/>
      <c r="M171" s="311"/>
      <c r="N171" s="311"/>
      <c r="O171" s="311"/>
      <c r="P171" s="311"/>
      <c r="Q171" s="989"/>
      <c r="R171" s="311"/>
      <c r="S171" s="311"/>
      <c r="T171" s="311"/>
      <c r="U171" s="311">
        <f>'[1]ФРУКТЫ, ОВОЩИ'!$Q$357</f>
        <v>12.6</v>
      </c>
      <c r="V171" s="311">
        <f>'[1]ФРУКТЫ, ОВОЩИ'!$Q$356</f>
        <v>56.4</v>
      </c>
      <c r="W171" s="311"/>
      <c r="X171" s="311"/>
      <c r="Y171" s="311"/>
      <c r="Z171" s="311"/>
      <c r="AA171" s="311"/>
      <c r="AB171" s="311"/>
      <c r="AC171" s="311"/>
      <c r="AD171" s="311"/>
      <c r="AE171" s="311"/>
      <c r="AF171" s="311"/>
      <c r="AG171" s="311"/>
      <c r="AH171" s="311"/>
      <c r="AI171" s="311">
        <f>'[1]ФРУКТЫ, ОВОЩИ'!$Q$358</f>
        <v>10.5</v>
      </c>
      <c r="AJ171" s="311"/>
      <c r="AK171" s="311"/>
      <c r="AL171" s="311"/>
      <c r="AM171" s="311"/>
      <c r="AN171" s="311"/>
      <c r="AO171" s="311"/>
      <c r="AP171" s="311"/>
      <c r="AQ171" s="311"/>
      <c r="AR171" s="326"/>
      <c r="AS171" s="311"/>
      <c r="AT171" s="311"/>
      <c r="AU171" s="311"/>
      <c r="AV171" s="311"/>
      <c r="AW171" s="311"/>
      <c r="AX171" s="311"/>
      <c r="AY171" s="326"/>
      <c r="AZ171" s="311"/>
      <c r="BA171" s="311"/>
      <c r="BB171" s="311"/>
      <c r="BC171" s="311">
        <f>'[1]ФРУКТЫ, ОВОЩИ'!$Q$360</f>
        <v>0.8</v>
      </c>
      <c r="BD171" s="311">
        <f>'[1]ФРУКТЫ, ОВОЩИ'!$Q$359</f>
        <v>4</v>
      </c>
      <c r="BE171" s="311"/>
      <c r="BF171" s="311"/>
      <c r="BG171" s="311"/>
      <c r="BH171" s="311"/>
      <c r="BI171" s="310"/>
      <c r="BJ171" s="681"/>
      <c r="BK171" s="687"/>
    </row>
    <row r="172" spans="1:63" ht="16.5" customHeight="1">
      <c r="A172" s="1358"/>
      <c r="B172" s="1373"/>
      <c r="C172" s="1380" t="s">
        <v>380</v>
      </c>
      <c r="D172" s="308">
        <v>180</v>
      </c>
      <c r="E172" s="307"/>
      <c r="F172" s="307"/>
      <c r="G172" s="307"/>
      <c r="H172" s="307">
        <f>[1]СУПЫ!$F$320</f>
        <v>4.5</v>
      </c>
      <c r="I172" s="307"/>
      <c r="J172" s="326"/>
      <c r="K172" s="307"/>
      <c r="L172" s="307"/>
      <c r="M172" s="307"/>
      <c r="N172" s="307"/>
      <c r="O172" s="307"/>
      <c r="P172" s="307"/>
      <c r="Q172" s="989"/>
      <c r="R172" s="307">
        <f>[1]СУПЫ!$F$314</f>
        <v>28.26</v>
      </c>
      <c r="S172" s="307">
        <f>[1]СУПЫ!$F$313</f>
        <v>27</v>
      </c>
      <c r="T172" s="307"/>
      <c r="U172" s="307">
        <f>[1]СУПЫ!$F$317</f>
        <v>8.64</v>
      </c>
      <c r="V172" s="307">
        <f>[1]СУПЫ!$F$316</f>
        <v>9</v>
      </c>
      <c r="W172" s="307"/>
      <c r="X172" s="307"/>
      <c r="Y172" s="307"/>
      <c r="Z172" s="307"/>
      <c r="AA172" s="307"/>
      <c r="AB172" s="307"/>
      <c r="AC172" s="307"/>
      <c r="AD172" s="307"/>
      <c r="AE172" s="307"/>
      <c r="AF172" s="307"/>
      <c r="AG172" s="307"/>
      <c r="AH172" s="307"/>
      <c r="AI172" s="307"/>
      <c r="AJ172" s="307"/>
      <c r="AK172" s="307"/>
      <c r="AL172" s="307"/>
      <c r="AM172" s="307"/>
      <c r="AN172" s="307"/>
      <c r="AO172" s="307"/>
      <c r="AP172" s="307"/>
      <c r="AQ172" s="307"/>
      <c r="AR172" s="326"/>
      <c r="AS172" s="307">
        <f>[1]СУПЫ!$F$315</f>
        <v>7.2</v>
      </c>
      <c r="AT172" s="307"/>
      <c r="AU172" s="307"/>
      <c r="AV172" s="307"/>
      <c r="AW172" s="307"/>
      <c r="AX172" s="307"/>
      <c r="AY172" s="326"/>
      <c r="AZ172" s="307"/>
      <c r="BA172" s="307"/>
      <c r="BB172" s="307"/>
      <c r="BC172" s="307"/>
      <c r="BD172" s="307">
        <f>[1]СУПЫ!$F$318</f>
        <v>2.16</v>
      </c>
      <c r="BE172" s="307"/>
      <c r="BF172" s="307"/>
      <c r="BG172" s="307"/>
      <c r="BH172" s="313"/>
      <c r="BI172" s="313"/>
      <c r="BJ172" s="680"/>
      <c r="BK172" s="686"/>
    </row>
    <row r="173" spans="1:63" ht="16.5" customHeight="1">
      <c r="A173" s="1358"/>
      <c r="B173" s="1373"/>
      <c r="C173" s="1381"/>
      <c r="D173" s="907">
        <v>200</v>
      </c>
      <c r="E173" s="311"/>
      <c r="F173" s="311"/>
      <c r="G173" s="311"/>
      <c r="H173" s="311">
        <f>[1]СУПЫ!$Q$320</f>
        <v>5</v>
      </c>
      <c r="I173" s="311"/>
      <c r="J173" s="326"/>
      <c r="K173" s="311"/>
      <c r="L173" s="311"/>
      <c r="M173" s="311"/>
      <c r="N173" s="311"/>
      <c r="O173" s="311"/>
      <c r="P173" s="311"/>
      <c r="Q173" s="989"/>
      <c r="R173" s="311">
        <f>[1]СУПЫ!$Q$314</f>
        <v>31.4</v>
      </c>
      <c r="S173" s="311">
        <f>[1]СУПЫ!$Q$313</f>
        <v>30</v>
      </c>
      <c r="T173" s="311"/>
      <c r="U173" s="311">
        <f>[1]СУПЫ!$Q$317</f>
        <v>9.6</v>
      </c>
      <c r="V173" s="311">
        <f>[1]СУПЫ!$Q$316</f>
        <v>10</v>
      </c>
      <c r="W173" s="311"/>
      <c r="X173" s="311"/>
      <c r="Y173" s="311"/>
      <c r="Z173" s="311"/>
      <c r="AA173" s="311"/>
      <c r="AB173" s="311"/>
      <c r="AC173" s="311"/>
      <c r="AD173" s="311"/>
      <c r="AE173" s="311"/>
      <c r="AF173" s="311"/>
      <c r="AG173" s="311"/>
      <c r="AH173" s="311"/>
      <c r="AI173" s="311"/>
      <c r="AJ173" s="311"/>
      <c r="AK173" s="311"/>
      <c r="AL173" s="311"/>
      <c r="AM173" s="311"/>
      <c r="AN173" s="311"/>
      <c r="AO173" s="311"/>
      <c r="AP173" s="311"/>
      <c r="AQ173" s="311"/>
      <c r="AR173" s="326"/>
      <c r="AS173" s="311">
        <f>[1]СУПЫ!$Q$315</f>
        <v>8</v>
      </c>
      <c r="AT173" s="311"/>
      <c r="AU173" s="311"/>
      <c r="AV173" s="311"/>
      <c r="AW173" s="311"/>
      <c r="AX173" s="311"/>
      <c r="AY173" s="326"/>
      <c r="AZ173" s="311"/>
      <c r="BA173" s="311"/>
      <c r="BB173" s="311"/>
      <c r="BC173" s="311"/>
      <c r="BD173" s="311">
        <f>[1]СУПЫ!$Q$318</f>
        <v>2.4</v>
      </c>
      <c r="BE173" s="311"/>
      <c r="BF173" s="311"/>
      <c r="BG173" s="311"/>
      <c r="BH173" s="310"/>
      <c r="BI173" s="310"/>
      <c r="BJ173" s="681"/>
      <c r="BK173" s="687"/>
    </row>
    <row r="174" spans="1:63" ht="23.25" customHeight="1">
      <c r="A174" s="1358"/>
      <c r="B174" s="1374"/>
      <c r="C174" s="977" t="s">
        <v>507</v>
      </c>
      <c r="D174" s="308">
        <v>60</v>
      </c>
      <c r="E174" s="307">
        <f>'[1]МЯСО, РЫБА'!$F$193</f>
        <v>12</v>
      </c>
      <c r="F174" s="307"/>
      <c r="G174" s="307"/>
      <c r="H174" s="307"/>
      <c r="I174" s="307"/>
      <c r="J174" s="326">
        <f>'[1]МЯСО, РЫБА'!$F$191+'[1]МЯСО, РЫБА'!$I$195</f>
        <v>3</v>
      </c>
      <c r="K174" s="307"/>
      <c r="L174" s="307">
        <f>'[1]МЯСО, РЫБА'!$F$189</f>
        <v>76.3</v>
      </c>
      <c r="M174" s="307"/>
      <c r="N174" s="307"/>
      <c r="O174" s="307"/>
      <c r="P174" s="307"/>
      <c r="Q174" s="989">
        <f>'[1]МЯСО, РЫБА'!$F$192</f>
        <v>0.17799999999999999</v>
      </c>
      <c r="R174" s="307"/>
      <c r="S174" s="307"/>
      <c r="T174" s="307"/>
      <c r="U174" s="307"/>
      <c r="V174" s="307"/>
      <c r="W174" s="307"/>
      <c r="X174" s="307"/>
      <c r="Y174" s="307"/>
      <c r="Z174" s="307"/>
      <c r="AA174" s="307"/>
      <c r="AB174" s="307"/>
      <c r="AC174" s="307"/>
      <c r="AD174" s="307"/>
      <c r="AE174" s="307"/>
      <c r="AF174" s="307"/>
      <c r="AG174" s="307"/>
      <c r="AH174" s="307"/>
      <c r="AI174" s="307"/>
      <c r="AJ174" s="307"/>
      <c r="AK174" s="307"/>
      <c r="AL174" s="307"/>
      <c r="AM174" s="307"/>
      <c r="AN174" s="307"/>
      <c r="AO174" s="307"/>
      <c r="AP174" s="307"/>
      <c r="AQ174" s="307"/>
      <c r="AR174" s="326"/>
      <c r="AS174" s="307"/>
      <c r="AT174" s="307"/>
      <c r="AU174" s="307"/>
      <c r="AV174" s="307"/>
      <c r="AW174" s="307"/>
      <c r="AX174" s="307"/>
      <c r="AY174" s="326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13"/>
      <c r="BJ174" s="680"/>
      <c r="BK174" s="686"/>
    </row>
    <row r="175" spans="1:63" ht="21.75" customHeight="1">
      <c r="A175" s="1358"/>
      <c r="B175" s="1373"/>
      <c r="C175" s="917" t="s">
        <v>520</v>
      </c>
      <c r="D175" s="907">
        <v>70</v>
      </c>
      <c r="E175" s="311"/>
      <c r="F175" s="311"/>
      <c r="G175" s="311"/>
      <c r="H175" s="311"/>
      <c r="I175" s="311"/>
      <c r="J175" s="326">
        <f>'[1]МЯСО, РЫБА'!$Q$147</f>
        <v>2.2000000000000002</v>
      </c>
      <c r="K175" s="311"/>
      <c r="L175" s="311">
        <f>'[1]МЯСО, РЫБА'!$Q$146</f>
        <v>76.2</v>
      </c>
      <c r="M175" s="311"/>
      <c r="N175" s="311"/>
      <c r="O175" s="311"/>
      <c r="P175" s="311"/>
      <c r="Q175" s="989"/>
      <c r="R175" s="311"/>
      <c r="S175" s="311"/>
      <c r="T175" s="311"/>
      <c r="U175" s="311">
        <f>'[1]МЯСО, РЫБА'!$Q$148</f>
        <v>8.8000000000000007</v>
      </c>
      <c r="V175" s="311"/>
      <c r="W175" s="311"/>
      <c r="X175" s="311"/>
      <c r="Y175" s="311"/>
      <c r="Z175" s="311"/>
      <c r="AA175" s="311"/>
      <c r="AB175" s="311"/>
      <c r="AC175" s="311"/>
      <c r="AD175" s="311"/>
      <c r="AE175" s="311"/>
      <c r="AF175" s="311"/>
      <c r="AG175" s="311"/>
      <c r="AH175" s="311"/>
      <c r="AI175" s="311">
        <f>'[1]МЯСО, РЫБА'!$Q$149</f>
        <v>5.8</v>
      </c>
      <c r="AJ175" s="311"/>
      <c r="AK175" s="311"/>
      <c r="AL175" s="311"/>
      <c r="AM175" s="311"/>
      <c r="AN175" s="311"/>
      <c r="AO175" s="311"/>
      <c r="AP175" s="311"/>
      <c r="AQ175" s="311">
        <f>'[1]МЯСО, РЫБА'!$Q$150</f>
        <v>1.9</v>
      </c>
      <c r="AR175" s="326"/>
      <c r="AS175" s="311"/>
      <c r="AT175" s="311"/>
      <c r="AU175" s="311"/>
      <c r="AV175" s="311"/>
      <c r="AW175" s="311"/>
      <c r="AX175" s="311"/>
      <c r="AY175" s="326"/>
      <c r="AZ175" s="311"/>
      <c r="BA175" s="311"/>
      <c r="BB175" s="311"/>
      <c r="BC175" s="311"/>
      <c r="BD175" s="311"/>
      <c r="BE175" s="311"/>
      <c r="BF175" s="311"/>
      <c r="BG175" s="311"/>
      <c r="BH175" s="311"/>
      <c r="BI175" s="310"/>
      <c r="BJ175" s="681"/>
      <c r="BK175" s="687"/>
    </row>
    <row r="176" spans="1:63" ht="15.75" customHeight="1">
      <c r="A176" s="1358"/>
      <c r="B176" s="1373"/>
      <c r="C176" s="1332" t="s">
        <v>166</v>
      </c>
      <c r="D176" s="308">
        <v>110</v>
      </c>
      <c r="E176" s="307"/>
      <c r="F176" s="307"/>
      <c r="G176" s="307"/>
      <c r="H176" s="307"/>
      <c r="I176" s="307"/>
      <c r="J176" s="326">
        <f>[1]ГАРНИРЫ!$F$62</f>
        <v>2.9333333333333331</v>
      </c>
      <c r="K176" s="307"/>
      <c r="L176" s="307"/>
      <c r="M176" s="307"/>
      <c r="N176" s="307"/>
      <c r="O176" s="307"/>
      <c r="P176" s="307"/>
      <c r="Q176" s="989"/>
      <c r="R176" s="307"/>
      <c r="S176" s="307"/>
      <c r="T176" s="307"/>
      <c r="U176" s="307"/>
      <c r="V176" s="307"/>
      <c r="W176" s="307"/>
      <c r="X176" s="307"/>
      <c r="Y176" s="307"/>
      <c r="Z176" s="307"/>
      <c r="AA176" s="307"/>
      <c r="AB176" s="307"/>
      <c r="AC176" s="307"/>
      <c r="AD176" s="307"/>
      <c r="AE176" s="307"/>
      <c r="AF176" s="307"/>
      <c r="AG176" s="307"/>
      <c r="AH176" s="307"/>
      <c r="AI176" s="307"/>
      <c r="AJ176" s="307"/>
      <c r="AK176" s="307"/>
      <c r="AL176" s="307"/>
      <c r="AM176" s="307"/>
      <c r="AN176" s="307"/>
      <c r="AO176" s="307"/>
      <c r="AP176" s="307"/>
      <c r="AQ176" s="307"/>
      <c r="AR176" s="326"/>
      <c r="AS176" s="307"/>
      <c r="AT176" s="307"/>
      <c r="AU176" s="307"/>
      <c r="AV176" s="307"/>
      <c r="AW176" s="307"/>
      <c r="AX176" s="307"/>
      <c r="AY176" s="326">
        <f>[1]ГАРНИРЫ!$F$60</f>
        <v>37.4</v>
      </c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13"/>
      <c r="BJ176" s="680"/>
      <c r="BK176" s="686"/>
    </row>
    <row r="177" spans="1:63" ht="15.75" customHeight="1">
      <c r="A177" s="1358"/>
      <c r="B177" s="1373"/>
      <c r="C177" s="1333"/>
      <c r="D177" s="907">
        <v>150</v>
      </c>
      <c r="E177" s="311"/>
      <c r="F177" s="311"/>
      <c r="G177" s="311"/>
      <c r="H177" s="311"/>
      <c r="I177" s="311"/>
      <c r="J177" s="326">
        <f>[1]ГАРНИРЫ!$Q$62</f>
        <v>4</v>
      </c>
      <c r="K177" s="311"/>
      <c r="L177" s="311"/>
      <c r="M177" s="311"/>
      <c r="N177" s="311"/>
      <c r="O177" s="311"/>
      <c r="P177" s="311"/>
      <c r="Q177" s="989"/>
      <c r="R177" s="311"/>
      <c r="S177" s="311"/>
      <c r="T177" s="311"/>
      <c r="U177" s="311"/>
      <c r="V177" s="311"/>
      <c r="W177" s="311"/>
      <c r="X177" s="311"/>
      <c r="Y177" s="311"/>
      <c r="Z177" s="311"/>
      <c r="AA177" s="311"/>
      <c r="AB177" s="311"/>
      <c r="AC177" s="311"/>
      <c r="AD177" s="311"/>
      <c r="AE177" s="311"/>
      <c r="AF177" s="311"/>
      <c r="AG177" s="311"/>
      <c r="AH177" s="311"/>
      <c r="AI177" s="311"/>
      <c r="AJ177" s="311"/>
      <c r="AK177" s="311"/>
      <c r="AL177" s="311"/>
      <c r="AM177" s="311"/>
      <c r="AN177" s="311"/>
      <c r="AO177" s="311"/>
      <c r="AP177" s="311"/>
      <c r="AQ177" s="311"/>
      <c r="AR177" s="326"/>
      <c r="AS177" s="311"/>
      <c r="AT177" s="311"/>
      <c r="AU177" s="311"/>
      <c r="AV177" s="311"/>
      <c r="AW177" s="311"/>
      <c r="AX177" s="311"/>
      <c r="AY177" s="326">
        <f>[1]ГАРНИРЫ!$Q$60</f>
        <v>51</v>
      </c>
      <c r="AZ177" s="311"/>
      <c r="BA177" s="311"/>
      <c r="BB177" s="311"/>
      <c r="BC177" s="311"/>
      <c r="BD177" s="311"/>
      <c r="BE177" s="311"/>
      <c r="BF177" s="311"/>
      <c r="BG177" s="311"/>
      <c r="BH177" s="311"/>
      <c r="BI177" s="310"/>
      <c r="BJ177" s="681"/>
      <c r="BK177" s="687"/>
    </row>
    <row r="178" spans="1:63">
      <c r="A178" s="1358"/>
      <c r="B178" s="1373"/>
      <c r="C178" s="1380" t="s">
        <v>305</v>
      </c>
      <c r="D178" s="308">
        <v>150</v>
      </c>
      <c r="E178" s="307"/>
      <c r="F178" s="307"/>
      <c r="G178" s="307"/>
      <c r="H178" s="307"/>
      <c r="I178" s="307"/>
      <c r="J178" s="326"/>
      <c r="K178" s="307"/>
      <c r="L178" s="307"/>
      <c r="M178" s="307"/>
      <c r="N178" s="307"/>
      <c r="O178" s="307"/>
      <c r="P178" s="307"/>
      <c r="Q178" s="989"/>
      <c r="R178" s="307"/>
      <c r="S178" s="307"/>
      <c r="T178" s="307"/>
      <c r="U178" s="307"/>
      <c r="V178" s="307"/>
      <c r="W178" s="307"/>
      <c r="X178" s="307"/>
      <c r="Y178" s="307"/>
      <c r="Z178" s="307"/>
      <c r="AA178" s="307"/>
      <c r="AB178" s="307"/>
      <c r="AC178" s="307"/>
      <c r="AD178" s="307">
        <f>[1]НАПИТКИ!$F$317</f>
        <v>18.600000000000001</v>
      </c>
      <c r="AE178" s="307"/>
      <c r="AF178" s="307"/>
      <c r="AG178" s="307"/>
      <c r="AH178" s="307"/>
      <c r="AI178" s="307"/>
      <c r="AJ178" s="307"/>
      <c r="AK178" s="307"/>
      <c r="AL178" s="307"/>
      <c r="AM178" s="307"/>
      <c r="AN178" s="307"/>
      <c r="AO178" s="307"/>
      <c r="AP178" s="307"/>
      <c r="AQ178" s="307"/>
      <c r="AR178" s="326"/>
      <c r="AS178" s="307"/>
      <c r="AT178" s="307"/>
      <c r="AU178" s="307"/>
      <c r="AV178" s="307"/>
      <c r="AW178" s="307"/>
      <c r="AX178" s="307"/>
      <c r="AY178" s="326"/>
      <c r="AZ178" s="307"/>
      <c r="BA178" s="307"/>
      <c r="BB178" s="307"/>
      <c r="BC178" s="307">
        <f>[1]НАПИТКИ!$F$318</f>
        <v>6.5</v>
      </c>
      <c r="BD178" s="307"/>
      <c r="BE178" s="307"/>
      <c r="BF178" s="307"/>
      <c r="BG178" s="307"/>
      <c r="BH178" s="307"/>
      <c r="BI178" s="313"/>
      <c r="BJ178" s="680"/>
      <c r="BK178" s="686"/>
    </row>
    <row r="179" spans="1:63">
      <c r="A179" s="1358"/>
      <c r="B179" s="1373"/>
      <c r="C179" s="1548"/>
      <c r="D179" s="914">
        <v>180</v>
      </c>
      <c r="E179" s="311"/>
      <c r="F179" s="311"/>
      <c r="G179" s="311"/>
      <c r="H179" s="311"/>
      <c r="I179" s="311"/>
      <c r="J179" s="326"/>
      <c r="K179" s="311"/>
      <c r="L179" s="311"/>
      <c r="M179" s="311"/>
      <c r="N179" s="311"/>
      <c r="O179" s="311"/>
      <c r="P179" s="311"/>
      <c r="Q179" s="989"/>
      <c r="R179" s="311"/>
      <c r="S179" s="311"/>
      <c r="T179" s="311"/>
      <c r="U179" s="311"/>
      <c r="V179" s="311"/>
      <c r="W179" s="311"/>
      <c r="X179" s="311"/>
      <c r="Y179" s="311"/>
      <c r="Z179" s="311"/>
      <c r="AA179" s="311"/>
      <c r="AB179" s="311"/>
      <c r="AC179" s="311"/>
      <c r="AD179" s="311">
        <f>[1]НАПИТКИ!$Q$317</f>
        <v>22.320000000000004</v>
      </c>
      <c r="AE179" s="311"/>
      <c r="AF179" s="311"/>
      <c r="AG179" s="311"/>
      <c r="AH179" s="311"/>
      <c r="AI179" s="311"/>
      <c r="AJ179" s="311"/>
      <c r="AK179" s="311"/>
      <c r="AL179" s="311"/>
      <c r="AM179" s="311"/>
      <c r="AN179" s="311"/>
      <c r="AO179" s="311"/>
      <c r="AP179" s="311"/>
      <c r="AQ179" s="311"/>
      <c r="AR179" s="326"/>
      <c r="AS179" s="311"/>
      <c r="AT179" s="311"/>
      <c r="AU179" s="311"/>
      <c r="AV179" s="311"/>
      <c r="AW179" s="311"/>
      <c r="AX179" s="311"/>
      <c r="AY179" s="326"/>
      <c r="AZ179" s="311"/>
      <c r="BA179" s="311"/>
      <c r="BB179" s="311"/>
      <c r="BC179" s="311">
        <f>[1]НАПИТКИ!$Q$318</f>
        <v>7.8</v>
      </c>
      <c r="BD179" s="311"/>
      <c r="BE179" s="311"/>
      <c r="BF179" s="311"/>
      <c r="BG179" s="311"/>
      <c r="BH179" s="311"/>
      <c r="BI179" s="310"/>
      <c r="BJ179" s="681"/>
      <c r="BK179" s="687"/>
    </row>
    <row r="180" spans="1:63" ht="15.75" customHeight="1">
      <c r="A180" s="1358"/>
      <c r="B180" s="1373"/>
      <c r="C180" s="1329" t="s">
        <v>48</v>
      </c>
      <c r="D180" s="308">
        <v>20</v>
      </c>
      <c r="E180" s="307"/>
      <c r="F180" s="307"/>
      <c r="G180" s="307"/>
      <c r="H180" s="307"/>
      <c r="I180" s="307"/>
      <c r="J180" s="326"/>
      <c r="K180" s="307"/>
      <c r="L180" s="307"/>
      <c r="M180" s="307"/>
      <c r="N180" s="307"/>
      <c r="O180" s="307"/>
      <c r="P180" s="307"/>
      <c r="Q180" s="989"/>
      <c r="R180" s="307"/>
      <c r="S180" s="307"/>
      <c r="T180" s="307"/>
      <c r="U180" s="307"/>
      <c r="V180" s="307"/>
      <c r="W180" s="307"/>
      <c r="X180" s="307"/>
      <c r="Y180" s="307"/>
      <c r="Z180" s="307"/>
      <c r="AA180" s="307"/>
      <c r="AB180" s="307"/>
      <c r="AC180" s="307"/>
      <c r="AD180" s="307"/>
      <c r="AE180" s="307"/>
      <c r="AF180" s="307"/>
      <c r="AG180" s="307"/>
      <c r="AH180" s="307"/>
      <c r="AI180" s="307"/>
      <c r="AJ180" s="307"/>
      <c r="AK180" s="307"/>
      <c r="AL180" s="307"/>
      <c r="AM180" s="307"/>
      <c r="AN180" s="307">
        <f>'[1]ГАСТРОНОМИЯ, ВЫПЕЧКА'!$AB$17</f>
        <v>20</v>
      </c>
      <c r="AO180" s="307"/>
      <c r="AP180" s="307"/>
      <c r="AQ180" s="307"/>
      <c r="AR180" s="326"/>
      <c r="AS180" s="307"/>
      <c r="AT180" s="307"/>
      <c r="AU180" s="307"/>
      <c r="AV180" s="307"/>
      <c r="AW180" s="307"/>
      <c r="AX180" s="307"/>
      <c r="AY180" s="326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13"/>
      <c r="BJ180" s="680"/>
      <c r="BK180" s="686"/>
    </row>
    <row r="181" spans="1:63" ht="15.75" customHeight="1">
      <c r="A181" s="1358"/>
      <c r="B181" s="1373"/>
      <c r="C181" s="1329"/>
      <c r="D181" s="907">
        <v>30</v>
      </c>
      <c r="E181" s="311"/>
      <c r="F181" s="311"/>
      <c r="G181" s="311"/>
      <c r="H181" s="311"/>
      <c r="I181" s="311"/>
      <c r="J181" s="326"/>
      <c r="K181" s="311"/>
      <c r="L181" s="311"/>
      <c r="M181" s="311"/>
      <c r="N181" s="311"/>
      <c r="O181" s="311"/>
      <c r="P181" s="311"/>
      <c r="Q181" s="989"/>
      <c r="R181" s="311"/>
      <c r="S181" s="311"/>
      <c r="T181" s="311"/>
      <c r="U181" s="311"/>
      <c r="V181" s="311"/>
      <c r="W181" s="311"/>
      <c r="X181" s="311"/>
      <c r="Y181" s="311"/>
      <c r="Z181" s="311"/>
      <c r="AA181" s="311"/>
      <c r="AB181" s="311"/>
      <c r="AC181" s="311"/>
      <c r="AD181" s="311"/>
      <c r="AE181" s="311"/>
      <c r="AF181" s="311"/>
      <c r="AG181" s="311"/>
      <c r="AH181" s="311"/>
      <c r="AI181" s="311"/>
      <c r="AJ181" s="311"/>
      <c r="AK181" s="311"/>
      <c r="AL181" s="311"/>
      <c r="AM181" s="311"/>
      <c r="AN181" s="311">
        <f>'[1]ГАСТРОНОМИЯ, ВЫПЕЧКА'!$AM$17</f>
        <v>30</v>
      </c>
      <c r="AO181" s="311"/>
      <c r="AP181" s="311"/>
      <c r="AQ181" s="311"/>
      <c r="AR181" s="326"/>
      <c r="AS181" s="311"/>
      <c r="AT181" s="311"/>
      <c r="AU181" s="311"/>
      <c r="AV181" s="311"/>
      <c r="AW181" s="311"/>
      <c r="AX181" s="311"/>
      <c r="AY181" s="326"/>
      <c r="AZ181" s="311"/>
      <c r="BA181" s="311"/>
      <c r="BB181" s="311"/>
      <c r="BC181" s="311"/>
      <c r="BD181" s="311"/>
      <c r="BE181" s="311"/>
      <c r="BF181" s="311"/>
      <c r="BG181" s="311"/>
      <c r="BH181" s="311"/>
      <c r="BI181" s="310"/>
      <c r="BJ181" s="681"/>
      <c r="BK181" s="687"/>
    </row>
    <row r="182" spans="1:63">
      <c r="A182" s="1358"/>
      <c r="B182" s="1373"/>
      <c r="C182" s="1329" t="s">
        <v>68</v>
      </c>
      <c r="D182" s="308">
        <v>20</v>
      </c>
      <c r="E182" s="307"/>
      <c r="F182" s="307"/>
      <c r="G182" s="307"/>
      <c r="H182" s="307"/>
      <c r="I182" s="307"/>
      <c r="J182" s="326"/>
      <c r="K182" s="307"/>
      <c r="L182" s="307"/>
      <c r="M182" s="307"/>
      <c r="N182" s="307"/>
      <c r="O182" s="307"/>
      <c r="P182" s="307"/>
      <c r="Q182" s="989"/>
      <c r="R182" s="307"/>
      <c r="S182" s="307"/>
      <c r="T182" s="307"/>
      <c r="U182" s="307"/>
      <c r="V182" s="307"/>
      <c r="W182" s="307"/>
      <c r="X182" s="307"/>
      <c r="Y182" s="307"/>
      <c r="Z182" s="307"/>
      <c r="AA182" s="307"/>
      <c r="AB182" s="307"/>
      <c r="AC182" s="307"/>
      <c r="AD182" s="307"/>
      <c r="AE182" s="307"/>
      <c r="AF182" s="307"/>
      <c r="AG182" s="307"/>
      <c r="AH182" s="307"/>
      <c r="AI182" s="307"/>
      <c r="AJ182" s="307"/>
      <c r="AK182" s="307"/>
      <c r="AL182" s="307"/>
      <c r="AM182" s="307"/>
      <c r="AN182" s="307"/>
      <c r="AO182" s="307">
        <f>'[1]ГАСТРОНОМИЯ, ВЫПЕЧКА'!$AB$60</f>
        <v>20</v>
      </c>
      <c r="AP182" s="307"/>
      <c r="AQ182" s="307"/>
      <c r="AR182" s="326"/>
      <c r="AS182" s="307"/>
      <c r="AT182" s="307"/>
      <c r="AU182" s="307"/>
      <c r="AV182" s="307"/>
      <c r="AW182" s="307"/>
      <c r="AX182" s="307"/>
      <c r="AY182" s="326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13"/>
      <c r="BJ182" s="680"/>
      <c r="BK182" s="686"/>
    </row>
    <row r="183" spans="1:63">
      <c r="A183" s="1358"/>
      <c r="B183" s="1375"/>
      <c r="C183" s="1337"/>
      <c r="D183" s="1124">
        <v>20</v>
      </c>
      <c r="E183" s="1125"/>
      <c r="F183" s="1125"/>
      <c r="G183" s="1125"/>
      <c r="H183" s="1125"/>
      <c r="I183" s="1125"/>
      <c r="J183" s="1126"/>
      <c r="K183" s="1125"/>
      <c r="L183" s="1125"/>
      <c r="M183" s="1125"/>
      <c r="N183" s="1125"/>
      <c r="O183" s="1125"/>
      <c r="P183" s="1125"/>
      <c r="Q183" s="1127"/>
      <c r="R183" s="1125"/>
      <c r="S183" s="1125"/>
      <c r="T183" s="1125"/>
      <c r="U183" s="1125"/>
      <c r="V183" s="1125"/>
      <c r="W183" s="1125"/>
      <c r="X183" s="1125"/>
      <c r="Y183" s="1125"/>
      <c r="Z183" s="1125"/>
      <c r="AA183" s="1125"/>
      <c r="AB183" s="1125"/>
      <c r="AC183" s="1125"/>
      <c r="AD183" s="1125"/>
      <c r="AE183" s="1125"/>
      <c r="AF183" s="1125"/>
      <c r="AG183" s="1125"/>
      <c r="AH183" s="1125"/>
      <c r="AI183" s="1125"/>
      <c r="AJ183" s="1125"/>
      <c r="AK183" s="1125"/>
      <c r="AL183" s="1125"/>
      <c r="AM183" s="1125"/>
      <c r="AN183" s="1125"/>
      <c r="AO183" s="1125">
        <f>'[1]ГАСТРОНОМИЯ, ВЫПЕЧКА'!$AB$60</f>
        <v>20</v>
      </c>
      <c r="AP183" s="1125"/>
      <c r="AQ183" s="1125"/>
      <c r="AR183" s="1126"/>
      <c r="AS183" s="1125"/>
      <c r="AT183" s="1125"/>
      <c r="AU183" s="1125"/>
      <c r="AV183" s="1125"/>
      <c r="AW183" s="1125"/>
      <c r="AX183" s="1125"/>
      <c r="AY183" s="1126"/>
      <c r="AZ183" s="1125"/>
      <c r="BA183" s="1125"/>
      <c r="BB183" s="1125"/>
      <c r="BC183" s="1125"/>
      <c r="BD183" s="1125"/>
      <c r="BE183" s="1125"/>
      <c r="BF183" s="1125"/>
      <c r="BG183" s="1125"/>
      <c r="BH183" s="1125"/>
      <c r="BI183" s="1128"/>
      <c r="BJ183" s="1128"/>
      <c r="BK183" s="1129"/>
    </row>
    <row r="184" spans="1:63" ht="15.75" customHeight="1">
      <c r="A184" s="1358"/>
      <c r="B184" s="1368" t="s">
        <v>271</v>
      </c>
      <c r="C184" s="1337" t="s">
        <v>138</v>
      </c>
      <c r="D184" s="1130">
        <v>90</v>
      </c>
      <c r="E184" s="1131">
        <f>'[1]КАШИ, СУПЫ МОЛ'!$AB$60</f>
        <v>63</v>
      </c>
      <c r="F184" s="1131"/>
      <c r="G184" s="1131"/>
      <c r="H184" s="1131"/>
      <c r="I184" s="1131"/>
      <c r="J184" s="1132">
        <f>'[1]КАШИ, СУПЫ МОЛ'!$AB$64</f>
        <v>0.9</v>
      </c>
      <c r="K184" s="1131"/>
      <c r="L184" s="1131"/>
      <c r="M184" s="1131"/>
      <c r="N184" s="1131"/>
      <c r="O184" s="1131"/>
      <c r="P184" s="1131"/>
      <c r="Q184" s="1133"/>
      <c r="R184" s="1131"/>
      <c r="S184" s="1131"/>
      <c r="T184" s="1131"/>
      <c r="U184" s="1131"/>
      <c r="V184" s="1131"/>
      <c r="W184" s="1131"/>
      <c r="X184" s="1131"/>
      <c r="Y184" s="1131"/>
      <c r="Z184" s="1131"/>
      <c r="AA184" s="1131"/>
      <c r="AB184" s="1131"/>
      <c r="AC184" s="1131"/>
      <c r="AD184" s="1131"/>
      <c r="AE184" s="1131"/>
      <c r="AF184" s="1131"/>
      <c r="AG184" s="1131"/>
      <c r="AH184" s="1131"/>
      <c r="AI184" s="1131"/>
      <c r="AJ184" s="1131"/>
      <c r="AK184" s="1131"/>
      <c r="AL184" s="1131"/>
      <c r="AM184" s="1131"/>
      <c r="AN184" s="1131"/>
      <c r="AO184" s="1131"/>
      <c r="AP184" s="1131"/>
      <c r="AQ184" s="1131"/>
      <c r="AR184" s="1132"/>
      <c r="AS184" s="1131"/>
      <c r="AT184" s="1131"/>
      <c r="AU184" s="1131"/>
      <c r="AV184" s="1131"/>
      <c r="AW184" s="1131"/>
      <c r="AX184" s="1131"/>
      <c r="AY184" s="1132">
        <f>'[1]КАШИ, СУПЫ МОЛ'!$AB$62</f>
        <v>7.2</v>
      </c>
      <c r="AZ184" s="1131"/>
      <c r="BA184" s="1131"/>
      <c r="BB184" s="1131"/>
      <c r="BC184" s="1131">
        <f>'[1]КАШИ, СУПЫ МОЛ'!$AB$63</f>
        <v>1.3049999999999999</v>
      </c>
      <c r="BD184" s="1131"/>
      <c r="BE184" s="1131"/>
      <c r="BF184" s="1131"/>
      <c r="BG184" s="1131"/>
      <c r="BH184" s="1131"/>
      <c r="BI184" s="1134"/>
      <c r="BJ184" s="1134"/>
      <c r="BK184" s="958"/>
    </row>
    <row r="185" spans="1:63">
      <c r="A185" s="1358"/>
      <c r="B185" s="1369"/>
      <c r="C185" s="1338"/>
      <c r="D185" s="1135">
        <v>170</v>
      </c>
      <c r="E185" s="1136">
        <f>'[1]КАШИ, СУПЫ МОЛ'!$AM$60</f>
        <v>119</v>
      </c>
      <c r="F185" s="1136"/>
      <c r="G185" s="1136"/>
      <c r="H185" s="1136"/>
      <c r="I185" s="1136"/>
      <c r="J185" s="1132">
        <f>'[1]КАШИ, СУПЫ МОЛ'!$AM$64</f>
        <v>1.7</v>
      </c>
      <c r="K185" s="1136"/>
      <c r="L185" s="1136"/>
      <c r="M185" s="1136"/>
      <c r="N185" s="1136"/>
      <c r="O185" s="1136"/>
      <c r="P185" s="1136"/>
      <c r="Q185" s="1133"/>
      <c r="R185" s="1136"/>
      <c r="S185" s="1136"/>
      <c r="T185" s="1136"/>
      <c r="U185" s="1136"/>
      <c r="V185" s="1136"/>
      <c r="W185" s="1136"/>
      <c r="X185" s="1136"/>
      <c r="Y185" s="1136"/>
      <c r="Z185" s="1136"/>
      <c r="AA185" s="1136"/>
      <c r="AB185" s="1136"/>
      <c r="AC185" s="1136"/>
      <c r="AD185" s="1136"/>
      <c r="AE185" s="1136"/>
      <c r="AF185" s="1136"/>
      <c r="AG185" s="1136"/>
      <c r="AH185" s="1136"/>
      <c r="AI185" s="1136"/>
      <c r="AJ185" s="1136"/>
      <c r="AK185" s="1136"/>
      <c r="AL185" s="1136"/>
      <c r="AM185" s="1136"/>
      <c r="AN185" s="1136"/>
      <c r="AO185" s="1136"/>
      <c r="AP185" s="1136"/>
      <c r="AQ185" s="1136"/>
      <c r="AR185" s="1132"/>
      <c r="AS185" s="1136"/>
      <c r="AT185" s="1136"/>
      <c r="AU185" s="1136"/>
      <c r="AV185" s="1136"/>
      <c r="AW185" s="1136"/>
      <c r="AX185" s="1136"/>
      <c r="AY185" s="1132">
        <f>'[1]КАШИ, СУПЫ МОЛ'!$AM$62</f>
        <v>13.6</v>
      </c>
      <c r="AZ185" s="1136"/>
      <c r="BA185" s="1136"/>
      <c r="BB185" s="1136"/>
      <c r="BC185" s="1136">
        <f>'[1]КАШИ, СУПЫ МОЛ'!$AM$63</f>
        <v>2.4649999999999999</v>
      </c>
      <c r="BD185" s="1136"/>
      <c r="BE185" s="1136"/>
      <c r="BF185" s="1136"/>
      <c r="BG185" s="1136"/>
      <c r="BH185" s="1136"/>
      <c r="BI185" s="1137"/>
      <c r="BJ185" s="1137"/>
      <c r="BK185" s="1138"/>
    </row>
    <row r="186" spans="1:63" ht="15.75" customHeight="1">
      <c r="A186" s="1358"/>
      <c r="B186" s="1369"/>
      <c r="C186" s="1329" t="s">
        <v>48</v>
      </c>
      <c r="D186" s="308">
        <v>20</v>
      </c>
      <c r="E186" s="307"/>
      <c r="F186" s="307"/>
      <c r="G186" s="307"/>
      <c r="H186" s="307"/>
      <c r="I186" s="307"/>
      <c r="J186" s="326"/>
      <c r="K186" s="307"/>
      <c r="L186" s="307"/>
      <c r="M186" s="307"/>
      <c r="N186" s="307"/>
      <c r="O186" s="307"/>
      <c r="P186" s="307"/>
      <c r="Q186" s="989"/>
      <c r="R186" s="307"/>
      <c r="S186" s="307"/>
      <c r="T186" s="307"/>
      <c r="U186" s="307"/>
      <c r="V186" s="307"/>
      <c r="W186" s="307"/>
      <c r="X186" s="307"/>
      <c r="Y186" s="307"/>
      <c r="Z186" s="307"/>
      <c r="AA186" s="307"/>
      <c r="AB186" s="307"/>
      <c r="AC186" s="307"/>
      <c r="AD186" s="307"/>
      <c r="AE186" s="307"/>
      <c r="AF186" s="307"/>
      <c r="AG186" s="307"/>
      <c r="AH186" s="307"/>
      <c r="AI186" s="307"/>
      <c r="AJ186" s="307"/>
      <c r="AK186" s="307"/>
      <c r="AL186" s="307"/>
      <c r="AM186" s="307"/>
      <c r="AN186" s="307">
        <f>'[1]ГАСТРОНОМИЯ, ВЫПЕЧКА'!$AB$17</f>
        <v>20</v>
      </c>
      <c r="AO186" s="307"/>
      <c r="AP186" s="307"/>
      <c r="AQ186" s="307"/>
      <c r="AR186" s="326"/>
      <c r="AS186" s="307"/>
      <c r="AT186" s="307"/>
      <c r="AU186" s="307"/>
      <c r="AV186" s="307"/>
      <c r="AW186" s="307"/>
      <c r="AX186" s="307"/>
      <c r="AY186" s="326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13"/>
      <c r="BJ186" s="680"/>
      <c r="BK186" s="686"/>
    </row>
    <row r="187" spans="1:63" ht="15.75" customHeight="1">
      <c r="A187" s="1358"/>
      <c r="B187" s="1369"/>
      <c r="C187" s="1329"/>
      <c r="D187" s="1118">
        <v>25</v>
      </c>
      <c r="E187" s="311"/>
      <c r="F187" s="311"/>
      <c r="G187" s="311"/>
      <c r="H187" s="311"/>
      <c r="I187" s="311"/>
      <c r="J187" s="326"/>
      <c r="K187" s="311"/>
      <c r="L187" s="311"/>
      <c r="M187" s="311"/>
      <c r="N187" s="311"/>
      <c r="O187" s="311"/>
      <c r="P187" s="311"/>
      <c r="Q187" s="989"/>
      <c r="R187" s="311"/>
      <c r="S187" s="311"/>
      <c r="T187" s="311"/>
      <c r="U187" s="311"/>
      <c r="V187" s="311"/>
      <c r="W187" s="311"/>
      <c r="X187" s="311"/>
      <c r="Y187" s="311"/>
      <c r="Z187" s="311"/>
      <c r="AA187" s="311"/>
      <c r="AB187" s="311"/>
      <c r="AC187" s="311"/>
      <c r="AD187" s="311"/>
      <c r="AE187" s="311"/>
      <c r="AF187" s="311"/>
      <c r="AG187" s="311"/>
      <c r="AH187" s="311"/>
      <c r="AI187" s="311"/>
      <c r="AJ187" s="311"/>
      <c r="AK187" s="311"/>
      <c r="AL187" s="311"/>
      <c r="AM187" s="311"/>
      <c r="AN187" s="311">
        <f>'[1]ГАСТРОНОМИЯ, ВЫПЕЧКА'!$AX$17</f>
        <v>25</v>
      </c>
      <c r="AO187" s="311"/>
      <c r="AP187" s="311"/>
      <c r="AQ187" s="311"/>
      <c r="AR187" s="326"/>
      <c r="AS187" s="311"/>
      <c r="AT187" s="311"/>
      <c r="AU187" s="311"/>
      <c r="AV187" s="311"/>
      <c r="AW187" s="311"/>
      <c r="AX187" s="311"/>
      <c r="AY187" s="326"/>
      <c r="AZ187" s="311"/>
      <c r="BA187" s="311"/>
      <c r="BB187" s="311"/>
      <c r="BC187" s="311"/>
      <c r="BD187" s="311"/>
      <c r="BE187" s="311"/>
      <c r="BF187" s="311"/>
      <c r="BG187" s="311"/>
      <c r="BH187" s="311"/>
      <c r="BI187" s="310"/>
      <c r="BJ187" s="681"/>
      <c r="BK187" s="687"/>
    </row>
    <row r="188" spans="1:63" ht="15.75" customHeight="1">
      <c r="A188" s="1358"/>
      <c r="B188" s="1369"/>
      <c r="C188" s="1329" t="s">
        <v>300</v>
      </c>
      <c r="D188" s="308">
        <v>150</v>
      </c>
      <c r="E188" s="307"/>
      <c r="F188" s="307"/>
      <c r="G188" s="307"/>
      <c r="H188" s="307"/>
      <c r="I188" s="307"/>
      <c r="J188" s="326"/>
      <c r="K188" s="307"/>
      <c r="L188" s="307"/>
      <c r="M188" s="307"/>
      <c r="N188" s="307"/>
      <c r="O188" s="307"/>
      <c r="P188" s="307"/>
      <c r="Q188" s="989"/>
      <c r="R188" s="307"/>
      <c r="S188" s="307"/>
      <c r="T188" s="307"/>
      <c r="U188" s="307"/>
      <c r="V188" s="307"/>
      <c r="W188" s="307"/>
      <c r="X188" s="307"/>
      <c r="Y188" s="307"/>
      <c r="Z188" s="307"/>
      <c r="AA188" s="307"/>
      <c r="AB188" s="307"/>
      <c r="AC188" s="307">
        <f>[1]НАПИТКИ!$F$61</f>
        <v>6</v>
      </c>
      <c r="AD188" s="307"/>
      <c r="AE188" s="307"/>
      <c r="AF188" s="307"/>
      <c r="AG188" s="307"/>
      <c r="AH188" s="307"/>
      <c r="AI188" s="307"/>
      <c r="AJ188" s="307"/>
      <c r="AK188" s="307"/>
      <c r="AL188" s="307"/>
      <c r="AM188" s="307"/>
      <c r="AN188" s="307"/>
      <c r="AO188" s="307"/>
      <c r="AP188" s="307"/>
      <c r="AQ188" s="307"/>
      <c r="AR188" s="326"/>
      <c r="AS188" s="307"/>
      <c r="AT188" s="307"/>
      <c r="AU188" s="307"/>
      <c r="AV188" s="307"/>
      <c r="AW188" s="307"/>
      <c r="AX188" s="307"/>
      <c r="AY188" s="326"/>
      <c r="AZ188" s="307"/>
      <c r="BA188" s="672">
        <f>[1]НАПИТКИ!$F$57</f>
        <v>0.75</v>
      </c>
      <c r="BB188" s="307"/>
      <c r="BC188" s="307">
        <f>[1]НАПИТКИ!$F$60</f>
        <v>6.5</v>
      </c>
      <c r="BD188" s="307"/>
      <c r="BE188" s="307"/>
      <c r="BF188" s="307"/>
      <c r="BG188" s="307"/>
      <c r="BH188" s="307"/>
      <c r="BI188" s="313"/>
      <c r="BJ188" s="680"/>
      <c r="BK188" s="686"/>
    </row>
    <row r="189" spans="1:63" ht="15.75" customHeight="1" thickBot="1">
      <c r="A189" s="1358"/>
      <c r="B189" s="1370"/>
      <c r="C189" s="1329"/>
      <c r="D189" s="1140">
        <v>180</v>
      </c>
      <c r="E189" s="314"/>
      <c r="F189" s="314"/>
      <c r="G189" s="314"/>
      <c r="H189" s="314"/>
      <c r="I189" s="314"/>
      <c r="J189" s="326"/>
      <c r="K189" s="314"/>
      <c r="L189" s="314"/>
      <c r="M189" s="314"/>
      <c r="N189" s="314"/>
      <c r="O189" s="314"/>
      <c r="P189" s="314"/>
      <c r="Q189" s="989"/>
      <c r="R189" s="314"/>
      <c r="S189" s="314"/>
      <c r="T189" s="314"/>
      <c r="U189" s="314"/>
      <c r="V189" s="314"/>
      <c r="W189" s="314"/>
      <c r="X189" s="314"/>
      <c r="Y189" s="314"/>
      <c r="Z189" s="314"/>
      <c r="AA189" s="314"/>
      <c r="AB189" s="314"/>
      <c r="AC189" s="314">
        <f>[1]НАПИТКИ!$Q$61</f>
        <v>7.2</v>
      </c>
      <c r="AD189" s="314"/>
      <c r="AE189" s="314"/>
      <c r="AF189" s="314"/>
      <c r="AG189" s="314"/>
      <c r="AH189" s="314"/>
      <c r="AI189" s="314"/>
      <c r="AJ189" s="314"/>
      <c r="AK189" s="314"/>
      <c r="AL189" s="314"/>
      <c r="AM189" s="314"/>
      <c r="AN189" s="314"/>
      <c r="AO189" s="314"/>
      <c r="AP189" s="314"/>
      <c r="AQ189" s="314"/>
      <c r="AR189" s="326"/>
      <c r="AS189" s="314"/>
      <c r="AT189" s="314"/>
      <c r="AU189" s="314"/>
      <c r="AV189" s="314"/>
      <c r="AW189" s="314"/>
      <c r="AX189" s="314"/>
      <c r="AY189" s="326"/>
      <c r="AZ189" s="314"/>
      <c r="BA189" s="314">
        <f>[1]НАПИТКИ!$Q$57</f>
        <v>0.9</v>
      </c>
      <c r="BB189" s="314"/>
      <c r="BC189" s="314">
        <f>[1]НАПИТКИ!$Q$60</f>
        <v>7.8</v>
      </c>
      <c r="BD189" s="314"/>
      <c r="BE189" s="314"/>
      <c r="BF189" s="314"/>
      <c r="BG189" s="314"/>
      <c r="BH189" s="314"/>
      <c r="BI189" s="328"/>
      <c r="BJ189" s="682"/>
      <c r="BK189" s="695"/>
    </row>
    <row r="190" spans="1:63" ht="15.75" customHeight="1">
      <c r="A190" s="1357">
        <v>7</v>
      </c>
      <c r="B190" s="1343" t="s">
        <v>282</v>
      </c>
      <c r="C190" s="1342" t="s">
        <v>311</v>
      </c>
      <c r="D190" s="320">
        <v>130</v>
      </c>
      <c r="E190" s="319">
        <f>'[1]КАШИ, СУПЫ МОЛ'!$F$190</f>
        <v>69.355000000000004</v>
      </c>
      <c r="F190" s="319"/>
      <c r="G190" s="319"/>
      <c r="H190" s="319"/>
      <c r="I190" s="319"/>
      <c r="J190" s="1004">
        <f>'[1]КАШИ, СУПЫ МОЛ'!$F$193</f>
        <v>2.6</v>
      </c>
      <c r="K190" s="319"/>
      <c r="L190" s="319"/>
      <c r="M190" s="319"/>
      <c r="N190" s="319"/>
      <c r="O190" s="319"/>
      <c r="P190" s="319"/>
      <c r="Q190" s="991"/>
      <c r="R190" s="319"/>
      <c r="S190" s="319"/>
      <c r="T190" s="319"/>
      <c r="U190" s="319"/>
      <c r="V190" s="319"/>
      <c r="W190" s="319"/>
      <c r="X190" s="319"/>
      <c r="Y190" s="319"/>
      <c r="Z190" s="319"/>
      <c r="AA190" s="319"/>
      <c r="AB190" s="319"/>
      <c r="AC190" s="319"/>
      <c r="AD190" s="319"/>
      <c r="AE190" s="319"/>
      <c r="AF190" s="319"/>
      <c r="AG190" s="319"/>
      <c r="AH190" s="319"/>
      <c r="AI190" s="319"/>
      <c r="AJ190" s="319"/>
      <c r="AK190" s="319"/>
      <c r="AL190" s="319"/>
      <c r="AM190" s="319"/>
      <c r="AN190" s="319"/>
      <c r="AO190" s="319"/>
      <c r="AP190" s="319"/>
      <c r="AQ190" s="319"/>
      <c r="AR190" s="1004"/>
      <c r="AS190" s="319">
        <f>'[1]КАШИ, СУПЫ МОЛ'!$F$189</f>
        <v>20.02</v>
      </c>
      <c r="AT190" s="319"/>
      <c r="AU190" s="319"/>
      <c r="AV190" s="319"/>
      <c r="AW190" s="319"/>
      <c r="AX190" s="319"/>
      <c r="AY190" s="1004"/>
      <c r="AZ190" s="319"/>
      <c r="BA190" s="319"/>
      <c r="BB190" s="319"/>
      <c r="BC190" s="319">
        <f>'[1]КАШИ, СУПЫ МОЛ'!$F$192</f>
        <v>2.6</v>
      </c>
      <c r="BD190" s="319"/>
      <c r="BE190" s="319"/>
      <c r="BF190" s="319"/>
      <c r="BG190" s="319"/>
      <c r="BH190" s="319"/>
      <c r="BI190" s="325"/>
      <c r="BJ190" s="683"/>
      <c r="BK190" s="919"/>
    </row>
    <row r="191" spans="1:63" ht="15.75" customHeight="1">
      <c r="A191" s="1358"/>
      <c r="B191" s="1344"/>
      <c r="C191" s="1333"/>
      <c r="D191" s="907">
        <v>200</v>
      </c>
      <c r="E191" s="311">
        <f>'[1]КАШИ, СУПЫ МОЛ'!$Q$190</f>
        <v>106.7</v>
      </c>
      <c r="F191" s="311"/>
      <c r="G191" s="311"/>
      <c r="H191" s="311"/>
      <c r="I191" s="311"/>
      <c r="J191" s="326">
        <f>'[1]КАШИ, СУПЫ МОЛ'!$Q$193</f>
        <v>4</v>
      </c>
      <c r="K191" s="311"/>
      <c r="L191" s="311"/>
      <c r="M191" s="311"/>
      <c r="N191" s="311"/>
      <c r="O191" s="311"/>
      <c r="P191" s="311"/>
      <c r="Q191" s="989"/>
      <c r="R191" s="311"/>
      <c r="S191" s="311"/>
      <c r="T191" s="311"/>
      <c r="U191" s="311"/>
      <c r="V191" s="311"/>
      <c r="W191" s="311"/>
      <c r="X191" s="311"/>
      <c r="Y191" s="311"/>
      <c r="Z191" s="311"/>
      <c r="AA191" s="311"/>
      <c r="AB191" s="311"/>
      <c r="AC191" s="311"/>
      <c r="AD191" s="311"/>
      <c r="AE191" s="311"/>
      <c r="AF191" s="311"/>
      <c r="AG191" s="311"/>
      <c r="AH191" s="311"/>
      <c r="AI191" s="311"/>
      <c r="AJ191" s="311"/>
      <c r="AK191" s="311"/>
      <c r="AL191" s="311"/>
      <c r="AM191" s="311"/>
      <c r="AN191" s="311"/>
      <c r="AO191" s="311"/>
      <c r="AP191" s="311"/>
      <c r="AQ191" s="311"/>
      <c r="AR191" s="326"/>
      <c r="AS191" s="311">
        <f>'[1]КАШИ, СУПЫ МОЛ'!$Q$189</f>
        <v>30.8</v>
      </c>
      <c r="AT191" s="311"/>
      <c r="AU191" s="311"/>
      <c r="AV191" s="311"/>
      <c r="AW191" s="311"/>
      <c r="AX191" s="311"/>
      <c r="AY191" s="326"/>
      <c r="AZ191" s="311"/>
      <c r="BA191" s="311"/>
      <c r="BB191" s="311"/>
      <c r="BC191" s="311">
        <f>'[1]КАШИ, СУПЫ МОЛ'!$Q$192</f>
        <v>4</v>
      </c>
      <c r="BD191" s="311"/>
      <c r="BE191" s="311"/>
      <c r="BF191" s="311"/>
      <c r="BG191" s="311"/>
      <c r="BH191" s="311"/>
      <c r="BI191" s="310"/>
      <c r="BJ191" s="681"/>
      <c r="BK191" s="687"/>
    </row>
    <row r="192" spans="1:63" ht="15.75" customHeight="1">
      <c r="A192" s="1358"/>
      <c r="B192" s="1344"/>
      <c r="C192" s="1329" t="s">
        <v>123</v>
      </c>
      <c r="D192" s="308">
        <v>150</v>
      </c>
      <c r="E192" s="307">
        <f>[1]НАПИТКИ!$F$98</f>
        <v>75</v>
      </c>
      <c r="F192" s="307"/>
      <c r="G192" s="307"/>
      <c r="H192" s="307"/>
      <c r="I192" s="307"/>
      <c r="J192" s="326"/>
      <c r="K192" s="307"/>
      <c r="L192" s="307"/>
      <c r="M192" s="307"/>
      <c r="N192" s="307"/>
      <c r="O192" s="307"/>
      <c r="P192" s="307"/>
      <c r="Q192" s="989"/>
      <c r="R192" s="307"/>
      <c r="S192" s="307"/>
      <c r="T192" s="307"/>
      <c r="U192" s="307"/>
      <c r="V192" s="307"/>
      <c r="W192" s="307"/>
      <c r="X192" s="307"/>
      <c r="Y192" s="307"/>
      <c r="Z192" s="307"/>
      <c r="AA192" s="307"/>
      <c r="AB192" s="307"/>
      <c r="AC192" s="307"/>
      <c r="AD192" s="307"/>
      <c r="AE192" s="307"/>
      <c r="AF192" s="307"/>
      <c r="AG192" s="307"/>
      <c r="AH192" s="307"/>
      <c r="AI192" s="307"/>
      <c r="AJ192" s="307"/>
      <c r="AK192" s="307"/>
      <c r="AL192" s="307"/>
      <c r="AM192" s="307"/>
      <c r="AN192" s="307"/>
      <c r="AO192" s="307"/>
      <c r="AP192" s="307"/>
      <c r="AQ192" s="307"/>
      <c r="AR192" s="326"/>
      <c r="AS192" s="307"/>
      <c r="AT192" s="307"/>
      <c r="AU192" s="307"/>
      <c r="AV192" s="307"/>
      <c r="AW192" s="307"/>
      <c r="AX192" s="307"/>
      <c r="AY192" s="326"/>
      <c r="AZ192" s="307"/>
      <c r="BA192" s="307"/>
      <c r="BB192" s="307"/>
      <c r="BC192" s="307">
        <f>[1]НАПИТКИ!$F$100</f>
        <v>6.5</v>
      </c>
      <c r="BD192" s="307"/>
      <c r="BE192" s="307">
        <f>[1]НАПИТКИ!$F$97</f>
        <v>2</v>
      </c>
      <c r="BF192" s="307"/>
      <c r="BG192" s="307"/>
      <c r="BH192" s="307"/>
      <c r="BI192" s="307"/>
      <c r="BJ192" s="680"/>
      <c r="BK192" s="686"/>
    </row>
    <row r="193" spans="1:63">
      <c r="A193" s="1358"/>
      <c r="B193" s="1344"/>
      <c r="C193" s="1329"/>
      <c r="D193" s="914">
        <v>180</v>
      </c>
      <c r="E193" s="311">
        <f>[1]НАПИТКИ!$Q$98</f>
        <v>90</v>
      </c>
      <c r="F193" s="311"/>
      <c r="G193" s="311"/>
      <c r="H193" s="311"/>
      <c r="I193" s="311"/>
      <c r="J193" s="326"/>
      <c r="K193" s="311"/>
      <c r="L193" s="311"/>
      <c r="M193" s="311"/>
      <c r="N193" s="311"/>
      <c r="O193" s="311"/>
      <c r="P193" s="311"/>
      <c r="Q193" s="989"/>
      <c r="R193" s="311"/>
      <c r="S193" s="311"/>
      <c r="T193" s="311"/>
      <c r="U193" s="311"/>
      <c r="V193" s="311"/>
      <c r="W193" s="311"/>
      <c r="X193" s="311"/>
      <c r="Y193" s="311"/>
      <c r="Z193" s="311"/>
      <c r="AA193" s="311"/>
      <c r="AB193" s="311"/>
      <c r="AC193" s="311"/>
      <c r="AD193" s="311"/>
      <c r="AE193" s="311"/>
      <c r="AF193" s="311"/>
      <c r="AG193" s="311"/>
      <c r="AH193" s="311"/>
      <c r="AI193" s="311"/>
      <c r="AJ193" s="311"/>
      <c r="AK193" s="311"/>
      <c r="AL193" s="311"/>
      <c r="AM193" s="311"/>
      <c r="AN193" s="311"/>
      <c r="AO193" s="311"/>
      <c r="AP193" s="311"/>
      <c r="AQ193" s="311"/>
      <c r="AR193" s="326"/>
      <c r="AS193" s="311"/>
      <c r="AT193" s="311"/>
      <c r="AU193" s="311"/>
      <c r="AV193" s="311"/>
      <c r="AW193" s="311"/>
      <c r="AX193" s="311"/>
      <c r="AY193" s="326"/>
      <c r="AZ193" s="311"/>
      <c r="BA193" s="311"/>
      <c r="BB193" s="311"/>
      <c r="BC193" s="311">
        <f>[1]НАПИТКИ!$Q$100</f>
        <v>7.8</v>
      </c>
      <c r="BD193" s="311"/>
      <c r="BE193" s="311">
        <f>[1]НАПИТКИ!$Q$97</f>
        <v>2.4</v>
      </c>
      <c r="BF193" s="311"/>
      <c r="BG193" s="311"/>
      <c r="BH193" s="311"/>
      <c r="BI193" s="311"/>
      <c r="BJ193" s="681"/>
      <c r="BK193" s="687"/>
    </row>
    <row r="194" spans="1:63" ht="15.75" customHeight="1">
      <c r="A194" s="1358"/>
      <c r="B194" s="1344"/>
      <c r="C194" s="1329" t="s">
        <v>384</v>
      </c>
      <c r="D194" s="308">
        <v>20</v>
      </c>
      <c r="E194" s="307"/>
      <c r="F194" s="307"/>
      <c r="G194" s="307"/>
      <c r="H194" s="307"/>
      <c r="I194" s="307"/>
      <c r="J194" s="326"/>
      <c r="K194" s="307"/>
      <c r="L194" s="307"/>
      <c r="M194" s="307"/>
      <c r="N194" s="307"/>
      <c r="O194" s="307"/>
      <c r="P194" s="307"/>
      <c r="Q194" s="989"/>
      <c r="R194" s="307"/>
      <c r="S194" s="307"/>
      <c r="T194" s="307"/>
      <c r="U194" s="307"/>
      <c r="V194" s="307"/>
      <c r="W194" s="307"/>
      <c r="X194" s="307"/>
      <c r="Y194" s="307"/>
      <c r="Z194" s="307"/>
      <c r="AA194" s="307"/>
      <c r="AB194" s="307"/>
      <c r="AC194" s="307"/>
      <c r="AD194" s="307"/>
      <c r="AE194" s="307"/>
      <c r="AF194" s="307"/>
      <c r="AG194" s="307"/>
      <c r="AH194" s="307"/>
      <c r="AI194" s="307"/>
      <c r="AJ194" s="307"/>
      <c r="AK194" s="307"/>
      <c r="AL194" s="307"/>
      <c r="AM194" s="307"/>
      <c r="AN194" s="307"/>
      <c r="AO194" s="307"/>
      <c r="AP194" s="307"/>
      <c r="AQ194" s="307"/>
      <c r="AR194" s="326"/>
      <c r="AS194" s="307"/>
      <c r="AT194" s="307"/>
      <c r="AU194" s="307"/>
      <c r="AV194" s="307"/>
      <c r="AW194" s="307"/>
      <c r="AX194" s="307"/>
      <c r="AY194" s="326"/>
      <c r="AZ194" s="307">
        <f>'[1]ГАСТРОНОМИЯ, ВЫПЕЧКА'!$F$322</f>
        <v>20</v>
      </c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680"/>
      <c r="BK194" s="686"/>
    </row>
    <row r="195" spans="1:63" ht="15.75" customHeight="1">
      <c r="A195" s="1358"/>
      <c r="B195" s="1344"/>
      <c r="C195" s="1329"/>
      <c r="D195" s="907">
        <v>30</v>
      </c>
      <c r="E195" s="311"/>
      <c r="F195" s="311"/>
      <c r="G195" s="311"/>
      <c r="H195" s="311"/>
      <c r="I195" s="311"/>
      <c r="J195" s="326"/>
      <c r="K195" s="311"/>
      <c r="L195" s="311"/>
      <c r="M195" s="311"/>
      <c r="N195" s="311"/>
      <c r="O195" s="311"/>
      <c r="P195" s="311"/>
      <c r="Q195" s="989"/>
      <c r="R195" s="311"/>
      <c r="S195" s="311"/>
      <c r="T195" s="311"/>
      <c r="U195" s="311"/>
      <c r="V195" s="311"/>
      <c r="W195" s="311"/>
      <c r="X195" s="311"/>
      <c r="Y195" s="311"/>
      <c r="Z195" s="311"/>
      <c r="AA195" s="311"/>
      <c r="AB195" s="311"/>
      <c r="AC195" s="311"/>
      <c r="AD195" s="311"/>
      <c r="AE195" s="311"/>
      <c r="AF195" s="311"/>
      <c r="AG195" s="311"/>
      <c r="AH195" s="311"/>
      <c r="AI195" s="311"/>
      <c r="AJ195" s="311"/>
      <c r="AK195" s="311"/>
      <c r="AL195" s="311"/>
      <c r="AM195" s="311"/>
      <c r="AN195" s="311"/>
      <c r="AO195" s="311"/>
      <c r="AP195" s="311"/>
      <c r="AQ195" s="311"/>
      <c r="AR195" s="326"/>
      <c r="AS195" s="311"/>
      <c r="AT195" s="311"/>
      <c r="AU195" s="311"/>
      <c r="AV195" s="311"/>
      <c r="AW195" s="311"/>
      <c r="AX195" s="311"/>
      <c r="AY195" s="326"/>
      <c r="AZ195" s="311">
        <f>'[1]ГАСТРОНОМИЯ, ВЫПЕЧКА'!$AB$322</f>
        <v>30</v>
      </c>
      <c r="BA195" s="311"/>
      <c r="BB195" s="311"/>
      <c r="BC195" s="311"/>
      <c r="BD195" s="311"/>
      <c r="BE195" s="311"/>
      <c r="BF195" s="311"/>
      <c r="BG195" s="311"/>
      <c r="BH195" s="311"/>
      <c r="BI195" s="311"/>
      <c r="BJ195" s="681"/>
      <c r="BK195" s="687"/>
    </row>
    <row r="196" spans="1:63" ht="15.75" customHeight="1">
      <c r="A196" s="1358"/>
      <c r="B196" s="1344"/>
      <c r="C196" s="1329" t="s">
        <v>48</v>
      </c>
      <c r="D196" s="308">
        <v>20</v>
      </c>
      <c r="E196" s="307"/>
      <c r="F196" s="307"/>
      <c r="G196" s="307"/>
      <c r="H196" s="307"/>
      <c r="I196" s="307"/>
      <c r="J196" s="326"/>
      <c r="K196" s="307"/>
      <c r="L196" s="307"/>
      <c r="M196" s="307"/>
      <c r="N196" s="307"/>
      <c r="O196" s="307"/>
      <c r="P196" s="307"/>
      <c r="Q196" s="989"/>
      <c r="R196" s="307"/>
      <c r="S196" s="307"/>
      <c r="T196" s="307"/>
      <c r="U196" s="307"/>
      <c r="V196" s="307"/>
      <c r="W196" s="307"/>
      <c r="X196" s="307"/>
      <c r="Y196" s="307"/>
      <c r="Z196" s="307"/>
      <c r="AA196" s="307"/>
      <c r="AB196" s="307"/>
      <c r="AC196" s="307"/>
      <c r="AD196" s="307"/>
      <c r="AE196" s="307"/>
      <c r="AF196" s="307"/>
      <c r="AG196" s="307"/>
      <c r="AH196" s="307"/>
      <c r="AI196" s="307"/>
      <c r="AJ196" s="307"/>
      <c r="AK196" s="307"/>
      <c r="AL196" s="307"/>
      <c r="AM196" s="307"/>
      <c r="AN196" s="307">
        <f>'[1]ГАСТРОНОМИЯ, ВЫПЕЧКА'!$AB$17</f>
        <v>20</v>
      </c>
      <c r="AO196" s="307"/>
      <c r="AP196" s="307"/>
      <c r="AQ196" s="307"/>
      <c r="AR196" s="326"/>
      <c r="AS196" s="307"/>
      <c r="AT196" s="307"/>
      <c r="AU196" s="307"/>
      <c r="AV196" s="307"/>
      <c r="AW196" s="307"/>
      <c r="AX196" s="307"/>
      <c r="AY196" s="326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13"/>
      <c r="BJ196" s="680"/>
      <c r="BK196" s="686"/>
    </row>
    <row r="197" spans="1:63" ht="15.75" customHeight="1">
      <c r="A197" s="1358"/>
      <c r="B197" s="1344"/>
      <c r="C197" s="1329"/>
      <c r="D197" s="923">
        <v>25</v>
      </c>
      <c r="E197" s="311"/>
      <c r="F197" s="311"/>
      <c r="G197" s="311"/>
      <c r="H197" s="311"/>
      <c r="I197" s="311"/>
      <c r="J197" s="326"/>
      <c r="K197" s="311"/>
      <c r="L197" s="311"/>
      <c r="M197" s="311"/>
      <c r="N197" s="311"/>
      <c r="O197" s="311"/>
      <c r="P197" s="311"/>
      <c r="Q197" s="989"/>
      <c r="R197" s="311"/>
      <c r="S197" s="311"/>
      <c r="T197" s="311"/>
      <c r="U197" s="311"/>
      <c r="V197" s="311"/>
      <c r="W197" s="311"/>
      <c r="X197" s="311"/>
      <c r="Y197" s="311"/>
      <c r="Z197" s="311"/>
      <c r="AA197" s="311"/>
      <c r="AB197" s="311"/>
      <c r="AC197" s="311"/>
      <c r="AD197" s="311"/>
      <c r="AE197" s="311"/>
      <c r="AF197" s="311"/>
      <c r="AG197" s="311"/>
      <c r="AH197" s="311"/>
      <c r="AI197" s="311"/>
      <c r="AJ197" s="311"/>
      <c r="AK197" s="311"/>
      <c r="AL197" s="311"/>
      <c r="AM197" s="311"/>
      <c r="AN197" s="311">
        <f>'[1]ГАСТРОНОМИЯ, ВЫПЕЧКА'!$AX$17</f>
        <v>25</v>
      </c>
      <c r="AO197" s="311"/>
      <c r="AP197" s="311"/>
      <c r="AQ197" s="311"/>
      <c r="AR197" s="326"/>
      <c r="AS197" s="311"/>
      <c r="AT197" s="311"/>
      <c r="AU197" s="311"/>
      <c r="AV197" s="311"/>
      <c r="AW197" s="311"/>
      <c r="AX197" s="311"/>
      <c r="AY197" s="326"/>
      <c r="AZ197" s="311"/>
      <c r="BA197" s="311"/>
      <c r="BB197" s="311"/>
      <c r="BC197" s="311"/>
      <c r="BD197" s="311"/>
      <c r="BE197" s="311"/>
      <c r="BF197" s="311"/>
      <c r="BG197" s="311"/>
      <c r="BH197" s="311"/>
      <c r="BI197" s="310"/>
      <c r="BJ197" s="681"/>
      <c r="BK197" s="687"/>
    </row>
    <row r="198" spans="1:63" ht="15.75" customHeight="1">
      <c r="A198" s="1359"/>
      <c r="B198" s="1344"/>
      <c r="C198" s="1329" t="s">
        <v>68</v>
      </c>
      <c r="D198" s="308">
        <f>'[1]ГАСТРОНОМИЯ, ВЫПЕЧКА'!$I$60</f>
        <v>10</v>
      </c>
      <c r="E198" s="307"/>
      <c r="F198" s="307"/>
      <c r="G198" s="307"/>
      <c r="H198" s="307"/>
      <c r="I198" s="307"/>
      <c r="J198" s="326"/>
      <c r="K198" s="307"/>
      <c r="L198" s="307"/>
      <c r="M198" s="307"/>
      <c r="N198" s="307"/>
      <c r="O198" s="307"/>
      <c r="P198" s="307"/>
      <c r="Q198" s="989"/>
      <c r="R198" s="307"/>
      <c r="S198" s="307"/>
      <c r="T198" s="307"/>
      <c r="U198" s="307"/>
      <c r="V198" s="307"/>
      <c r="W198" s="307"/>
      <c r="X198" s="307"/>
      <c r="Y198" s="307"/>
      <c r="Z198" s="307"/>
      <c r="AA198" s="307"/>
      <c r="AB198" s="307"/>
      <c r="AC198" s="307"/>
      <c r="AD198" s="307"/>
      <c r="AE198" s="307"/>
      <c r="AF198" s="307"/>
      <c r="AG198" s="307"/>
      <c r="AH198" s="307"/>
      <c r="AI198" s="307"/>
      <c r="AJ198" s="307"/>
      <c r="AK198" s="307"/>
      <c r="AL198" s="307"/>
      <c r="AM198" s="307"/>
      <c r="AN198" s="307"/>
      <c r="AO198" s="307">
        <f>'[1]ГАСТРОНОМИЯ, ВЫПЕЧКА'!$F$60</f>
        <v>10</v>
      </c>
      <c r="AP198" s="307"/>
      <c r="AQ198" s="307"/>
      <c r="AR198" s="326"/>
      <c r="AS198" s="307"/>
      <c r="AT198" s="307"/>
      <c r="AU198" s="307"/>
      <c r="AV198" s="307"/>
      <c r="AW198" s="307"/>
      <c r="AX198" s="307"/>
      <c r="AY198" s="326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13"/>
      <c r="BJ198" s="680"/>
      <c r="BK198" s="686"/>
    </row>
    <row r="199" spans="1:63" ht="15.75" customHeight="1">
      <c r="A199" s="1359"/>
      <c r="B199" s="1346"/>
      <c r="C199" s="1329"/>
      <c r="D199" s="925">
        <f>'[1]ГАСТРОНОМИЯ, ВЫПЕЧКА'!$AA$57</f>
        <v>20</v>
      </c>
      <c r="E199" s="926"/>
      <c r="F199" s="926"/>
      <c r="G199" s="926"/>
      <c r="H199" s="926"/>
      <c r="I199" s="926"/>
      <c r="J199" s="1001"/>
      <c r="K199" s="926"/>
      <c r="L199" s="926"/>
      <c r="M199" s="926"/>
      <c r="N199" s="926"/>
      <c r="O199" s="926"/>
      <c r="P199" s="926"/>
      <c r="Q199" s="994"/>
      <c r="R199" s="926"/>
      <c r="S199" s="926"/>
      <c r="T199" s="926"/>
      <c r="U199" s="926"/>
      <c r="V199" s="926"/>
      <c r="W199" s="926"/>
      <c r="X199" s="926"/>
      <c r="Y199" s="926"/>
      <c r="Z199" s="926"/>
      <c r="AA199" s="926"/>
      <c r="AB199" s="926"/>
      <c r="AC199" s="926"/>
      <c r="AD199" s="926"/>
      <c r="AE199" s="926"/>
      <c r="AF199" s="926"/>
      <c r="AG199" s="926"/>
      <c r="AH199" s="926"/>
      <c r="AI199" s="926"/>
      <c r="AJ199" s="926"/>
      <c r="AK199" s="926"/>
      <c r="AL199" s="926"/>
      <c r="AM199" s="926"/>
      <c r="AN199" s="926"/>
      <c r="AO199" s="926">
        <f>'[1]ГАСТРОНОМИЯ, ВЫПЕЧКА'!$AB$60</f>
        <v>20</v>
      </c>
      <c r="AP199" s="926"/>
      <c r="AQ199" s="926"/>
      <c r="AR199" s="1001"/>
      <c r="AS199" s="926"/>
      <c r="AT199" s="926"/>
      <c r="AU199" s="926"/>
      <c r="AV199" s="926"/>
      <c r="AW199" s="926"/>
      <c r="AX199" s="926"/>
      <c r="AY199" s="1001"/>
      <c r="AZ199" s="926"/>
      <c r="BA199" s="926"/>
      <c r="BB199" s="926"/>
      <c r="BC199" s="926"/>
      <c r="BD199" s="926"/>
      <c r="BE199" s="926"/>
      <c r="BF199" s="926"/>
      <c r="BG199" s="926"/>
      <c r="BH199" s="926"/>
      <c r="BI199" s="927"/>
      <c r="BJ199" s="927"/>
      <c r="BK199" s="928"/>
    </row>
    <row r="200" spans="1:63">
      <c r="A200" s="1358"/>
      <c r="B200" s="1349" t="s">
        <v>276</v>
      </c>
      <c r="C200" s="1332" t="s">
        <v>237</v>
      </c>
      <c r="D200" s="308">
        <v>150</v>
      </c>
      <c r="E200" s="307"/>
      <c r="F200" s="307"/>
      <c r="G200" s="307"/>
      <c r="H200" s="307"/>
      <c r="I200" s="307"/>
      <c r="J200" s="326"/>
      <c r="K200" s="307"/>
      <c r="L200" s="307"/>
      <c r="M200" s="307"/>
      <c r="N200" s="307"/>
      <c r="O200" s="307"/>
      <c r="P200" s="307"/>
      <c r="Q200" s="989"/>
      <c r="R200" s="307"/>
      <c r="S200" s="307"/>
      <c r="T200" s="307"/>
      <c r="U200" s="307"/>
      <c r="V200" s="307"/>
      <c r="W200" s="307"/>
      <c r="X200" s="307"/>
      <c r="Y200" s="307"/>
      <c r="Z200" s="307"/>
      <c r="AA200" s="307"/>
      <c r="AB200" s="307"/>
      <c r="AC200" s="307"/>
      <c r="AD200" s="307"/>
      <c r="AE200" s="307"/>
      <c r="AF200" s="307"/>
      <c r="AG200" s="307"/>
      <c r="AH200" s="307">
        <f>[1]НАПИТКИ!$F$228</f>
        <v>150</v>
      </c>
      <c r="AI200" s="307"/>
      <c r="AJ200" s="307"/>
      <c r="AK200" s="307"/>
      <c r="AL200" s="307"/>
      <c r="AM200" s="307"/>
      <c r="AN200" s="307"/>
      <c r="AO200" s="307"/>
      <c r="AP200" s="307"/>
      <c r="AQ200" s="307"/>
      <c r="AR200" s="326"/>
      <c r="AS200" s="307"/>
      <c r="AT200" s="307"/>
      <c r="AU200" s="307"/>
      <c r="AV200" s="307"/>
      <c r="AW200" s="307"/>
      <c r="AX200" s="307"/>
      <c r="AY200" s="326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13"/>
      <c r="BJ200" s="680"/>
      <c r="BK200" s="686"/>
    </row>
    <row r="201" spans="1:63">
      <c r="A201" s="1358"/>
      <c r="B201" s="1349"/>
      <c r="C201" s="1333"/>
      <c r="D201" s="914">
        <v>150</v>
      </c>
      <c r="E201" s="311"/>
      <c r="F201" s="311"/>
      <c r="G201" s="311"/>
      <c r="H201" s="311"/>
      <c r="I201" s="311"/>
      <c r="J201" s="326"/>
      <c r="K201" s="311"/>
      <c r="L201" s="311"/>
      <c r="M201" s="311"/>
      <c r="N201" s="311"/>
      <c r="O201" s="311"/>
      <c r="P201" s="311"/>
      <c r="Q201" s="989"/>
      <c r="R201" s="311"/>
      <c r="S201" s="311"/>
      <c r="T201" s="311"/>
      <c r="U201" s="311"/>
      <c r="V201" s="311"/>
      <c r="W201" s="311"/>
      <c r="X201" s="311"/>
      <c r="Y201" s="311"/>
      <c r="Z201" s="311"/>
      <c r="AA201" s="311"/>
      <c r="AB201" s="311"/>
      <c r="AC201" s="311"/>
      <c r="AD201" s="311"/>
      <c r="AE201" s="311"/>
      <c r="AF201" s="311"/>
      <c r="AG201" s="311"/>
      <c r="AH201" s="311">
        <f>[1]НАПИТКИ!$F$228</f>
        <v>150</v>
      </c>
      <c r="AI201" s="311"/>
      <c r="AJ201" s="311"/>
      <c r="AK201" s="311"/>
      <c r="AL201" s="311"/>
      <c r="AM201" s="311"/>
      <c r="AN201" s="311"/>
      <c r="AO201" s="311"/>
      <c r="AP201" s="311"/>
      <c r="AQ201" s="311"/>
      <c r="AR201" s="326"/>
      <c r="AS201" s="311"/>
      <c r="AT201" s="311"/>
      <c r="AU201" s="311"/>
      <c r="AV201" s="311"/>
      <c r="AW201" s="311"/>
      <c r="AX201" s="311"/>
      <c r="AY201" s="326"/>
      <c r="AZ201" s="311"/>
      <c r="BA201" s="311"/>
      <c r="BB201" s="311"/>
      <c r="BC201" s="311"/>
      <c r="BD201" s="311"/>
      <c r="BE201" s="311"/>
      <c r="BF201" s="311"/>
      <c r="BG201" s="311"/>
      <c r="BH201" s="311"/>
      <c r="BI201" s="310"/>
      <c r="BJ201" s="681"/>
      <c r="BK201" s="687"/>
    </row>
    <row r="202" spans="1:63">
      <c r="A202" s="1358"/>
      <c r="B202" s="1372" t="s">
        <v>274</v>
      </c>
      <c r="C202" s="1332" t="s">
        <v>508</v>
      </c>
      <c r="D202" s="308">
        <v>50</v>
      </c>
      <c r="E202" s="307"/>
      <c r="F202" s="307"/>
      <c r="G202" s="307"/>
      <c r="H202" s="307"/>
      <c r="I202" s="307"/>
      <c r="J202" s="326"/>
      <c r="K202" s="307"/>
      <c r="L202" s="307"/>
      <c r="M202" s="307"/>
      <c r="N202" s="307"/>
      <c r="O202" s="307"/>
      <c r="P202" s="307"/>
      <c r="Q202" s="989"/>
      <c r="R202" s="307"/>
      <c r="S202" s="307"/>
      <c r="T202" s="307"/>
      <c r="U202" s="307">
        <f>'[1]ФРУКТЫ, ОВОЩИ'!$F$357</f>
        <v>8.4</v>
      </c>
      <c r="V202" s="307"/>
      <c r="W202" s="307">
        <f>'[1]ФРУКТЫ, ОВОЩИ'!$F$355</f>
        <v>38.200000000000003</v>
      </c>
      <c r="X202" s="307"/>
      <c r="Y202" s="307"/>
      <c r="Z202" s="307"/>
      <c r="AA202" s="307"/>
      <c r="AB202" s="307"/>
      <c r="AC202" s="307"/>
      <c r="AD202" s="307"/>
      <c r="AE202" s="307"/>
      <c r="AF202" s="307"/>
      <c r="AG202" s="307"/>
      <c r="AH202" s="307"/>
      <c r="AI202" s="307">
        <f>'[1]ФРУКТЫ, ОВОЩИ'!$F$358</f>
        <v>7</v>
      </c>
      <c r="AJ202" s="307"/>
      <c r="AK202" s="307"/>
      <c r="AL202" s="307"/>
      <c r="AM202" s="307"/>
      <c r="AN202" s="307"/>
      <c r="AO202" s="307"/>
      <c r="AP202" s="307"/>
      <c r="AQ202" s="307"/>
      <c r="AR202" s="326"/>
      <c r="AS202" s="307"/>
      <c r="AT202" s="307"/>
      <c r="AU202" s="307"/>
      <c r="AV202" s="307"/>
      <c r="AW202" s="307"/>
      <c r="AX202" s="307"/>
      <c r="AY202" s="326"/>
      <c r="AZ202" s="307"/>
      <c r="BA202" s="307"/>
      <c r="BB202" s="307"/>
      <c r="BC202" s="307">
        <f>'[1]ФРУКТЫ, ОВОЩИ'!$F$360</f>
        <v>0.6</v>
      </c>
      <c r="BD202" s="307">
        <f>'[1]ФРУКТЫ, ОВОЩИ'!$F$359</f>
        <v>2.8</v>
      </c>
      <c r="BE202" s="307"/>
      <c r="BF202" s="307"/>
      <c r="BG202" s="307"/>
      <c r="BH202" s="307"/>
      <c r="BI202" s="313"/>
      <c r="BJ202" s="680"/>
      <c r="BK202" s="686"/>
    </row>
    <row r="203" spans="1:63">
      <c r="A203" s="1358"/>
      <c r="B203" s="1373"/>
      <c r="C203" s="1333"/>
      <c r="D203" s="978">
        <v>60</v>
      </c>
      <c r="E203" s="311"/>
      <c r="F203" s="311"/>
      <c r="G203" s="311"/>
      <c r="H203" s="311"/>
      <c r="I203" s="311"/>
      <c r="J203" s="326"/>
      <c r="K203" s="311"/>
      <c r="L203" s="311"/>
      <c r="M203" s="311"/>
      <c r="N203" s="311"/>
      <c r="O203" s="311"/>
      <c r="P203" s="311"/>
      <c r="Q203" s="989"/>
      <c r="R203" s="311"/>
      <c r="S203" s="311"/>
      <c r="T203" s="311"/>
      <c r="U203" s="311">
        <f>'[1]ФРУКТЫ, ОВОЩИ'!$Q$357</f>
        <v>12.6</v>
      </c>
      <c r="V203" s="311"/>
      <c r="W203" s="311">
        <f>'[1]ФРУКТЫ, ОВОЩИ'!$Q$355</f>
        <v>57.3</v>
      </c>
      <c r="X203" s="311"/>
      <c r="Y203" s="311"/>
      <c r="Z203" s="311"/>
      <c r="AA203" s="311"/>
      <c r="AB203" s="311"/>
      <c r="AC203" s="311"/>
      <c r="AD203" s="311"/>
      <c r="AE203" s="311"/>
      <c r="AF203" s="311"/>
      <c r="AG203" s="311"/>
      <c r="AH203" s="311"/>
      <c r="AI203" s="311">
        <f>'[1]ФРУКТЫ, ОВОЩИ'!$Q$358</f>
        <v>10.5</v>
      </c>
      <c r="AJ203" s="311"/>
      <c r="AK203" s="311"/>
      <c r="AL203" s="311"/>
      <c r="AM203" s="311"/>
      <c r="AN203" s="311"/>
      <c r="AO203" s="311"/>
      <c r="AP203" s="311"/>
      <c r="AQ203" s="311"/>
      <c r="AR203" s="326"/>
      <c r="AS203" s="311"/>
      <c r="AT203" s="311"/>
      <c r="AU203" s="311"/>
      <c r="AV203" s="311"/>
      <c r="AW203" s="311"/>
      <c r="AX203" s="311"/>
      <c r="AY203" s="326"/>
      <c r="AZ203" s="311"/>
      <c r="BA203" s="311"/>
      <c r="BB203" s="311"/>
      <c r="BC203" s="311">
        <f>'[1]ФРУКТЫ, ОВОЩИ'!$Q$360</f>
        <v>0.8</v>
      </c>
      <c r="BD203" s="311">
        <f>'[1]ФРУКТЫ, ОВОЩИ'!$Q$359</f>
        <v>4</v>
      </c>
      <c r="BE203" s="311"/>
      <c r="BF203" s="311"/>
      <c r="BG203" s="311"/>
      <c r="BH203" s="311"/>
      <c r="BI203" s="310"/>
      <c r="BJ203" s="681"/>
      <c r="BK203" s="687"/>
    </row>
    <row r="204" spans="1:63" ht="15" customHeight="1">
      <c r="A204" s="1358"/>
      <c r="B204" s="1373"/>
      <c r="C204" s="1329" t="s">
        <v>127</v>
      </c>
      <c r="D204" s="308">
        <v>180</v>
      </c>
      <c r="E204" s="307"/>
      <c r="F204" s="307"/>
      <c r="G204" s="307"/>
      <c r="H204" s="307">
        <f>[1]СУПЫ!$F$67</f>
        <v>4.5</v>
      </c>
      <c r="I204" s="307"/>
      <c r="J204" s="326"/>
      <c r="K204" s="307"/>
      <c r="L204" s="307"/>
      <c r="M204" s="307"/>
      <c r="N204" s="307"/>
      <c r="O204" s="307"/>
      <c r="P204" s="307"/>
      <c r="Q204" s="989"/>
      <c r="R204" s="307">
        <f>[1]СУПЫ!$F$60</f>
        <v>23.13</v>
      </c>
      <c r="S204" s="307">
        <f>[1]СУПЫ!$F$58</f>
        <v>18</v>
      </c>
      <c r="T204" s="307"/>
      <c r="U204" s="307">
        <f>[1]СУПЫ!$F$62</f>
        <v>6.48</v>
      </c>
      <c r="V204" s="307">
        <f>[1]СУПЫ!$F$61</f>
        <v>9</v>
      </c>
      <c r="W204" s="307">
        <f>[1]СУПЫ!$F$57</f>
        <v>36</v>
      </c>
      <c r="X204" s="307"/>
      <c r="Y204" s="307"/>
      <c r="Z204" s="307"/>
      <c r="AA204" s="307"/>
      <c r="AB204" s="307"/>
      <c r="AC204" s="307"/>
      <c r="AD204" s="307"/>
      <c r="AE204" s="307"/>
      <c r="AF204" s="307"/>
      <c r="AG204" s="307"/>
      <c r="AH204" s="307"/>
      <c r="AI204" s="307">
        <f>[1]СУПЫ!$F$65</f>
        <v>2.34</v>
      </c>
      <c r="AJ204" s="307"/>
      <c r="AK204" s="307"/>
      <c r="AL204" s="307"/>
      <c r="AM204" s="307"/>
      <c r="AN204" s="307"/>
      <c r="AO204" s="307"/>
      <c r="AP204" s="307"/>
      <c r="AQ204" s="307"/>
      <c r="AR204" s="326"/>
      <c r="AS204" s="307"/>
      <c r="AT204" s="307"/>
      <c r="AU204" s="307"/>
      <c r="AV204" s="307"/>
      <c r="AW204" s="307"/>
      <c r="AX204" s="307"/>
      <c r="AY204" s="326"/>
      <c r="AZ204" s="307"/>
      <c r="BA204" s="307"/>
      <c r="BB204" s="307"/>
      <c r="BC204" s="307">
        <f>[1]СУПЫ!$F$66</f>
        <v>0</v>
      </c>
      <c r="BD204" s="307">
        <f>[1]СУПЫ!$F$63</f>
        <v>2.16</v>
      </c>
      <c r="BE204" s="307"/>
      <c r="BF204" s="307"/>
      <c r="BG204" s="307"/>
      <c r="BH204" s="307"/>
      <c r="BI204" s="307"/>
      <c r="BJ204" s="680"/>
      <c r="BK204" s="686"/>
    </row>
    <row r="205" spans="1:63">
      <c r="A205" s="1358"/>
      <c r="B205" s="1373"/>
      <c r="C205" s="1329"/>
      <c r="D205" s="978">
        <v>200</v>
      </c>
      <c r="E205" s="311"/>
      <c r="F205" s="311"/>
      <c r="G205" s="311"/>
      <c r="H205" s="311">
        <f>[1]СУПЫ!$Q$67</f>
        <v>5</v>
      </c>
      <c r="I205" s="311"/>
      <c r="J205" s="326"/>
      <c r="K205" s="311"/>
      <c r="L205" s="311"/>
      <c r="M205" s="311"/>
      <c r="N205" s="311"/>
      <c r="O205" s="311"/>
      <c r="P205" s="311"/>
      <c r="Q205" s="989"/>
      <c r="R205" s="311">
        <f>[1]СУПЫ!$Q$60</f>
        <v>25.7</v>
      </c>
      <c r="S205" s="311">
        <f>[1]СУПЫ!$Q$58</f>
        <v>20</v>
      </c>
      <c r="T205" s="311"/>
      <c r="U205" s="311">
        <f>[1]СУПЫ!$Q$62</f>
        <v>7.2</v>
      </c>
      <c r="V205" s="311">
        <f>[1]СУПЫ!$Q$61</f>
        <v>10</v>
      </c>
      <c r="W205" s="311">
        <f>[1]СУПЫ!$Q$57</f>
        <v>40</v>
      </c>
      <c r="X205" s="311"/>
      <c r="Y205" s="311"/>
      <c r="Z205" s="311"/>
      <c r="AA205" s="311"/>
      <c r="AB205" s="311"/>
      <c r="AC205" s="311"/>
      <c r="AD205" s="311"/>
      <c r="AE205" s="311"/>
      <c r="AF205" s="311"/>
      <c r="AG205" s="311"/>
      <c r="AH205" s="311"/>
      <c r="AI205" s="311">
        <f>[1]СУПЫ!$Q$65</f>
        <v>2.6</v>
      </c>
      <c r="AJ205" s="311"/>
      <c r="AK205" s="311"/>
      <c r="AL205" s="311"/>
      <c r="AM205" s="311"/>
      <c r="AN205" s="311"/>
      <c r="AO205" s="311"/>
      <c r="AP205" s="311"/>
      <c r="AQ205" s="311"/>
      <c r="AR205" s="326"/>
      <c r="AS205" s="311"/>
      <c r="AT205" s="311"/>
      <c r="AU205" s="311"/>
      <c r="AV205" s="311"/>
      <c r="AW205" s="311"/>
      <c r="AX205" s="311"/>
      <c r="AY205" s="326"/>
      <c r="AZ205" s="311"/>
      <c r="BA205" s="311"/>
      <c r="BB205" s="311"/>
      <c r="BC205" s="311">
        <f>[1]СУПЫ!$Q$66</f>
        <v>0</v>
      </c>
      <c r="BD205" s="311">
        <f>[1]СУПЫ!$Q$63</f>
        <v>2.4</v>
      </c>
      <c r="BE205" s="311"/>
      <c r="BF205" s="311"/>
      <c r="BG205" s="311"/>
      <c r="BH205" s="311"/>
      <c r="BI205" s="311"/>
      <c r="BJ205" s="681"/>
      <c r="BK205" s="687"/>
    </row>
    <row r="206" spans="1:63" ht="15.75" customHeight="1">
      <c r="A206" s="1358"/>
      <c r="B206" s="1373"/>
      <c r="C206" s="1329" t="s">
        <v>509</v>
      </c>
      <c r="D206" s="308">
        <v>60</v>
      </c>
      <c r="E206" s="307"/>
      <c r="F206" s="307"/>
      <c r="G206" s="307"/>
      <c r="H206" s="307"/>
      <c r="I206" s="307"/>
      <c r="J206" s="326">
        <f>'[1]МЯСО, РЫБА'!$I$419+'[1]МЯСО, РЫБА'!$I$422</f>
        <v>7.5</v>
      </c>
      <c r="K206" s="307"/>
      <c r="L206" s="307">
        <f>'[1]МЯСО, РЫБА'!$F$413</f>
        <v>19.600000000000001</v>
      </c>
      <c r="M206" s="307">
        <f>'[1]МЯСО, РЫБА'!$F$414</f>
        <v>19.5</v>
      </c>
      <c r="N206" s="307"/>
      <c r="O206" s="307"/>
      <c r="P206" s="307"/>
      <c r="Q206" s="989"/>
      <c r="R206" s="307"/>
      <c r="S206" s="307"/>
      <c r="T206" s="307"/>
      <c r="U206" s="307">
        <f>'[1]МЯСО, РЫБА'!$F$418</f>
        <v>21.4</v>
      </c>
      <c r="V206" s="307"/>
      <c r="W206" s="307"/>
      <c r="X206" s="307"/>
      <c r="Y206" s="307"/>
      <c r="Z206" s="307"/>
      <c r="AA206" s="307"/>
      <c r="AB206" s="307"/>
      <c r="AC206" s="307"/>
      <c r="AD206" s="307"/>
      <c r="AE206" s="307"/>
      <c r="AF206" s="307"/>
      <c r="AG206" s="307"/>
      <c r="AH206" s="307"/>
      <c r="AI206" s="307"/>
      <c r="AJ206" s="307"/>
      <c r="AK206" s="307"/>
      <c r="AL206" s="307"/>
      <c r="AM206" s="307"/>
      <c r="AN206" s="307"/>
      <c r="AO206" s="307"/>
      <c r="AP206" s="307"/>
      <c r="AQ206" s="307">
        <f>'[1]МЯСО, РЫБА'!$F$420</f>
        <v>4.3</v>
      </c>
      <c r="AR206" s="326"/>
      <c r="AS206" s="307">
        <f>'[1]МЯСО, РЫБА'!$F$416</f>
        <v>5.0999999999999996</v>
      </c>
      <c r="AT206" s="307"/>
      <c r="AU206" s="307"/>
      <c r="AV206" s="307"/>
      <c r="AW206" s="307"/>
      <c r="AX206" s="307"/>
      <c r="AY206" s="326"/>
      <c r="AZ206" s="307"/>
      <c r="BA206" s="307"/>
      <c r="BB206" s="307"/>
      <c r="BC206" s="307"/>
      <c r="BD206" s="307"/>
      <c r="BE206" s="307"/>
      <c r="BF206" s="307"/>
      <c r="BG206" s="307"/>
      <c r="BH206" s="307"/>
      <c r="BI206" s="313"/>
      <c r="BJ206" s="680"/>
      <c r="BK206" s="686"/>
    </row>
    <row r="207" spans="1:63">
      <c r="A207" s="1358"/>
      <c r="B207" s="1373"/>
      <c r="C207" s="1329"/>
      <c r="D207" s="978">
        <v>80</v>
      </c>
      <c r="E207" s="311"/>
      <c r="F207" s="311"/>
      <c r="G207" s="311"/>
      <c r="H207" s="311"/>
      <c r="I207" s="311"/>
      <c r="J207" s="326">
        <f>'[1]МЯСО, РЫБА'!$Q$419+'[1]МЯСО, РЫБА'!$Q$422</f>
        <v>10</v>
      </c>
      <c r="K207" s="311"/>
      <c r="L207" s="311">
        <f>'[1]МЯСО, РЫБА'!$Q$413</f>
        <v>26.133333333333333</v>
      </c>
      <c r="M207" s="311">
        <f>'[1]МЯСО, РЫБА'!$Q$414</f>
        <v>26</v>
      </c>
      <c r="N207" s="311"/>
      <c r="O207" s="311"/>
      <c r="P207" s="311"/>
      <c r="Q207" s="989"/>
      <c r="R207" s="311"/>
      <c r="S207" s="311"/>
      <c r="T207" s="311"/>
      <c r="U207" s="311">
        <f>'[1]МЯСО, РЫБА'!$Q$418</f>
        <v>28.533333333333335</v>
      </c>
      <c r="V207" s="311"/>
      <c r="W207" s="311"/>
      <c r="X207" s="311"/>
      <c r="Y207" s="311"/>
      <c r="Z207" s="311"/>
      <c r="AA207" s="311"/>
      <c r="AB207" s="311"/>
      <c r="AC207" s="311"/>
      <c r="AD207" s="311"/>
      <c r="AE207" s="311"/>
      <c r="AF207" s="311"/>
      <c r="AG207" s="311"/>
      <c r="AH207" s="311"/>
      <c r="AI207" s="311"/>
      <c r="AJ207" s="311"/>
      <c r="AK207" s="311"/>
      <c r="AL207" s="311"/>
      <c r="AM207" s="311"/>
      <c r="AN207" s="311"/>
      <c r="AO207" s="311"/>
      <c r="AP207" s="311"/>
      <c r="AQ207" s="311">
        <f>'[1]МЯСО, РЫБА'!$Q$420</f>
        <v>5.7333333333333334</v>
      </c>
      <c r="AR207" s="326"/>
      <c r="AS207" s="311">
        <f>'[1]МЯСО, РЫБА'!$Q$416</f>
        <v>6.8</v>
      </c>
      <c r="AT207" s="311"/>
      <c r="AU207" s="311"/>
      <c r="AV207" s="311"/>
      <c r="AW207" s="311"/>
      <c r="AX207" s="311"/>
      <c r="AY207" s="326"/>
      <c r="AZ207" s="311"/>
      <c r="BA207" s="311"/>
      <c r="BB207" s="311"/>
      <c r="BC207" s="311"/>
      <c r="BD207" s="311"/>
      <c r="BE207" s="311"/>
      <c r="BF207" s="311"/>
      <c r="BG207" s="311"/>
      <c r="BH207" s="311"/>
      <c r="BI207" s="310"/>
      <c r="BJ207" s="681"/>
      <c r="BK207" s="687"/>
    </row>
    <row r="208" spans="1:63">
      <c r="A208" s="1359"/>
      <c r="B208" s="1344"/>
      <c r="C208" s="1332" t="s">
        <v>512</v>
      </c>
      <c r="D208" s="308">
        <v>25</v>
      </c>
      <c r="E208" s="307"/>
      <c r="F208" s="307"/>
      <c r="G208" s="307"/>
      <c r="H208" s="307"/>
      <c r="I208" s="307"/>
      <c r="J208" s="326">
        <f>[1]СОУСА!$F$19</f>
        <v>0.75</v>
      </c>
      <c r="K208" s="307"/>
      <c r="L208" s="307"/>
      <c r="M208" s="307"/>
      <c r="N208" s="307"/>
      <c r="O208" s="307"/>
      <c r="P208" s="307"/>
      <c r="Q208" s="989"/>
      <c r="R208" s="307"/>
      <c r="S208" s="307"/>
      <c r="T208" s="307"/>
      <c r="U208" s="307">
        <f>[1]СОУСА!$F$22</f>
        <v>7.2</v>
      </c>
      <c r="V208" s="307">
        <f>[1]СОУСА!$F$21</f>
        <v>2.5</v>
      </c>
      <c r="W208" s="307"/>
      <c r="X208" s="307"/>
      <c r="Y208" s="307"/>
      <c r="Z208" s="307"/>
      <c r="AA208" s="307"/>
      <c r="AB208" s="307"/>
      <c r="AC208" s="307"/>
      <c r="AD208" s="307"/>
      <c r="AE208" s="307"/>
      <c r="AF208" s="307"/>
      <c r="AG208" s="307"/>
      <c r="AH208" s="307"/>
      <c r="AI208" s="307">
        <f>[1]СОУСА!$F$20</f>
        <v>2</v>
      </c>
      <c r="AJ208" s="307"/>
      <c r="AK208" s="307"/>
      <c r="AL208" s="307"/>
      <c r="AM208" s="307"/>
      <c r="AN208" s="307"/>
      <c r="AO208" s="307"/>
      <c r="AP208" s="307"/>
      <c r="AQ208" s="307">
        <f>[1]СОУСА!$F$18</f>
        <v>1.25</v>
      </c>
      <c r="AR208" s="326"/>
      <c r="AS208" s="307"/>
      <c r="AT208" s="307"/>
      <c r="AU208" s="307"/>
      <c r="AV208" s="307"/>
      <c r="AW208" s="307"/>
      <c r="AX208" s="307"/>
      <c r="AY208" s="326"/>
      <c r="AZ208" s="307"/>
      <c r="BA208" s="307"/>
      <c r="BB208" s="307"/>
      <c r="BC208" s="307">
        <f>[1]СОУСА!$F$23</f>
        <v>0.6</v>
      </c>
      <c r="BD208" s="307"/>
      <c r="BE208" s="307"/>
      <c r="BF208" s="307"/>
      <c r="BG208" s="307"/>
      <c r="BH208" s="313"/>
      <c r="BI208" s="898"/>
      <c r="BJ208" s="896"/>
      <c r="BK208" s="686"/>
    </row>
    <row r="209" spans="1:63">
      <c r="A209" s="1359"/>
      <c r="B209" s="1344"/>
      <c r="C209" s="1333"/>
      <c r="D209" s="979">
        <v>30</v>
      </c>
      <c r="E209" s="314"/>
      <c r="F209" s="314"/>
      <c r="G209" s="314"/>
      <c r="H209" s="314"/>
      <c r="I209" s="314"/>
      <c r="J209" s="326">
        <f>[1]СОУСА!$Q$19</f>
        <v>0.9</v>
      </c>
      <c r="K209" s="314"/>
      <c r="L209" s="314"/>
      <c r="M209" s="314"/>
      <c r="N209" s="314"/>
      <c r="O209" s="314"/>
      <c r="P209" s="314"/>
      <c r="Q209" s="989"/>
      <c r="R209" s="314"/>
      <c r="S209" s="314"/>
      <c r="T209" s="314"/>
      <c r="U209" s="314">
        <f>[1]СОУСА!$Q$22</f>
        <v>8.64</v>
      </c>
      <c r="V209" s="314">
        <f>[1]СОУСА!$Q$21</f>
        <v>3</v>
      </c>
      <c r="W209" s="314"/>
      <c r="X209" s="314"/>
      <c r="Y209" s="314"/>
      <c r="Z209" s="314"/>
      <c r="AA209" s="314"/>
      <c r="AB209" s="314"/>
      <c r="AC209" s="314"/>
      <c r="AD209" s="314"/>
      <c r="AE209" s="314"/>
      <c r="AF209" s="314"/>
      <c r="AG209" s="314"/>
      <c r="AH209" s="314"/>
      <c r="AI209" s="314">
        <f>[1]СОУСА!$Q$20</f>
        <v>2.4</v>
      </c>
      <c r="AJ209" s="314"/>
      <c r="AK209" s="314"/>
      <c r="AL209" s="314"/>
      <c r="AM209" s="314"/>
      <c r="AN209" s="314"/>
      <c r="AO209" s="314"/>
      <c r="AP209" s="314"/>
      <c r="AQ209" s="314">
        <f>[1]СОУСА!$Q$18</f>
        <v>1.5</v>
      </c>
      <c r="AR209" s="326"/>
      <c r="AS209" s="314"/>
      <c r="AT209" s="314"/>
      <c r="AU209" s="314"/>
      <c r="AV209" s="314"/>
      <c r="AW209" s="314"/>
      <c r="AX209" s="314"/>
      <c r="AY209" s="326"/>
      <c r="AZ209" s="314"/>
      <c r="BA209" s="314"/>
      <c r="BB209" s="314"/>
      <c r="BC209" s="314">
        <f>[1]СОУСА!$Q$23</f>
        <v>0.72</v>
      </c>
      <c r="BD209" s="314"/>
      <c r="BE209" s="314"/>
      <c r="BF209" s="314"/>
      <c r="BG209" s="314"/>
      <c r="BH209" s="328"/>
      <c r="BI209" s="899"/>
      <c r="BJ209" s="897"/>
      <c r="BK209" s="688"/>
    </row>
    <row r="210" spans="1:63" ht="15.75" customHeight="1">
      <c r="A210" s="1358"/>
      <c r="B210" s="1373"/>
      <c r="C210" s="1329" t="s">
        <v>287</v>
      </c>
      <c r="D210" s="308">
        <v>120</v>
      </c>
      <c r="E210" s="307">
        <f>[1]ГАРНИРЫ!$F$104</f>
        <v>19.2</v>
      </c>
      <c r="F210" s="307"/>
      <c r="G210" s="307"/>
      <c r="H210" s="307"/>
      <c r="I210" s="307"/>
      <c r="J210" s="326">
        <f>[1]ГАРНИРЫ!$F$105</f>
        <v>4</v>
      </c>
      <c r="K210" s="307"/>
      <c r="L210" s="307"/>
      <c r="M210" s="307"/>
      <c r="N210" s="307"/>
      <c r="O210" s="307"/>
      <c r="P210" s="307"/>
      <c r="Q210" s="989"/>
      <c r="R210" s="307">
        <f>[1]ГАРНИРЫ!$F$103</f>
        <v>146.24</v>
      </c>
      <c r="S210" s="307"/>
      <c r="T210" s="307"/>
      <c r="U210" s="307"/>
      <c r="V210" s="307"/>
      <c r="W210" s="307"/>
      <c r="X210" s="307"/>
      <c r="Y210" s="307"/>
      <c r="Z210" s="307"/>
      <c r="AA210" s="307"/>
      <c r="AB210" s="307"/>
      <c r="AC210" s="307"/>
      <c r="AD210" s="307"/>
      <c r="AE210" s="307"/>
      <c r="AF210" s="307"/>
      <c r="AG210" s="307"/>
      <c r="AH210" s="307"/>
      <c r="AI210" s="307"/>
      <c r="AJ210" s="307"/>
      <c r="AK210" s="307"/>
      <c r="AL210" s="307"/>
      <c r="AM210" s="307"/>
      <c r="AN210" s="307"/>
      <c r="AO210" s="307"/>
      <c r="AP210" s="307"/>
      <c r="AQ210" s="307"/>
      <c r="AR210" s="326"/>
      <c r="AS210" s="307"/>
      <c r="AT210" s="307"/>
      <c r="AU210" s="307"/>
      <c r="AV210" s="307"/>
      <c r="AW210" s="307"/>
      <c r="AX210" s="307"/>
      <c r="AY210" s="326"/>
      <c r="AZ210" s="307"/>
      <c r="BA210" s="307"/>
      <c r="BB210" s="307"/>
      <c r="BC210" s="307"/>
      <c r="BD210" s="307"/>
      <c r="BE210" s="307"/>
      <c r="BF210" s="307"/>
      <c r="BG210" s="307"/>
      <c r="BH210" s="307"/>
      <c r="BI210" s="307"/>
      <c r="BJ210" s="680"/>
      <c r="BK210" s="686"/>
    </row>
    <row r="211" spans="1:63" ht="15" customHeight="1">
      <c r="A211" s="1358"/>
      <c r="B211" s="1373"/>
      <c r="C211" s="1329"/>
      <c r="D211" s="978">
        <v>150</v>
      </c>
      <c r="E211" s="311">
        <f>[1]ГАРНИРЫ!$Q$104</f>
        <v>24</v>
      </c>
      <c r="F211" s="311"/>
      <c r="G211" s="311"/>
      <c r="H211" s="311"/>
      <c r="I211" s="311"/>
      <c r="J211" s="326">
        <f>[1]ГАРНИРЫ!$Q$105</f>
        <v>5</v>
      </c>
      <c r="K211" s="311"/>
      <c r="L211" s="311"/>
      <c r="M211" s="311"/>
      <c r="N211" s="311"/>
      <c r="O211" s="311"/>
      <c r="P211" s="311"/>
      <c r="Q211" s="989"/>
      <c r="R211" s="311">
        <f>[1]ГАРНИРЫ!$Q$103</f>
        <v>182.8</v>
      </c>
      <c r="S211" s="311"/>
      <c r="T211" s="311"/>
      <c r="U211" s="311"/>
      <c r="V211" s="311"/>
      <c r="W211" s="311"/>
      <c r="X211" s="311"/>
      <c r="Y211" s="311"/>
      <c r="Z211" s="311"/>
      <c r="AA211" s="311"/>
      <c r="AB211" s="311"/>
      <c r="AC211" s="311"/>
      <c r="AD211" s="311"/>
      <c r="AE211" s="311"/>
      <c r="AF211" s="311"/>
      <c r="AG211" s="311"/>
      <c r="AH211" s="311"/>
      <c r="AI211" s="311"/>
      <c r="AJ211" s="311"/>
      <c r="AK211" s="311"/>
      <c r="AL211" s="311"/>
      <c r="AM211" s="311"/>
      <c r="AN211" s="311"/>
      <c r="AO211" s="311"/>
      <c r="AP211" s="311"/>
      <c r="AQ211" s="311"/>
      <c r="AR211" s="326"/>
      <c r="AS211" s="311"/>
      <c r="AT211" s="311"/>
      <c r="AU211" s="311"/>
      <c r="AV211" s="311"/>
      <c r="AW211" s="311"/>
      <c r="AX211" s="311"/>
      <c r="AY211" s="326"/>
      <c r="AZ211" s="311"/>
      <c r="BA211" s="311"/>
      <c r="BB211" s="311"/>
      <c r="BC211" s="311"/>
      <c r="BD211" s="311"/>
      <c r="BE211" s="311"/>
      <c r="BF211" s="311"/>
      <c r="BG211" s="311"/>
      <c r="BH211" s="311"/>
      <c r="BI211" s="311"/>
      <c r="BJ211" s="681"/>
      <c r="BK211" s="687"/>
    </row>
    <row r="212" spans="1:63" ht="15.75" customHeight="1">
      <c r="A212" s="1358"/>
      <c r="B212" s="1373"/>
      <c r="C212" s="1332" t="s">
        <v>516</v>
      </c>
      <c r="D212" s="308">
        <v>150</v>
      </c>
      <c r="E212" s="307"/>
      <c r="F212" s="307"/>
      <c r="G212" s="307"/>
      <c r="H212" s="307"/>
      <c r="I212" s="307"/>
      <c r="J212" s="326"/>
      <c r="K212" s="307"/>
      <c r="L212" s="307"/>
      <c r="M212" s="307"/>
      <c r="N212" s="307"/>
      <c r="O212" s="307"/>
      <c r="P212" s="307"/>
      <c r="Q212" s="989"/>
      <c r="R212" s="307"/>
      <c r="S212" s="307"/>
      <c r="T212" s="307"/>
      <c r="U212" s="307"/>
      <c r="V212" s="307"/>
      <c r="W212" s="307"/>
      <c r="X212" s="307"/>
      <c r="Y212" s="307"/>
      <c r="Z212" s="307"/>
      <c r="AA212" s="307">
        <f>[1]НАПИТКИ!$F$272</f>
        <v>34</v>
      </c>
      <c r="AB212" s="307"/>
      <c r="AC212" s="307"/>
      <c r="AD212" s="307"/>
      <c r="AE212" s="307"/>
      <c r="AF212" s="307"/>
      <c r="AG212" s="307"/>
      <c r="AH212" s="307"/>
      <c r="AI212" s="307"/>
      <c r="AJ212" s="307"/>
      <c r="AK212" s="307"/>
      <c r="AL212" s="307"/>
      <c r="AM212" s="307"/>
      <c r="AN212" s="307"/>
      <c r="AO212" s="307"/>
      <c r="AP212" s="307"/>
      <c r="AQ212" s="307"/>
      <c r="AR212" s="326"/>
      <c r="AS212" s="307"/>
      <c r="AT212" s="307"/>
      <c r="AU212" s="307"/>
      <c r="AV212" s="307"/>
      <c r="AW212" s="307"/>
      <c r="AX212" s="307"/>
      <c r="AY212" s="326"/>
      <c r="AZ212" s="307"/>
      <c r="BA212" s="307"/>
      <c r="BB212" s="307"/>
      <c r="BC212" s="307">
        <f>[1]НАПИТКИ!$F$274</f>
        <v>6.5</v>
      </c>
      <c r="BD212" s="307"/>
      <c r="BE212" s="307"/>
      <c r="BF212" s="307"/>
      <c r="BG212" s="307"/>
      <c r="BH212" s="307"/>
      <c r="BI212" s="313"/>
      <c r="BJ212" s="680"/>
      <c r="BK212" s="686"/>
    </row>
    <row r="213" spans="1:63" ht="17.25" customHeight="1">
      <c r="A213" s="1358"/>
      <c r="B213" s="1373"/>
      <c r="C213" s="1333"/>
      <c r="D213" s="914">
        <v>180</v>
      </c>
      <c r="E213" s="311"/>
      <c r="F213" s="311"/>
      <c r="G213" s="311"/>
      <c r="H213" s="311"/>
      <c r="I213" s="311"/>
      <c r="J213" s="326"/>
      <c r="K213" s="311"/>
      <c r="L213" s="311"/>
      <c r="M213" s="311"/>
      <c r="N213" s="311"/>
      <c r="O213" s="311"/>
      <c r="P213" s="311"/>
      <c r="Q213" s="989"/>
      <c r="R213" s="311"/>
      <c r="S213" s="311"/>
      <c r="T213" s="311"/>
      <c r="U213" s="311"/>
      <c r="V213" s="311"/>
      <c r="W213" s="311"/>
      <c r="X213" s="311"/>
      <c r="Y213" s="311"/>
      <c r="Z213" s="311"/>
      <c r="AA213" s="311">
        <f>[1]НАПИТКИ!$Q$272</f>
        <v>40.799999999999997</v>
      </c>
      <c r="AB213" s="311"/>
      <c r="AC213" s="311"/>
      <c r="AD213" s="311"/>
      <c r="AE213" s="311"/>
      <c r="AF213" s="311"/>
      <c r="AG213" s="311"/>
      <c r="AH213" s="311"/>
      <c r="AI213" s="311"/>
      <c r="AJ213" s="311"/>
      <c r="AK213" s="311"/>
      <c r="AL213" s="311"/>
      <c r="AM213" s="311"/>
      <c r="AN213" s="311"/>
      <c r="AO213" s="311"/>
      <c r="AP213" s="311"/>
      <c r="AQ213" s="311"/>
      <c r="AR213" s="326"/>
      <c r="AS213" s="311"/>
      <c r="AT213" s="311"/>
      <c r="AU213" s="311"/>
      <c r="AV213" s="311"/>
      <c r="AW213" s="311"/>
      <c r="AX213" s="311"/>
      <c r="AY213" s="326"/>
      <c r="AZ213" s="311"/>
      <c r="BA213" s="311"/>
      <c r="BB213" s="311"/>
      <c r="BC213" s="311">
        <f>[1]НАПИТКИ!$Q$274</f>
        <v>7.8</v>
      </c>
      <c r="BD213" s="311"/>
      <c r="BE213" s="311"/>
      <c r="BF213" s="311"/>
      <c r="BG213" s="311"/>
      <c r="BH213" s="311"/>
      <c r="BI213" s="310"/>
      <c r="BJ213" s="681"/>
      <c r="BK213" s="687"/>
    </row>
    <row r="214" spans="1:63" ht="15.75" customHeight="1">
      <c r="A214" s="1358"/>
      <c r="B214" s="1373"/>
      <c r="C214" s="1329" t="s">
        <v>48</v>
      </c>
      <c r="D214" s="308">
        <v>20</v>
      </c>
      <c r="E214" s="307"/>
      <c r="F214" s="307"/>
      <c r="G214" s="307"/>
      <c r="H214" s="307"/>
      <c r="I214" s="307"/>
      <c r="J214" s="326"/>
      <c r="K214" s="307"/>
      <c r="L214" s="307"/>
      <c r="M214" s="307"/>
      <c r="N214" s="307"/>
      <c r="O214" s="307"/>
      <c r="P214" s="307"/>
      <c r="Q214" s="989"/>
      <c r="R214" s="307"/>
      <c r="S214" s="307"/>
      <c r="T214" s="307"/>
      <c r="U214" s="307"/>
      <c r="V214" s="307"/>
      <c r="W214" s="307"/>
      <c r="X214" s="307"/>
      <c r="Y214" s="307"/>
      <c r="Z214" s="307"/>
      <c r="AA214" s="307"/>
      <c r="AB214" s="307"/>
      <c r="AC214" s="307"/>
      <c r="AD214" s="307"/>
      <c r="AE214" s="307"/>
      <c r="AF214" s="307"/>
      <c r="AG214" s="307"/>
      <c r="AH214" s="307"/>
      <c r="AI214" s="307"/>
      <c r="AJ214" s="307"/>
      <c r="AK214" s="307"/>
      <c r="AL214" s="307"/>
      <c r="AM214" s="307"/>
      <c r="AN214" s="307">
        <f>'[1]ГАСТРОНОМИЯ, ВЫПЕЧКА'!$AB$17</f>
        <v>20</v>
      </c>
      <c r="AO214" s="307"/>
      <c r="AP214" s="307"/>
      <c r="AQ214" s="307"/>
      <c r="AR214" s="326"/>
      <c r="AS214" s="307"/>
      <c r="AT214" s="307"/>
      <c r="AU214" s="307"/>
      <c r="AV214" s="307"/>
      <c r="AW214" s="307"/>
      <c r="AX214" s="307"/>
      <c r="AY214" s="326"/>
      <c r="AZ214" s="307"/>
      <c r="BA214" s="307"/>
      <c r="BB214" s="307"/>
      <c r="BC214" s="307"/>
      <c r="BD214" s="307"/>
      <c r="BE214" s="307"/>
      <c r="BF214" s="307"/>
      <c r="BG214" s="307"/>
      <c r="BH214" s="307"/>
      <c r="BI214" s="313"/>
      <c r="BJ214" s="680"/>
      <c r="BK214" s="686"/>
    </row>
    <row r="215" spans="1:63" ht="15.75" customHeight="1">
      <c r="A215" s="1358"/>
      <c r="B215" s="1373"/>
      <c r="C215" s="1329"/>
      <c r="D215" s="907">
        <v>30</v>
      </c>
      <c r="E215" s="311"/>
      <c r="F215" s="311"/>
      <c r="G215" s="311"/>
      <c r="H215" s="311"/>
      <c r="I215" s="311"/>
      <c r="J215" s="326"/>
      <c r="K215" s="311"/>
      <c r="L215" s="311"/>
      <c r="M215" s="311"/>
      <c r="N215" s="311"/>
      <c r="O215" s="311"/>
      <c r="P215" s="311"/>
      <c r="Q215" s="989"/>
      <c r="R215" s="311"/>
      <c r="S215" s="311"/>
      <c r="T215" s="311"/>
      <c r="U215" s="311"/>
      <c r="V215" s="311"/>
      <c r="W215" s="311"/>
      <c r="X215" s="311"/>
      <c r="Y215" s="311"/>
      <c r="Z215" s="311"/>
      <c r="AA215" s="311"/>
      <c r="AB215" s="311"/>
      <c r="AC215" s="311"/>
      <c r="AD215" s="311"/>
      <c r="AE215" s="311"/>
      <c r="AF215" s="311"/>
      <c r="AG215" s="311"/>
      <c r="AH215" s="311"/>
      <c r="AI215" s="311"/>
      <c r="AJ215" s="311"/>
      <c r="AK215" s="311"/>
      <c r="AL215" s="311"/>
      <c r="AM215" s="311"/>
      <c r="AN215" s="311">
        <f>'[1]ГАСТРОНОМИЯ, ВЫПЕЧКА'!$AM$17</f>
        <v>30</v>
      </c>
      <c r="AO215" s="311"/>
      <c r="AP215" s="311"/>
      <c r="AQ215" s="311"/>
      <c r="AR215" s="326"/>
      <c r="AS215" s="311"/>
      <c r="AT215" s="311"/>
      <c r="AU215" s="311"/>
      <c r="AV215" s="311"/>
      <c r="AW215" s="311"/>
      <c r="AX215" s="311"/>
      <c r="AY215" s="326"/>
      <c r="AZ215" s="311"/>
      <c r="BA215" s="311"/>
      <c r="BB215" s="311"/>
      <c r="BC215" s="311"/>
      <c r="BD215" s="311"/>
      <c r="BE215" s="311"/>
      <c r="BF215" s="311"/>
      <c r="BG215" s="311"/>
      <c r="BH215" s="311"/>
      <c r="BI215" s="310"/>
      <c r="BJ215" s="681"/>
      <c r="BK215" s="687"/>
    </row>
    <row r="216" spans="1:63">
      <c r="A216" s="1358"/>
      <c r="B216" s="1373"/>
      <c r="C216" s="1329" t="s">
        <v>68</v>
      </c>
      <c r="D216" s="308">
        <v>20</v>
      </c>
      <c r="E216" s="307"/>
      <c r="F216" s="307"/>
      <c r="G216" s="307"/>
      <c r="H216" s="307"/>
      <c r="I216" s="307"/>
      <c r="J216" s="326"/>
      <c r="K216" s="307"/>
      <c r="L216" s="307"/>
      <c r="M216" s="307"/>
      <c r="N216" s="307"/>
      <c r="O216" s="307"/>
      <c r="P216" s="307"/>
      <c r="Q216" s="989"/>
      <c r="R216" s="307"/>
      <c r="S216" s="307"/>
      <c r="T216" s="307"/>
      <c r="U216" s="307"/>
      <c r="V216" s="307"/>
      <c r="W216" s="307"/>
      <c r="X216" s="307"/>
      <c r="Y216" s="307"/>
      <c r="Z216" s="307"/>
      <c r="AA216" s="307"/>
      <c r="AB216" s="307"/>
      <c r="AC216" s="307"/>
      <c r="AD216" s="307"/>
      <c r="AE216" s="307"/>
      <c r="AF216" s="307"/>
      <c r="AG216" s="307"/>
      <c r="AH216" s="307"/>
      <c r="AI216" s="307"/>
      <c r="AJ216" s="307"/>
      <c r="AK216" s="307"/>
      <c r="AL216" s="307"/>
      <c r="AM216" s="307"/>
      <c r="AN216" s="307"/>
      <c r="AO216" s="307">
        <f>'[1]ГАСТРОНОМИЯ, ВЫПЕЧКА'!$AB$60</f>
        <v>20</v>
      </c>
      <c r="AP216" s="307"/>
      <c r="AQ216" s="307"/>
      <c r="AR216" s="326"/>
      <c r="AS216" s="307"/>
      <c r="AT216" s="307"/>
      <c r="AU216" s="307"/>
      <c r="AV216" s="307"/>
      <c r="AW216" s="307"/>
      <c r="AX216" s="307"/>
      <c r="AY216" s="326"/>
      <c r="AZ216" s="307"/>
      <c r="BA216" s="307"/>
      <c r="BB216" s="307"/>
      <c r="BC216" s="307"/>
      <c r="BD216" s="307"/>
      <c r="BE216" s="307"/>
      <c r="BF216" s="307"/>
      <c r="BG216" s="307"/>
      <c r="BH216" s="307"/>
      <c r="BI216" s="313"/>
      <c r="BJ216" s="680"/>
      <c r="BK216" s="686"/>
    </row>
    <row r="217" spans="1:63">
      <c r="A217" s="1358"/>
      <c r="B217" s="1373"/>
      <c r="C217" s="1329"/>
      <c r="D217" s="923">
        <v>20</v>
      </c>
      <c r="E217" s="311"/>
      <c r="F217" s="311"/>
      <c r="G217" s="311"/>
      <c r="H217" s="311"/>
      <c r="I217" s="311"/>
      <c r="J217" s="326"/>
      <c r="K217" s="311"/>
      <c r="L217" s="311"/>
      <c r="M217" s="311"/>
      <c r="N217" s="311"/>
      <c r="O217" s="311"/>
      <c r="P217" s="311"/>
      <c r="Q217" s="989"/>
      <c r="R217" s="311"/>
      <c r="S217" s="311"/>
      <c r="T217" s="311"/>
      <c r="U217" s="311"/>
      <c r="V217" s="311"/>
      <c r="W217" s="311"/>
      <c r="X217" s="311"/>
      <c r="Y217" s="311"/>
      <c r="Z217" s="311"/>
      <c r="AA217" s="311"/>
      <c r="AB217" s="311"/>
      <c r="AC217" s="311"/>
      <c r="AD217" s="311"/>
      <c r="AE217" s="311"/>
      <c r="AF217" s="311"/>
      <c r="AG217" s="311"/>
      <c r="AH217" s="311"/>
      <c r="AI217" s="311"/>
      <c r="AJ217" s="311"/>
      <c r="AK217" s="311"/>
      <c r="AL217" s="311"/>
      <c r="AM217" s="311"/>
      <c r="AN217" s="311"/>
      <c r="AO217" s="311">
        <f>'[1]ГАСТРОНОМИЯ, ВЫПЕЧКА'!$AB$60</f>
        <v>20</v>
      </c>
      <c r="AP217" s="311"/>
      <c r="AQ217" s="311"/>
      <c r="AR217" s="326"/>
      <c r="AS217" s="311"/>
      <c r="AT217" s="311"/>
      <c r="AU217" s="311"/>
      <c r="AV217" s="311"/>
      <c r="AW217" s="311"/>
      <c r="AX217" s="311"/>
      <c r="AY217" s="326"/>
      <c r="AZ217" s="311"/>
      <c r="BA217" s="311"/>
      <c r="BB217" s="311"/>
      <c r="BC217" s="311"/>
      <c r="BD217" s="311"/>
      <c r="BE217" s="311"/>
      <c r="BF217" s="311"/>
      <c r="BG217" s="311"/>
      <c r="BH217" s="311"/>
      <c r="BI217" s="310"/>
      <c r="BJ217" s="681"/>
      <c r="BK217" s="687"/>
    </row>
    <row r="218" spans="1:63" ht="15.75" customHeight="1">
      <c r="A218" s="1358"/>
      <c r="B218" s="1372" t="s">
        <v>271</v>
      </c>
      <c r="C218" s="1332" t="s">
        <v>304</v>
      </c>
      <c r="D218" s="308">
        <v>90</v>
      </c>
      <c r="E218" s="307"/>
      <c r="F218" s="307"/>
      <c r="G218" s="307">
        <f>'[1]ЯЙЦО, ТВОРОГ, ЗАПЕКАНКИ'!$F$189</f>
        <v>67.569999999999993</v>
      </c>
      <c r="H218" s="307"/>
      <c r="I218" s="307"/>
      <c r="J218" s="326">
        <f>'[1]ЯЙЦО, ТВОРОГ, ЗАПЕКАНКИ'!$F$195</f>
        <v>5</v>
      </c>
      <c r="K218" s="307"/>
      <c r="L218" s="307"/>
      <c r="M218" s="307"/>
      <c r="N218" s="307"/>
      <c r="O218" s="307"/>
      <c r="P218" s="307"/>
      <c r="Q218" s="989">
        <f>'[1]ЯЙЦО, ТВОРОГ, ЗАПЕКАНКИ'!$F$191</f>
        <v>9.7000000000000003E-2</v>
      </c>
      <c r="R218" s="307"/>
      <c r="S218" s="307"/>
      <c r="T218" s="307"/>
      <c r="U218" s="307"/>
      <c r="V218" s="307"/>
      <c r="W218" s="307"/>
      <c r="X218" s="307"/>
      <c r="Y218" s="307"/>
      <c r="Z218" s="307"/>
      <c r="AA218" s="307"/>
      <c r="AB218" s="307"/>
      <c r="AC218" s="307"/>
      <c r="AD218" s="307"/>
      <c r="AE218" s="307"/>
      <c r="AF218" s="307"/>
      <c r="AG218" s="307"/>
      <c r="AH218" s="307"/>
      <c r="AI218" s="307"/>
      <c r="AJ218" s="307"/>
      <c r="AK218" s="307"/>
      <c r="AL218" s="307"/>
      <c r="AM218" s="307"/>
      <c r="AN218" s="307"/>
      <c r="AO218" s="307"/>
      <c r="AP218" s="307"/>
      <c r="AQ218" s="307">
        <f>'[1]ЯЙЦО, ТВОРОГ, ЗАПЕКАНКИ'!$F$190</f>
        <v>9.35</v>
      </c>
      <c r="AR218" s="326"/>
      <c r="AS218" s="307"/>
      <c r="AT218" s="307"/>
      <c r="AU218" s="307"/>
      <c r="AV218" s="307"/>
      <c r="AW218" s="307"/>
      <c r="AX218" s="307"/>
      <c r="AY218" s="326"/>
      <c r="AZ218" s="307"/>
      <c r="BA218" s="307"/>
      <c r="BB218" s="307"/>
      <c r="BC218" s="307">
        <f>'[1]ЯЙЦО, ТВОРОГ, ЗАПЕКАНКИ'!$F$192</f>
        <v>4</v>
      </c>
      <c r="BD218" s="307"/>
      <c r="BE218" s="307"/>
      <c r="BF218" s="307"/>
      <c r="BG218" s="307"/>
      <c r="BH218" s="307"/>
      <c r="BI218" s="313"/>
      <c r="BJ218" s="680"/>
      <c r="BK218" s="686"/>
    </row>
    <row r="219" spans="1:63">
      <c r="A219" s="1358"/>
      <c r="B219" s="1373"/>
      <c r="C219" s="1333"/>
      <c r="D219" s="907">
        <v>100</v>
      </c>
      <c r="E219" s="311"/>
      <c r="F219" s="311"/>
      <c r="G219" s="311">
        <f>'[1]ЯЙЦО, ТВОРОГ, ЗАПЕКАНКИ'!$Q$189</f>
        <v>75.519411764705879</v>
      </c>
      <c r="H219" s="311"/>
      <c r="I219" s="311"/>
      <c r="J219" s="326">
        <f>'[1]ЯЙЦО, ТВОРОГ, ЗАПЕКАНКИ'!$Q$195</f>
        <v>5</v>
      </c>
      <c r="K219" s="311"/>
      <c r="L219" s="311"/>
      <c r="M219" s="311"/>
      <c r="N219" s="311"/>
      <c r="O219" s="311"/>
      <c r="P219" s="311"/>
      <c r="Q219" s="989">
        <f>'[1]ЯЙЦО, ТВОРОГ, ЗАПЕКАНКИ'!$Q$191</f>
        <v>0.10841176470588235</v>
      </c>
      <c r="R219" s="311"/>
      <c r="S219" s="311"/>
      <c r="T219" s="311"/>
      <c r="U219" s="311"/>
      <c r="V219" s="311"/>
      <c r="W219" s="311"/>
      <c r="X219" s="311"/>
      <c r="Y219" s="311"/>
      <c r="Z219" s="311"/>
      <c r="AA219" s="311"/>
      <c r="AB219" s="311"/>
      <c r="AC219" s="311"/>
      <c r="AD219" s="311"/>
      <c r="AE219" s="311"/>
      <c r="AF219" s="311"/>
      <c r="AG219" s="311"/>
      <c r="AH219" s="311"/>
      <c r="AI219" s="311"/>
      <c r="AJ219" s="311"/>
      <c r="AK219" s="311"/>
      <c r="AL219" s="311"/>
      <c r="AM219" s="311"/>
      <c r="AN219" s="311"/>
      <c r="AO219" s="311"/>
      <c r="AP219" s="311"/>
      <c r="AQ219" s="311">
        <f>'[1]ЯЙЦО, ТВОРОГ, ЗАПЕКАНКИ'!$Q$190</f>
        <v>10.45</v>
      </c>
      <c r="AR219" s="326"/>
      <c r="AS219" s="311"/>
      <c r="AT219" s="311"/>
      <c r="AU219" s="311"/>
      <c r="AV219" s="311"/>
      <c r="AW219" s="311"/>
      <c r="AX219" s="311"/>
      <c r="AY219" s="326"/>
      <c r="AZ219" s="311"/>
      <c r="BA219" s="311"/>
      <c r="BB219" s="311"/>
      <c r="BC219" s="311">
        <f>'[1]ЯЙЦО, ТВОРОГ, ЗАПЕКАНКИ'!$Q$192</f>
        <v>4.4705882352941178</v>
      </c>
      <c r="BD219" s="311"/>
      <c r="BE219" s="311"/>
      <c r="BF219" s="311"/>
      <c r="BG219" s="311"/>
      <c r="BH219" s="311"/>
      <c r="BI219" s="310"/>
      <c r="BJ219" s="681"/>
      <c r="BK219" s="687"/>
    </row>
    <row r="220" spans="1:63" ht="15.75" customHeight="1">
      <c r="A220" s="1359"/>
      <c r="B220" s="1344"/>
      <c r="C220" s="1329" t="s">
        <v>774</v>
      </c>
      <c r="D220" s="308">
        <f>'[1]ЯЙЦО, ТВОРОГ, ЗАПЕКАНКИ'!$E$448</f>
        <v>48.4</v>
      </c>
      <c r="E220" s="307"/>
      <c r="F220" s="307"/>
      <c r="G220" s="307"/>
      <c r="H220" s="307"/>
      <c r="I220" s="307"/>
      <c r="J220" s="326"/>
      <c r="K220" s="307"/>
      <c r="L220" s="307"/>
      <c r="M220" s="307"/>
      <c r="N220" s="307"/>
      <c r="O220" s="307"/>
      <c r="P220" s="307"/>
      <c r="Q220" s="989">
        <f>'[1]ЯЙЦО, ТВОРОГ, ЗАПЕКАНКИ'!$F$451</f>
        <v>1</v>
      </c>
      <c r="R220" s="307"/>
      <c r="S220" s="307"/>
      <c r="T220" s="307"/>
      <c r="U220" s="307"/>
      <c r="V220" s="307"/>
      <c r="W220" s="307"/>
      <c r="X220" s="307"/>
      <c r="Y220" s="307"/>
      <c r="Z220" s="307"/>
      <c r="AA220" s="307"/>
      <c r="AB220" s="307"/>
      <c r="AC220" s="307"/>
      <c r="AD220" s="307"/>
      <c r="AE220" s="307"/>
      <c r="AF220" s="307"/>
      <c r="AG220" s="307"/>
      <c r="AH220" s="307"/>
      <c r="AI220" s="307"/>
      <c r="AJ220" s="307"/>
      <c r="AK220" s="307"/>
      <c r="AL220" s="307"/>
      <c r="AM220" s="307"/>
      <c r="AN220" s="307"/>
      <c r="AO220" s="307"/>
      <c r="AP220" s="307"/>
      <c r="AQ220" s="307"/>
      <c r="AR220" s="326"/>
      <c r="AS220" s="307"/>
      <c r="AT220" s="307"/>
      <c r="AU220" s="307"/>
      <c r="AV220" s="307"/>
      <c r="AW220" s="307"/>
      <c r="AX220" s="307"/>
      <c r="AY220" s="326"/>
      <c r="AZ220" s="307"/>
      <c r="BA220" s="307"/>
      <c r="BB220" s="307"/>
      <c r="BC220" s="307"/>
      <c r="BD220" s="307"/>
      <c r="BE220" s="307"/>
      <c r="BF220" s="307"/>
      <c r="BG220" s="307"/>
      <c r="BH220" s="307"/>
      <c r="BI220" s="307"/>
      <c r="BJ220" s="680"/>
      <c r="BK220" s="686"/>
    </row>
    <row r="221" spans="1:63" ht="15.75" customHeight="1">
      <c r="A221" s="1359"/>
      <c r="B221" s="1344"/>
      <c r="C221" s="1329"/>
      <c r="D221" s="1150">
        <f>'[1]ЯЙЦО, ТВОРОГ, ЗАПЕКАНКИ'!$E$448</f>
        <v>48.4</v>
      </c>
      <c r="E221" s="314"/>
      <c r="F221" s="314"/>
      <c r="G221" s="314"/>
      <c r="H221" s="314"/>
      <c r="I221" s="314"/>
      <c r="J221" s="326"/>
      <c r="K221" s="314"/>
      <c r="L221" s="314"/>
      <c r="M221" s="314"/>
      <c r="N221" s="314"/>
      <c r="O221" s="314"/>
      <c r="P221" s="314"/>
      <c r="Q221" s="989">
        <f>'[1]ЯЙЦО, ТВОРОГ, ЗАПЕКАНКИ'!$F$451</f>
        <v>1</v>
      </c>
      <c r="R221" s="311"/>
      <c r="S221" s="311"/>
      <c r="T221" s="311"/>
      <c r="U221" s="311"/>
      <c r="V221" s="311"/>
      <c r="W221" s="311"/>
      <c r="X221" s="311"/>
      <c r="Y221" s="311"/>
      <c r="Z221" s="311"/>
      <c r="AA221" s="311"/>
      <c r="AB221" s="311"/>
      <c r="AC221" s="311"/>
      <c r="AD221" s="311"/>
      <c r="AE221" s="311"/>
      <c r="AF221" s="311"/>
      <c r="AG221" s="311"/>
      <c r="AH221" s="311"/>
      <c r="AI221" s="311"/>
      <c r="AJ221" s="311"/>
      <c r="AK221" s="311"/>
      <c r="AL221" s="311"/>
      <c r="AM221" s="311"/>
      <c r="AN221" s="311"/>
      <c r="AO221" s="311"/>
      <c r="AP221" s="311"/>
      <c r="AQ221" s="311"/>
      <c r="AR221" s="326"/>
      <c r="AS221" s="311"/>
      <c r="AT221" s="311"/>
      <c r="AU221" s="311"/>
      <c r="AV221" s="311"/>
      <c r="AW221" s="311"/>
      <c r="AX221" s="311"/>
      <c r="AY221" s="326"/>
      <c r="AZ221" s="311"/>
      <c r="BA221" s="311"/>
      <c r="BB221" s="311"/>
      <c r="BC221" s="311"/>
      <c r="BD221" s="311"/>
      <c r="BE221" s="311"/>
      <c r="BF221" s="311"/>
      <c r="BG221" s="311"/>
      <c r="BH221" s="311"/>
      <c r="BI221" s="311"/>
      <c r="BJ221" s="681"/>
      <c r="BK221" s="687"/>
    </row>
    <row r="222" spans="1:63" ht="17.25" customHeight="1">
      <c r="A222" s="1358"/>
      <c r="B222" s="1373"/>
      <c r="C222" s="1329" t="s">
        <v>360</v>
      </c>
      <c r="D222" s="308">
        <v>150</v>
      </c>
      <c r="E222" s="307"/>
      <c r="F222" s="307">
        <f>[1]НАПИТКИ!$F$454</f>
        <v>153.69999999999999</v>
      </c>
      <c r="G222" s="307"/>
      <c r="H222" s="307"/>
      <c r="I222" s="307"/>
      <c r="J222" s="326"/>
      <c r="K222" s="307"/>
      <c r="L222" s="307"/>
      <c r="M222" s="307"/>
      <c r="N222" s="307"/>
      <c r="O222" s="307"/>
      <c r="P222" s="307"/>
      <c r="Q222" s="989"/>
      <c r="R222" s="307"/>
      <c r="S222" s="307"/>
      <c r="T222" s="307"/>
      <c r="U222" s="307"/>
      <c r="V222" s="307"/>
      <c r="W222" s="307"/>
      <c r="X222" s="307"/>
      <c r="Y222" s="307"/>
      <c r="Z222" s="307"/>
      <c r="AA222" s="307"/>
      <c r="AB222" s="307"/>
      <c r="AC222" s="307"/>
      <c r="AD222" s="307"/>
      <c r="AE222" s="307"/>
      <c r="AF222" s="307"/>
      <c r="AG222" s="307"/>
      <c r="AH222" s="307"/>
      <c r="AI222" s="307"/>
      <c r="AJ222" s="307"/>
      <c r="AK222" s="307"/>
      <c r="AL222" s="307"/>
      <c r="AM222" s="307"/>
      <c r="AN222" s="307"/>
      <c r="AO222" s="307"/>
      <c r="AP222" s="307"/>
      <c r="AQ222" s="307"/>
      <c r="AR222" s="326"/>
      <c r="AS222" s="307"/>
      <c r="AT222" s="307"/>
      <c r="AU222" s="307"/>
      <c r="AV222" s="307"/>
      <c r="AW222" s="307"/>
      <c r="AX222" s="307"/>
      <c r="AY222" s="326"/>
      <c r="AZ222" s="307"/>
      <c r="BA222" s="307"/>
      <c r="BB222" s="307"/>
      <c r="BC222" s="307"/>
      <c r="BD222" s="307"/>
      <c r="BE222" s="307"/>
      <c r="BF222" s="307"/>
      <c r="BG222" s="307"/>
      <c r="BH222" s="307"/>
      <c r="BI222" s="313"/>
      <c r="BJ222" s="680"/>
      <c r="BK222" s="686"/>
    </row>
    <row r="223" spans="1:63" ht="15.75" thickBot="1">
      <c r="A223" s="1360"/>
      <c r="B223" s="1370"/>
      <c r="C223" s="1547"/>
      <c r="D223" s="916">
        <v>180</v>
      </c>
      <c r="E223" s="322"/>
      <c r="F223" s="322">
        <f>[1]НАПИТКИ!$Q$454</f>
        <v>184.43999999999997</v>
      </c>
      <c r="G223" s="322"/>
      <c r="H223" s="322"/>
      <c r="I223" s="322"/>
      <c r="J223" s="1003"/>
      <c r="K223" s="322"/>
      <c r="L223" s="322"/>
      <c r="M223" s="322"/>
      <c r="N223" s="322"/>
      <c r="O223" s="322"/>
      <c r="P223" s="322"/>
      <c r="Q223" s="995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K223" s="322"/>
      <c r="AL223" s="322"/>
      <c r="AM223" s="322"/>
      <c r="AN223" s="322"/>
      <c r="AO223" s="322"/>
      <c r="AP223" s="322"/>
      <c r="AQ223" s="322"/>
      <c r="AR223" s="1003"/>
      <c r="AS223" s="322"/>
      <c r="AT223" s="322"/>
      <c r="AU223" s="322"/>
      <c r="AV223" s="322"/>
      <c r="AW223" s="322"/>
      <c r="AX223" s="322"/>
      <c r="AY223" s="1003"/>
      <c r="AZ223" s="322"/>
      <c r="BA223" s="322"/>
      <c r="BB223" s="322"/>
      <c r="BC223" s="322"/>
      <c r="BD223" s="322"/>
      <c r="BE223" s="322"/>
      <c r="BF223" s="322"/>
      <c r="BG223" s="322"/>
      <c r="BH223" s="322"/>
      <c r="BI223" s="332"/>
      <c r="BJ223" s="332"/>
      <c r="BK223" s="694"/>
    </row>
    <row r="224" spans="1:63" ht="16.5" customHeight="1">
      <c r="A224" s="1361">
        <v>8</v>
      </c>
      <c r="B224" s="1343" t="s">
        <v>282</v>
      </c>
      <c r="C224" s="1342" t="s">
        <v>521</v>
      </c>
      <c r="D224" s="320">
        <v>150</v>
      </c>
      <c r="E224" s="319"/>
      <c r="F224" s="319"/>
      <c r="G224" s="319">
        <f>'[1]ЯЙЦО, ТВОРОГ, ЗАПЕКАНКИ'!$F$61</f>
        <v>114</v>
      </c>
      <c r="H224" s="319">
        <f>'[1]ЯЙЦО, ТВОРОГ, ЗАПЕКАНКИ'!$F$69</f>
        <v>3.7</v>
      </c>
      <c r="I224" s="319"/>
      <c r="J224" s="1004">
        <f>'[1]ЯЙЦО, ТВОРОГ, ЗАПЕКАНКИ'!$F$67</f>
        <v>4</v>
      </c>
      <c r="K224" s="319"/>
      <c r="L224" s="319"/>
      <c r="M224" s="319"/>
      <c r="N224" s="319"/>
      <c r="O224" s="319"/>
      <c r="P224" s="319"/>
      <c r="Q224" s="991">
        <f>'[1]ЯЙЦО, ТВОРОГ, ЗАПЕКАНКИ'!$F$63</f>
        <v>0.16500000000000001</v>
      </c>
      <c r="R224" s="319"/>
      <c r="S224" s="319"/>
      <c r="T224" s="319"/>
      <c r="U224" s="319"/>
      <c r="V224" s="319"/>
      <c r="W224" s="319"/>
      <c r="X224" s="319"/>
      <c r="Y224" s="319"/>
      <c r="Z224" s="319"/>
      <c r="AA224" s="319"/>
      <c r="AB224" s="319"/>
      <c r="AC224" s="319"/>
      <c r="AD224" s="319"/>
      <c r="AE224" s="319">
        <f>'[1]ЯЙЦО, ТВОРОГ, ЗАПЕКАНКИ'!$F$65</f>
        <v>10</v>
      </c>
      <c r="AF224" s="319"/>
      <c r="AG224" s="319"/>
      <c r="AH224" s="319"/>
      <c r="AI224" s="319"/>
      <c r="AJ224" s="319"/>
      <c r="AK224" s="319"/>
      <c r="AL224" s="319"/>
      <c r="AM224" s="319"/>
      <c r="AN224" s="319"/>
      <c r="AO224" s="319"/>
      <c r="AP224" s="319">
        <f>'[1]ЯЙЦО, ТВОРОГ, ЗАПЕКАНКИ'!$F$68</f>
        <v>3.7</v>
      </c>
      <c r="AQ224" s="319"/>
      <c r="AR224" s="1004">
        <f>'[1]ЯЙЦО, ТВОРОГ, ЗАПЕКАНКИ'!$F$62</f>
        <v>11</v>
      </c>
      <c r="AS224" s="319"/>
      <c r="AT224" s="319"/>
      <c r="AU224" s="319"/>
      <c r="AV224" s="319"/>
      <c r="AW224" s="319"/>
      <c r="AX224" s="319"/>
      <c r="AY224" s="1004"/>
      <c r="AZ224" s="319"/>
      <c r="BA224" s="319"/>
      <c r="BB224" s="319"/>
      <c r="BC224" s="319">
        <f>'[1]ЯЙЦО, ТВОРОГ, ЗАПЕКАНКИ'!$F$64</f>
        <v>7</v>
      </c>
      <c r="BD224" s="319"/>
      <c r="BE224" s="319"/>
      <c r="BF224" s="319"/>
      <c r="BG224" s="319"/>
      <c r="BH224" s="325"/>
      <c r="BI224" s="903">
        <f>'[1]ЯЙЦО, ТВОРОГ, ЗАПЕКАНКИ'!$F$66</f>
        <v>0</v>
      </c>
      <c r="BJ224" s="902"/>
      <c r="BK224" s="693"/>
    </row>
    <row r="225" spans="1:63" ht="16.5" customHeight="1">
      <c r="A225" s="1362"/>
      <c r="B225" s="1344"/>
      <c r="C225" s="1333"/>
      <c r="D225" s="907">
        <v>170</v>
      </c>
      <c r="E225" s="311"/>
      <c r="F225" s="311"/>
      <c r="G225" s="311">
        <f>'[1]ЯЙЦО, ТВОРОГ, ЗАПЕКАНКИ'!$Q$61</f>
        <v>129.19999999999999</v>
      </c>
      <c r="H225" s="311">
        <f>'[1]ЯЙЦО, ТВОРОГ, ЗАПЕКАНКИ'!$Q$69</f>
        <v>4.1933333333333334</v>
      </c>
      <c r="I225" s="311"/>
      <c r="J225" s="326">
        <f>'[1]ЯЙЦО, ТВОРОГ, ЗАПЕКАНКИ'!$Q$67</f>
        <v>4.5333333333333332</v>
      </c>
      <c r="K225" s="311"/>
      <c r="L225" s="311"/>
      <c r="M225" s="311"/>
      <c r="N225" s="311"/>
      <c r="O225" s="311"/>
      <c r="P225" s="311"/>
      <c r="Q225" s="989">
        <f>'[1]ЯЙЦО, ТВОРОГ, ЗАПЕКАНКИ'!$Q$63</f>
        <v>0.187</v>
      </c>
      <c r="R225" s="311"/>
      <c r="S225" s="311"/>
      <c r="T225" s="311"/>
      <c r="U225" s="311"/>
      <c r="V225" s="311"/>
      <c r="W225" s="311"/>
      <c r="X225" s="311"/>
      <c r="Y225" s="311"/>
      <c r="Z225" s="311"/>
      <c r="AA225" s="311"/>
      <c r="AB225" s="311"/>
      <c r="AC225" s="311"/>
      <c r="AD225" s="311"/>
      <c r="AE225" s="311">
        <f>'[1]ЯЙЦО, ТВОРОГ, ЗАПЕКАНКИ'!$Q$65</f>
        <v>11.333333333333334</v>
      </c>
      <c r="AF225" s="311"/>
      <c r="AG225" s="311"/>
      <c r="AH225" s="311"/>
      <c r="AI225" s="311"/>
      <c r="AJ225" s="311"/>
      <c r="AK225" s="311"/>
      <c r="AL225" s="311"/>
      <c r="AM225" s="311"/>
      <c r="AN225" s="311"/>
      <c r="AO225" s="311"/>
      <c r="AP225" s="311">
        <f>'[1]ЯЙЦО, ТВОРОГ, ЗАПЕКАНКИ'!$Q$68</f>
        <v>4.1933333333333334</v>
      </c>
      <c r="AQ225" s="311"/>
      <c r="AR225" s="326">
        <f>'[1]ЯЙЦО, ТВОРОГ, ЗАПЕКАНКИ'!$Q$62</f>
        <v>12.466666666666667</v>
      </c>
      <c r="AS225" s="311"/>
      <c r="AT225" s="311"/>
      <c r="AU225" s="311"/>
      <c r="AV225" s="311"/>
      <c r="AW225" s="311"/>
      <c r="AX225" s="311"/>
      <c r="AY225" s="326"/>
      <c r="AZ225" s="311"/>
      <c r="BA225" s="311"/>
      <c r="BB225" s="311"/>
      <c r="BC225" s="311">
        <f>'[1]ЯЙЦО, ТВОРОГ, ЗАПЕКАНКИ'!$Q$64</f>
        <v>7.9333333333333336</v>
      </c>
      <c r="BD225" s="311"/>
      <c r="BE225" s="311"/>
      <c r="BF225" s="311"/>
      <c r="BG225" s="311"/>
      <c r="BH225" s="310"/>
      <c r="BI225" s="904">
        <f>'[1]ЯЙЦО, ТВОРОГ, ЗАПЕКАНКИ'!$Q$66</f>
        <v>0</v>
      </c>
      <c r="BJ225" s="900"/>
      <c r="BK225" s="687"/>
    </row>
    <row r="226" spans="1:63" ht="15.75" customHeight="1">
      <c r="A226" s="1365"/>
      <c r="B226" s="1344"/>
      <c r="C226" s="1545" t="s">
        <v>265</v>
      </c>
      <c r="D226" s="308">
        <v>20</v>
      </c>
      <c r="E226" s="307"/>
      <c r="F226" s="307"/>
      <c r="G226" s="307"/>
      <c r="H226" s="307"/>
      <c r="I226" s="307">
        <f>[1]СОУСА!$F$61</f>
        <v>20</v>
      </c>
      <c r="J226" s="326"/>
      <c r="K226" s="307"/>
      <c r="L226" s="307"/>
      <c r="M226" s="307"/>
      <c r="N226" s="307"/>
      <c r="O226" s="307"/>
      <c r="P226" s="307"/>
      <c r="Q226" s="989"/>
      <c r="R226" s="307"/>
      <c r="S226" s="307"/>
      <c r="T226" s="307"/>
      <c r="U226" s="307"/>
      <c r="V226" s="307"/>
      <c r="W226" s="307"/>
      <c r="X226" s="307"/>
      <c r="Y226" s="307"/>
      <c r="Z226" s="307"/>
      <c r="AA226" s="307"/>
      <c r="AB226" s="307"/>
      <c r="AC226" s="307"/>
      <c r="AD226" s="307"/>
      <c r="AE226" s="307"/>
      <c r="AF226" s="307"/>
      <c r="AG226" s="307"/>
      <c r="AH226" s="307"/>
      <c r="AI226" s="307"/>
      <c r="AJ226" s="307"/>
      <c r="AK226" s="307"/>
      <c r="AL226" s="307"/>
      <c r="AM226" s="307"/>
      <c r="AN226" s="307"/>
      <c r="AO226" s="307"/>
      <c r="AP226" s="307"/>
      <c r="AQ226" s="307"/>
      <c r="AR226" s="326"/>
      <c r="AS226" s="307"/>
      <c r="AT226" s="307"/>
      <c r="AU226" s="307"/>
      <c r="AV226" s="307"/>
      <c r="AW226" s="307"/>
      <c r="AX226" s="307"/>
      <c r="AY226" s="326"/>
      <c r="AZ226" s="307"/>
      <c r="BA226" s="307"/>
      <c r="BB226" s="307"/>
      <c r="BC226" s="307"/>
      <c r="BD226" s="307"/>
      <c r="BE226" s="307"/>
      <c r="BF226" s="307"/>
      <c r="BG226" s="307"/>
      <c r="BH226" s="307"/>
      <c r="BI226" s="313"/>
      <c r="BJ226" s="680"/>
      <c r="BK226" s="686"/>
    </row>
    <row r="227" spans="1:63">
      <c r="A227" s="1365"/>
      <c r="B227" s="1344"/>
      <c r="C227" s="1333"/>
      <c r="D227" s="914">
        <v>25</v>
      </c>
      <c r="E227" s="311"/>
      <c r="F227" s="311"/>
      <c r="G227" s="311"/>
      <c r="H227" s="311"/>
      <c r="I227" s="311">
        <f>[1]СОУСА!$Q$61</f>
        <v>25</v>
      </c>
      <c r="J227" s="326"/>
      <c r="K227" s="311"/>
      <c r="L227" s="311"/>
      <c r="M227" s="311"/>
      <c r="N227" s="311"/>
      <c r="O227" s="311"/>
      <c r="P227" s="311"/>
      <c r="Q227" s="989"/>
      <c r="R227" s="311"/>
      <c r="S227" s="311"/>
      <c r="T227" s="311"/>
      <c r="U227" s="311"/>
      <c r="V227" s="311"/>
      <c r="W227" s="311"/>
      <c r="X227" s="311"/>
      <c r="Y227" s="311"/>
      <c r="Z227" s="311"/>
      <c r="AA227" s="311"/>
      <c r="AB227" s="311"/>
      <c r="AC227" s="311"/>
      <c r="AD227" s="311"/>
      <c r="AE227" s="311"/>
      <c r="AF227" s="311"/>
      <c r="AG227" s="311"/>
      <c r="AH227" s="311"/>
      <c r="AI227" s="311"/>
      <c r="AJ227" s="311"/>
      <c r="AK227" s="311"/>
      <c r="AL227" s="311"/>
      <c r="AM227" s="311"/>
      <c r="AN227" s="311"/>
      <c r="AO227" s="311"/>
      <c r="AP227" s="311"/>
      <c r="AQ227" s="311"/>
      <c r="AR227" s="326"/>
      <c r="AS227" s="311"/>
      <c r="AT227" s="311"/>
      <c r="AU227" s="311"/>
      <c r="AV227" s="311"/>
      <c r="AW227" s="311"/>
      <c r="AX227" s="311"/>
      <c r="AY227" s="326"/>
      <c r="AZ227" s="311"/>
      <c r="BA227" s="311"/>
      <c r="BB227" s="311"/>
      <c r="BC227" s="311"/>
      <c r="BD227" s="311"/>
      <c r="BE227" s="311"/>
      <c r="BF227" s="311"/>
      <c r="BG227" s="311"/>
      <c r="BH227" s="311"/>
      <c r="BI227" s="310"/>
      <c r="BJ227" s="681"/>
      <c r="BK227" s="687"/>
    </row>
    <row r="228" spans="1:63" ht="15.75" customHeight="1">
      <c r="A228" s="1362"/>
      <c r="B228" s="1344"/>
      <c r="C228" s="1332" t="s">
        <v>278</v>
      </c>
      <c r="D228" s="308">
        <v>150</v>
      </c>
      <c r="E228" s="307"/>
      <c r="F228" s="307"/>
      <c r="G228" s="307"/>
      <c r="H228" s="307"/>
      <c r="I228" s="307"/>
      <c r="J228" s="326"/>
      <c r="K228" s="307"/>
      <c r="L228" s="307"/>
      <c r="M228" s="307"/>
      <c r="N228" s="307"/>
      <c r="O228" s="307"/>
      <c r="P228" s="307"/>
      <c r="Q228" s="989"/>
      <c r="R228" s="307"/>
      <c r="S228" s="307"/>
      <c r="T228" s="307"/>
      <c r="U228" s="307"/>
      <c r="V228" s="307"/>
      <c r="W228" s="307"/>
      <c r="X228" s="307"/>
      <c r="Y228" s="307"/>
      <c r="Z228" s="307"/>
      <c r="AA228" s="307"/>
      <c r="AB228" s="307"/>
      <c r="AC228" s="307"/>
      <c r="AD228" s="307"/>
      <c r="AE228" s="307"/>
      <c r="AF228" s="307"/>
      <c r="AG228" s="307"/>
      <c r="AH228" s="307"/>
      <c r="AI228" s="307"/>
      <c r="AJ228" s="307"/>
      <c r="AK228" s="307"/>
      <c r="AL228" s="307"/>
      <c r="AM228" s="307"/>
      <c r="AN228" s="307"/>
      <c r="AO228" s="307"/>
      <c r="AP228" s="307"/>
      <c r="AQ228" s="307"/>
      <c r="AR228" s="326"/>
      <c r="AS228" s="307"/>
      <c r="AT228" s="307"/>
      <c r="AU228" s="307"/>
      <c r="AV228" s="307"/>
      <c r="AW228" s="307"/>
      <c r="AX228" s="307"/>
      <c r="AY228" s="326"/>
      <c r="AZ228" s="307"/>
      <c r="BA228" s="672">
        <f>[1]НАПИТКИ!$F$17</f>
        <v>0.75</v>
      </c>
      <c r="BB228" s="307"/>
      <c r="BC228" s="307">
        <f>[1]НАПИТКИ!$F$20</f>
        <v>6.5</v>
      </c>
      <c r="BD228" s="307"/>
      <c r="BE228" s="307"/>
      <c r="BF228" s="307"/>
      <c r="BG228" s="307"/>
      <c r="BH228" s="307"/>
      <c r="BI228" s="313"/>
      <c r="BJ228" s="680"/>
      <c r="BK228" s="686"/>
    </row>
    <row r="229" spans="1:63" ht="15.75" customHeight="1">
      <c r="A229" s="1362"/>
      <c r="B229" s="1344"/>
      <c r="C229" s="1333"/>
      <c r="D229" s="914">
        <v>180</v>
      </c>
      <c r="E229" s="311"/>
      <c r="F229" s="311"/>
      <c r="G229" s="311"/>
      <c r="H229" s="311"/>
      <c r="I229" s="311"/>
      <c r="J229" s="326"/>
      <c r="K229" s="311"/>
      <c r="L229" s="311"/>
      <c r="M229" s="311"/>
      <c r="N229" s="311"/>
      <c r="O229" s="311"/>
      <c r="P229" s="311"/>
      <c r="Q229" s="989"/>
      <c r="R229" s="311"/>
      <c r="S229" s="311"/>
      <c r="T229" s="311"/>
      <c r="U229" s="311"/>
      <c r="V229" s="311"/>
      <c r="W229" s="311"/>
      <c r="X229" s="311"/>
      <c r="Y229" s="311"/>
      <c r="Z229" s="311"/>
      <c r="AA229" s="311"/>
      <c r="AB229" s="311"/>
      <c r="AC229" s="311"/>
      <c r="AD229" s="311"/>
      <c r="AE229" s="311"/>
      <c r="AF229" s="311"/>
      <c r="AG229" s="311"/>
      <c r="AH229" s="311"/>
      <c r="AI229" s="311"/>
      <c r="AJ229" s="311"/>
      <c r="AK229" s="311"/>
      <c r="AL229" s="311"/>
      <c r="AM229" s="311"/>
      <c r="AN229" s="311"/>
      <c r="AO229" s="311"/>
      <c r="AP229" s="311"/>
      <c r="AQ229" s="311"/>
      <c r="AR229" s="326"/>
      <c r="AS229" s="311"/>
      <c r="AT229" s="311"/>
      <c r="AU229" s="311"/>
      <c r="AV229" s="311"/>
      <c r="AW229" s="311"/>
      <c r="AX229" s="311"/>
      <c r="AY229" s="326"/>
      <c r="AZ229" s="311"/>
      <c r="BA229" s="311">
        <f>[1]НАПИТКИ!$Q$17</f>
        <v>0.9</v>
      </c>
      <c r="BB229" s="311"/>
      <c r="BC229" s="311">
        <f>[1]НАПИТКИ!$Q$20</f>
        <v>7.8</v>
      </c>
      <c r="BD229" s="311"/>
      <c r="BE229" s="311"/>
      <c r="BF229" s="311"/>
      <c r="BG229" s="311"/>
      <c r="BH229" s="311"/>
      <c r="BI229" s="310"/>
      <c r="BJ229" s="681"/>
      <c r="BK229" s="687"/>
    </row>
    <row r="230" spans="1:63" ht="15.75" customHeight="1">
      <c r="A230" s="1362"/>
      <c r="B230" s="1344"/>
      <c r="C230" s="1329" t="s">
        <v>48</v>
      </c>
      <c r="D230" s="308">
        <v>20</v>
      </c>
      <c r="E230" s="307"/>
      <c r="F230" s="307"/>
      <c r="G230" s="307"/>
      <c r="H230" s="307"/>
      <c r="I230" s="307"/>
      <c r="J230" s="326"/>
      <c r="K230" s="307"/>
      <c r="L230" s="307"/>
      <c r="M230" s="307"/>
      <c r="N230" s="307"/>
      <c r="O230" s="307"/>
      <c r="P230" s="307"/>
      <c r="Q230" s="989"/>
      <c r="R230" s="307"/>
      <c r="S230" s="307"/>
      <c r="T230" s="307"/>
      <c r="U230" s="307"/>
      <c r="V230" s="307"/>
      <c r="W230" s="307"/>
      <c r="X230" s="307"/>
      <c r="Y230" s="307"/>
      <c r="Z230" s="307"/>
      <c r="AA230" s="307"/>
      <c r="AB230" s="307"/>
      <c r="AC230" s="307"/>
      <c r="AD230" s="307"/>
      <c r="AE230" s="307"/>
      <c r="AF230" s="307"/>
      <c r="AG230" s="307"/>
      <c r="AH230" s="307"/>
      <c r="AI230" s="307"/>
      <c r="AJ230" s="307"/>
      <c r="AK230" s="307"/>
      <c r="AL230" s="307"/>
      <c r="AM230" s="307"/>
      <c r="AN230" s="307">
        <f>'[1]ГАСТРОНОМИЯ, ВЫПЕЧКА'!$AB$17</f>
        <v>20</v>
      </c>
      <c r="AO230" s="307"/>
      <c r="AP230" s="307"/>
      <c r="AQ230" s="307"/>
      <c r="AR230" s="326"/>
      <c r="AS230" s="307"/>
      <c r="AT230" s="307"/>
      <c r="AU230" s="307"/>
      <c r="AV230" s="307"/>
      <c r="AW230" s="307"/>
      <c r="AX230" s="307"/>
      <c r="AY230" s="326"/>
      <c r="AZ230" s="307"/>
      <c r="BA230" s="307"/>
      <c r="BB230" s="307"/>
      <c r="BC230" s="307"/>
      <c r="BD230" s="307"/>
      <c r="BE230" s="307"/>
      <c r="BF230" s="307"/>
      <c r="BG230" s="307"/>
      <c r="BH230" s="307"/>
      <c r="BI230" s="313"/>
      <c r="BJ230" s="680"/>
      <c r="BK230" s="686"/>
    </row>
    <row r="231" spans="1:63" ht="15.75" customHeight="1">
      <c r="A231" s="1362"/>
      <c r="B231" s="1344"/>
      <c r="C231" s="1329"/>
      <c r="D231" s="923">
        <v>25</v>
      </c>
      <c r="E231" s="311"/>
      <c r="F231" s="311"/>
      <c r="G231" s="311"/>
      <c r="H231" s="311"/>
      <c r="I231" s="311"/>
      <c r="J231" s="326"/>
      <c r="K231" s="311"/>
      <c r="L231" s="311"/>
      <c r="M231" s="311"/>
      <c r="N231" s="311"/>
      <c r="O231" s="311"/>
      <c r="P231" s="311"/>
      <c r="Q231" s="989"/>
      <c r="R231" s="311"/>
      <c r="S231" s="311"/>
      <c r="T231" s="311"/>
      <c r="U231" s="311"/>
      <c r="V231" s="311"/>
      <c r="W231" s="311"/>
      <c r="X231" s="311"/>
      <c r="Y231" s="311"/>
      <c r="Z231" s="311"/>
      <c r="AA231" s="311"/>
      <c r="AB231" s="311"/>
      <c r="AC231" s="311"/>
      <c r="AD231" s="311"/>
      <c r="AE231" s="311"/>
      <c r="AF231" s="311"/>
      <c r="AG231" s="311"/>
      <c r="AH231" s="311"/>
      <c r="AI231" s="311"/>
      <c r="AJ231" s="311"/>
      <c r="AK231" s="311"/>
      <c r="AL231" s="311"/>
      <c r="AM231" s="311"/>
      <c r="AN231" s="311">
        <f>'[1]ГАСТРОНОМИЯ, ВЫПЕЧКА'!$AX$17</f>
        <v>25</v>
      </c>
      <c r="AO231" s="311"/>
      <c r="AP231" s="311"/>
      <c r="AQ231" s="311"/>
      <c r="AR231" s="326"/>
      <c r="AS231" s="311"/>
      <c r="AT231" s="311"/>
      <c r="AU231" s="311"/>
      <c r="AV231" s="311"/>
      <c r="AW231" s="311"/>
      <c r="AX231" s="311"/>
      <c r="AY231" s="326"/>
      <c r="AZ231" s="311"/>
      <c r="BA231" s="311"/>
      <c r="BB231" s="311"/>
      <c r="BC231" s="311"/>
      <c r="BD231" s="311"/>
      <c r="BE231" s="311"/>
      <c r="BF231" s="311"/>
      <c r="BG231" s="311"/>
      <c r="BH231" s="311"/>
      <c r="BI231" s="310"/>
      <c r="BJ231" s="681"/>
      <c r="BK231" s="687"/>
    </row>
    <row r="232" spans="1:63" ht="15.75" customHeight="1">
      <c r="A232" s="1364"/>
      <c r="B232" s="1344"/>
      <c r="C232" s="1329" t="s">
        <v>68</v>
      </c>
      <c r="D232" s="308">
        <f>'[1]ГАСТРОНОМИЯ, ВЫПЕЧКА'!$I$60</f>
        <v>10</v>
      </c>
      <c r="E232" s="307"/>
      <c r="F232" s="307"/>
      <c r="G232" s="307"/>
      <c r="H232" s="307"/>
      <c r="I232" s="307"/>
      <c r="J232" s="326"/>
      <c r="K232" s="307"/>
      <c r="L232" s="307"/>
      <c r="M232" s="307"/>
      <c r="N232" s="307"/>
      <c r="O232" s="307"/>
      <c r="P232" s="307"/>
      <c r="Q232" s="989"/>
      <c r="R232" s="307"/>
      <c r="S232" s="307"/>
      <c r="T232" s="307"/>
      <c r="U232" s="307"/>
      <c r="V232" s="307"/>
      <c r="W232" s="307"/>
      <c r="X232" s="307"/>
      <c r="Y232" s="307"/>
      <c r="Z232" s="307"/>
      <c r="AA232" s="307"/>
      <c r="AB232" s="307"/>
      <c r="AC232" s="307"/>
      <c r="AD232" s="307"/>
      <c r="AE232" s="307"/>
      <c r="AF232" s="307"/>
      <c r="AG232" s="307"/>
      <c r="AH232" s="307"/>
      <c r="AI232" s="307"/>
      <c r="AJ232" s="307"/>
      <c r="AK232" s="307"/>
      <c r="AL232" s="307"/>
      <c r="AM232" s="307"/>
      <c r="AN232" s="307"/>
      <c r="AO232" s="307">
        <f>'[1]ГАСТРОНОМИЯ, ВЫПЕЧКА'!$F$60</f>
        <v>10</v>
      </c>
      <c r="AP232" s="307"/>
      <c r="AQ232" s="307"/>
      <c r="AR232" s="326"/>
      <c r="AS232" s="307"/>
      <c r="AT232" s="307"/>
      <c r="AU232" s="307"/>
      <c r="AV232" s="307"/>
      <c r="AW232" s="307"/>
      <c r="AX232" s="307"/>
      <c r="AY232" s="326"/>
      <c r="AZ232" s="307"/>
      <c r="BA232" s="307"/>
      <c r="BB232" s="307"/>
      <c r="BC232" s="307"/>
      <c r="BD232" s="307"/>
      <c r="BE232" s="307"/>
      <c r="BF232" s="307"/>
      <c r="BG232" s="307"/>
      <c r="BH232" s="307"/>
      <c r="BI232" s="313"/>
      <c r="BJ232" s="680"/>
      <c r="BK232" s="686"/>
    </row>
    <row r="233" spans="1:63" ht="15.75" customHeight="1">
      <c r="A233" s="1364"/>
      <c r="B233" s="1346"/>
      <c r="C233" s="1329"/>
      <c r="D233" s="925">
        <f>'[1]ГАСТРОНОМИЯ, ВЫПЕЧКА'!$AA$57</f>
        <v>20</v>
      </c>
      <c r="E233" s="926"/>
      <c r="F233" s="926"/>
      <c r="G233" s="926"/>
      <c r="H233" s="926"/>
      <c r="I233" s="926"/>
      <c r="J233" s="1001"/>
      <c r="K233" s="926"/>
      <c r="L233" s="926"/>
      <c r="M233" s="926"/>
      <c r="N233" s="926"/>
      <c r="O233" s="926"/>
      <c r="P233" s="926"/>
      <c r="Q233" s="994"/>
      <c r="R233" s="926"/>
      <c r="S233" s="926"/>
      <c r="T233" s="926"/>
      <c r="U233" s="926"/>
      <c r="V233" s="926"/>
      <c r="W233" s="926"/>
      <c r="X233" s="926"/>
      <c r="Y233" s="926"/>
      <c r="Z233" s="926"/>
      <c r="AA233" s="926"/>
      <c r="AB233" s="926"/>
      <c r="AC233" s="926"/>
      <c r="AD233" s="926"/>
      <c r="AE233" s="926"/>
      <c r="AF233" s="926"/>
      <c r="AG233" s="926"/>
      <c r="AH233" s="926"/>
      <c r="AI233" s="926"/>
      <c r="AJ233" s="926"/>
      <c r="AK233" s="926"/>
      <c r="AL233" s="926"/>
      <c r="AM233" s="926"/>
      <c r="AN233" s="926"/>
      <c r="AO233" s="926">
        <f>'[1]ГАСТРОНОМИЯ, ВЫПЕЧКА'!$AB$60</f>
        <v>20</v>
      </c>
      <c r="AP233" s="926"/>
      <c r="AQ233" s="926"/>
      <c r="AR233" s="1001"/>
      <c r="AS233" s="926"/>
      <c r="AT233" s="926"/>
      <c r="AU233" s="926"/>
      <c r="AV233" s="926"/>
      <c r="AW233" s="926"/>
      <c r="AX233" s="926"/>
      <c r="AY233" s="1001"/>
      <c r="AZ233" s="926"/>
      <c r="BA233" s="926"/>
      <c r="BB233" s="926"/>
      <c r="BC233" s="926"/>
      <c r="BD233" s="926"/>
      <c r="BE233" s="926"/>
      <c r="BF233" s="926"/>
      <c r="BG233" s="926"/>
      <c r="BH233" s="926"/>
      <c r="BI233" s="927"/>
      <c r="BJ233" s="927"/>
      <c r="BK233" s="928"/>
    </row>
    <row r="234" spans="1:63" ht="15.75" customHeight="1">
      <c r="A234" s="1362"/>
      <c r="B234" s="1349" t="s">
        <v>276</v>
      </c>
      <c r="C234" s="1329" t="s">
        <v>518</v>
      </c>
      <c r="D234" s="308">
        <v>95</v>
      </c>
      <c r="E234" s="307"/>
      <c r="F234" s="307"/>
      <c r="G234" s="307"/>
      <c r="H234" s="307"/>
      <c r="I234" s="307"/>
      <c r="J234" s="326"/>
      <c r="K234" s="307"/>
      <c r="L234" s="307"/>
      <c r="M234" s="307"/>
      <c r="N234" s="307"/>
      <c r="O234" s="307"/>
      <c r="P234" s="307"/>
      <c r="Q234" s="989"/>
      <c r="R234" s="307"/>
      <c r="S234" s="307"/>
      <c r="T234" s="307"/>
      <c r="U234" s="307"/>
      <c r="V234" s="307"/>
      <c r="W234" s="307"/>
      <c r="X234" s="307"/>
      <c r="Y234" s="307"/>
      <c r="Z234" s="307"/>
      <c r="AA234" s="307">
        <f>'[1]ФРУКТЫ, ОВОЩИ'!$Q$17</f>
        <v>95</v>
      </c>
      <c r="AB234" s="307"/>
      <c r="AC234" s="307"/>
      <c r="AD234" s="307"/>
      <c r="AE234" s="307"/>
      <c r="AF234" s="307"/>
      <c r="AG234" s="307"/>
      <c r="AH234" s="307"/>
      <c r="AI234" s="307"/>
      <c r="AJ234" s="307"/>
      <c r="AK234" s="307"/>
      <c r="AL234" s="307"/>
      <c r="AM234" s="307"/>
      <c r="AN234" s="307"/>
      <c r="AO234" s="307"/>
      <c r="AP234" s="307"/>
      <c r="AQ234" s="307"/>
      <c r="AR234" s="326"/>
      <c r="AS234" s="307"/>
      <c r="AT234" s="307"/>
      <c r="AU234" s="307"/>
      <c r="AV234" s="307"/>
      <c r="AW234" s="307"/>
      <c r="AX234" s="307"/>
      <c r="AY234" s="326"/>
      <c r="AZ234" s="307"/>
      <c r="BA234" s="307"/>
      <c r="BB234" s="307"/>
      <c r="BC234" s="307"/>
      <c r="BD234" s="307"/>
      <c r="BE234" s="307"/>
      <c r="BF234" s="307"/>
      <c r="BG234" s="307"/>
      <c r="BH234" s="307"/>
      <c r="BI234" s="313"/>
      <c r="BJ234" s="680"/>
      <c r="BK234" s="686"/>
    </row>
    <row r="235" spans="1:63" ht="15.75" customHeight="1">
      <c r="A235" s="1362"/>
      <c r="B235" s="1349"/>
      <c r="C235" s="1329"/>
      <c r="D235" s="978">
        <v>100</v>
      </c>
      <c r="E235" s="311"/>
      <c r="F235" s="311"/>
      <c r="G235" s="311"/>
      <c r="H235" s="311"/>
      <c r="I235" s="311"/>
      <c r="J235" s="326"/>
      <c r="K235" s="311"/>
      <c r="L235" s="311"/>
      <c r="M235" s="311"/>
      <c r="N235" s="311"/>
      <c r="O235" s="311"/>
      <c r="P235" s="311"/>
      <c r="Q235" s="989"/>
      <c r="R235" s="311"/>
      <c r="S235" s="311"/>
      <c r="T235" s="311"/>
      <c r="U235" s="311"/>
      <c r="V235" s="311"/>
      <c r="W235" s="311"/>
      <c r="X235" s="311"/>
      <c r="Y235" s="311"/>
      <c r="Z235" s="311"/>
      <c r="AA235" s="311">
        <f>'[1]ФРУКТЫ, ОВОЩИ'!$F$17</f>
        <v>100</v>
      </c>
      <c r="AB235" s="311"/>
      <c r="AC235" s="311"/>
      <c r="AD235" s="311"/>
      <c r="AE235" s="311"/>
      <c r="AF235" s="311"/>
      <c r="AG235" s="311"/>
      <c r="AH235" s="311"/>
      <c r="AI235" s="311"/>
      <c r="AJ235" s="311"/>
      <c r="AK235" s="311"/>
      <c r="AL235" s="311"/>
      <c r="AM235" s="311"/>
      <c r="AN235" s="311"/>
      <c r="AO235" s="311"/>
      <c r="AP235" s="311"/>
      <c r="AQ235" s="311"/>
      <c r="AR235" s="326"/>
      <c r="AS235" s="311"/>
      <c r="AT235" s="311"/>
      <c r="AU235" s="311"/>
      <c r="AV235" s="311"/>
      <c r="AW235" s="311"/>
      <c r="AX235" s="311"/>
      <c r="AY235" s="326"/>
      <c r="AZ235" s="311"/>
      <c r="BA235" s="311"/>
      <c r="BB235" s="311"/>
      <c r="BC235" s="311"/>
      <c r="BD235" s="311"/>
      <c r="BE235" s="311"/>
      <c r="BF235" s="311"/>
      <c r="BG235" s="311"/>
      <c r="BH235" s="311"/>
      <c r="BI235" s="310"/>
      <c r="BJ235" s="681"/>
      <c r="BK235" s="687"/>
    </row>
    <row r="236" spans="1:63" ht="15.75" customHeight="1">
      <c r="A236" s="1362"/>
      <c r="B236" s="1372" t="s">
        <v>274</v>
      </c>
      <c r="C236" s="1332" t="s">
        <v>235</v>
      </c>
      <c r="D236" s="308">
        <v>50</v>
      </c>
      <c r="E236" s="307"/>
      <c r="F236" s="307"/>
      <c r="G236" s="307"/>
      <c r="H236" s="307"/>
      <c r="I236" s="307"/>
      <c r="J236" s="326"/>
      <c r="K236" s="307"/>
      <c r="L236" s="307"/>
      <c r="M236" s="307"/>
      <c r="N236" s="307"/>
      <c r="O236" s="307"/>
      <c r="P236" s="307"/>
      <c r="Q236" s="989"/>
      <c r="R236" s="307"/>
      <c r="S236" s="307"/>
      <c r="T236" s="307"/>
      <c r="U236" s="307"/>
      <c r="V236" s="307"/>
      <c r="W236" s="307"/>
      <c r="X236" s="307"/>
      <c r="Y236" s="307"/>
      <c r="Z236" s="307"/>
      <c r="AA236" s="307"/>
      <c r="AB236" s="307"/>
      <c r="AC236" s="307"/>
      <c r="AD236" s="307"/>
      <c r="AE236" s="307"/>
      <c r="AF236" s="307"/>
      <c r="AG236" s="307"/>
      <c r="AH236" s="307"/>
      <c r="AI236" s="307"/>
      <c r="AJ236" s="307">
        <f>'[1]ФРУКТЫ, ОВОЩИ'!$F$104</f>
        <v>43.2</v>
      </c>
      <c r="AK236" s="307"/>
      <c r="AL236" s="307"/>
      <c r="AM236" s="307"/>
      <c r="AN236" s="307"/>
      <c r="AO236" s="307"/>
      <c r="AP236" s="307"/>
      <c r="AQ236" s="307"/>
      <c r="AR236" s="326"/>
      <c r="AS236" s="307"/>
      <c r="AT236" s="307"/>
      <c r="AU236" s="307"/>
      <c r="AV236" s="307"/>
      <c r="AW236" s="307"/>
      <c r="AX236" s="307"/>
      <c r="AY236" s="326"/>
      <c r="AZ236" s="307"/>
      <c r="BA236" s="307"/>
      <c r="BB236" s="307"/>
      <c r="BC236" s="307"/>
      <c r="BD236" s="307"/>
      <c r="BE236" s="307"/>
      <c r="BF236" s="307"/>
      <c r="BG236" s="307"/>
      <c r="BH236" s="307"/>
      <c r="BI236" s="313"/>
      <c r="BJ236" s="680"/>
      <c r="BK236" s="686"/>
    </row>
    <row r="237" spans="1:63" ht="15.75" customHeight="1">
      <c r="A237" s="1362"/>
      <c r="B237" s="1373"/>
      <c r="C237" s="1333"/>
      <c r="D237" s="978">
        <v>60</v>
      </c>
      <c r="E237" s="311"/>
      <c r="F237" s="311"/>
      <c r="G237" s="311"/>
      <c r="H237" s="311"/>
      <c r="I237" s="311"/>
      <c r="J237" s="326"/>
      <c r="K237" s="311"/>
      <c r="L237" s="311"/>
      <c r="M237" s="311"/>
      <c r="N237" s="311"/>
      <c r="O237" s="311"/>
      <c r="P237" s="311"/>
      <c r="Q237" s="989"/>
      <c r="R237" s="311"/>
      <c r="S237" s="311"/>
      <c r="T237" s="311"/>
      <c r="U237" s="311"/>
      <c r="V237" s="311"/>
      <c r="W237" s="311"/>
      <c r="X237" s="311"/>
      <c r="Y237" s="311"/>
      <c r="Z237" s="311"/>
      <c r="AA237" s="311"/>
      <c r="AB237" s="311"/>
      <c r="AC237" s="311"/>
      <c r="AD237" s="311"/>
      <c r="AE237" s="311"/>
      <c r="AF237" s="311"/>
      <c r="AG237" s="311"/>
      <c r="AH237" s="311"/>
      <c r="AI237" s="311"/>
      <c r="AJ237" s="311">
        <f>'[1]ФРУКТЫ, ОВОЩИ'!$Q$104</f>
        <v>64.8</v>
      </c>
      <c r="AK237" s="311"/>
      <c r="AL237" s="311"/>
      <c r="AM237" s="311"/>
      <c r="AN237" s="311"/>
      <c r="AO237" s="311"/>
      <c r="AP237" s="311"/>
      <c r="AQ237" s="311"/>
      <c r="AR237" s="326"/>
      <c r="AS237" s="311"/>
      <c r="AT237" s="311"/>
      <c r="AU237" s="311"/>
      <c r="AV237" s="311"/>
      <c r="AW237" s="311"/>
      <c r="AX237" s="311"/>
      <c r="AY237" s="326"/>
      <c r="AZ237" s="311"/>
      <c r="BA237" s="311"/>
      <c r="BB237" s="311"/>
      <c r="BC237" s="311"/>
      <c r="BD237" s="311"/>
      <c r="BE237" s="311"/>
      <c r="BF237" s="311"/>
      <c r="BG237" s="311"/>
      <c r="BH237" s="311"/>
      <c r="BI237" s="310"/>
      <c r="BJ237" s="681"/>
      <c r="BK237" s="687"/>
    </row>
    <row r="238" spans="1:63" ht="15.75" customHeight="1">
      <c r="A238" s="1362"/>
      <c r="B238" s="1373"/>
      <c r="C238" s="1332" t="s">
        <v>183</v>
      </c>
      <c r="D238" s="308">
        <v>180</v>
      </c>
      <c r="E238" s="307"/>
      <c r="F238" s="307"/>
      <c r="G238" s="307"/>
      <c r="H238" s="307"/>
      <c r="I238" s="307"/>
      <c r="J238" s="326">
        <f>[1]СУПЫ!$F$274</f>
        <v>2.7</v>
      </c>
      <c r="K238" s="307"/>
      <c r="L238" s="307"/>
      <c r="M238" s="307"/>
      <c r="N238" s="307"/>
      <c r="O238" s="307"/>
      <c r="P238" s="307"/>
      <c r="Q238" s="989"/>
      <c r="R238" s="307">
        <f>[1]СУПЫ!$F$271</f>
        <v>52.74</v>
      </c>
      <c r="S238" s="307"/>
      <c r="T238" s="307"/>
      <c r="U238" s="307">
        <f>[1]СУПЫ!$F$273</f>
        <v>10.71</v>
      </c>
      <c r="V238" s="307">
        <f>[1]СУПЫ!$F$272</f>
        <v>9</v>
      </c>
      <c r="W238" s="307"/>
      <c r="X238" s="307"/>
      <c r="Y238" s="307"/>
      <c r="Z238" s="307"/>
      <c r="AA238" s="307"/>
      <c r="AB238" s="307"/>
      <c r="AC238" s="307"/>
      <c r="AD238" s="307"/>
      <c r="AE238" s="307"/>
      <c r="AF238" s="307"/>
      <c r="AG238" s="307"/>
      <c r="AH238" s="307"/>
      <c r="AI238" s="307"/>
      <c r="AJ238" s="307"/>
      <c r="AK238" s="307"/>
      <c r="AL238" s="307"/>
      <c r="AM238" s="307"/>
      <c r="AN238" s="307"/>
      <c r="AO238" s="307"/>
      <c r="AP238" s="307"/>
      <c r="AQ238" s="307"/>
      <c r="AR238" s="326"/>
      <c r="AS238" s="307"/>
      <c r="AT238" s="307"/>
      <c r="AU238" s="307">
        <f>[1]СУПЫ!$F$270</f>
        <v>15.3</v>
      </c>
      <c r="AV238" s="307"/>
      <c r="AW238" s="307"/>
      <c r="AX238" s="307"/>
      <c r="AY238" s="326"/>
      <c r="AZ238" s="307"/>
      <c r="BA238" s="307"/>
      <c r="BB238" s="307"/>
      <c r="BC238" s="307"/>
      <c r="BD238" s="307"/>
      <c r="BE238" s="307"/>
      <c r="BF238" s="307"/>
      <c r="BG238" s="307"/>
      <c r="BH238" s="307"/>
      <c r="BI238" s="313"/>
      <c r="BJ238" s="680"/>
      <c r="BK238" s="686"/>
    </row>
    <row r="239" spans="1:63">
      <c r="A239" s="1362"/>
      <c r="B239" s="1373"/>
      <c r="C239" s="1333"/>
      <c r="D239" s="907">
        <v>200</v>
      </c>
      <c r="E239" s="311"/>
      <c r="F239" s="311"/>
      <c r="G239" s="311"/>
      <c r="H239" s="311"/>
      <c r="I239" s="311"/>
      <c r="J239" s="326">
        <f>[1]СУПЫ!$Q$274</f>
        <v>3</v>
      </c>
      <c r="K239" s="311"/>
      <c r="L239" s="311"/>
      <c r="M239" s="311"/>
      <c r="N239" s="311"/>
      <c r="O239" s="311"/>
      <c r="P239" s="311"/>
      <c r="Q239" s="989"/>
      <c r="R239" s="311">
        <f>[1]СУПЫ!$Q$271</f>
        <v>58.6</v>
      </c>
      <c r="S239" s="311"/>
      <c r="T239" s="311"/>
      <c r="U239" s="311">
        <f>[1]СУПЫ!$Q$273</f>
        <v>11.9</v>
      </c>
      <c r="V239" s="311">
        <f>[1]СУПЫ!$Q$272</f>
        <v>10</v>
      </c>
      <c r="W239" s="311"/>
      <c r="X239" s="311"/>
      <c r="Y239" s="311"/>
      <c r="Z239" s="311"/>
      <c r="AA239" s="311"/>
      <c r="AB239" s="311"/>
      <c r="AC239" s="311"/>
      <c r="AD239" s="311"/>
      <c r="AE239" s="311"/>
      <c r="AF239" s="311"/>
      <c r="AG239" s="311"/>
      <c r="AH239" s="311"/>
      <c r="AI239" s="311"/>
      <c r="AJ239" s="311"/>
      <c r="AK239" s="311"/>
      <c r="AL239" s="311"/>
      <c r="AM239" s="311"/>
      <c r="AN239" s="311"/>
      <c r="AO239" s="311"/>
      <c r="AP239" s="311"/>
      <c r="AQ239" s="311"/>
      <c r="AR239" s="326"/>
      <c r="AS239" s="311"/>
      <c r="AT239" s="311"/>
      <c r="AU239" s="311">
        <f>[1]СУПЫ!$Q$270</f>
        <v>17</v>
      </c>
      <c r="AV239" s="311"/>
      <c r="AW239" s="311"/>
      <c r="AX239" s="311"/>
      <c r="AY239" s="326"/>
      <c r="AZ239" s="311"/>
      <c r="BA239" s="311"/>
      <c r="BB239" s="311"/>
      <c r="BC239" s="311"/>
      <c r="BD239" s="311"/>
      <c r="BE239" s="311"/>
      <c r="BF239" s="311"/>
      <c r="BG239" s="311"/>
      <c r="BH239" s="311"/>
      <c r="BI239" s="310"/>
      <c r="BJ239" s="681"/>
      <c r="BK239" s="687"/>
    </row>
    <row r="240" spans="1:63" ht="15.75" customHeight="1">
      <c r="A240" s="1364"/>
      <c r="B240" s="1374"/>
      <c r="C240" s="1332" t="s">
        <v>290</v>
      </c>
      <c r="D240" s="308">
        <v>60</v>
      </c>
      <c r="E240" s="307">
        <f>'[1]МЯСО, РЫБА'!$F$64</f>
        <v>6</v>
      </c>
      <c r="F240" s="307"/>
      <c r="G240" s="307"/>
      <c r="H240" s="307"/>
      <c r="I240" s="307"/>
      <c r="J240" s="326"/>
      <c r="K240" s="307"/>
      <c r="L240" s="307"/>
      <c r="M240" s="307"/>
      <c r="N240" s="307"/>
      <c r="O240" s="307">
        <f>'[1]МЯСО, РЫБА'!$F$59</f>
        <v>66</v>
      </c>
      <c r="P240" s="307"/>
      <c r="Q240" s="989">
        <f>'[1]МЯСО, РЫБА'!$F$63</f>
        <v>0.14099999999999999</v>
      </c>
      <c r="R240" s="307"/>
      <c r="S240" s="307"/>
      <c r="T240" s="307"/>
      <c r="U240" s="307">
        <f>'[1]МЯСО, РЫБА'!$F$62</f>
        <v>5.7750000000000004</v>
      </c>
      <c r="V240" s="307">
        <f>'[1]МЯСО, РЫБА'!$F$60</f>
        <v>15.45</v>
      </c>
      <c r="W240" s="307"/>
      <c r="X240" s="307"/>
      <c r="Y240" s="307"/>
      <c r="Z240" s="307"/>
      <c r="AA240" s="307"/>
      <c r="AB240" s="307"/>
      <c r="AC240" s="307"/>
      <c r="AD240" s="307"/>
      <c r="AE240" s="307"/>
      <c r="AF240" s="307"/>
      <c r="AG240" s="307"/>
      <c r="AH240" s="307"/>
      <c r="AI240" s="307"/>
      <c r="AJ240" s="307"/>
      <c r="AK240" s="307"/>
      <c r="AL240" s="307"/>
      <c r="AM240" s="307"/>
      <c r="AN240" s="307">
        <f>'[1]МЯСО, РЫБА'!$F$61</f>
        <v>4.8</v>
      </c>
      <c r="AO240" s="307"/>
      <c r="AP240" s="307"/>
      <c r="AQ240" s="307"/>
      <c r="AR240" s="326"/>
      <c r="AS240" s="307"/>
      <c r="AT240" s="307"/>
      <c r="AU240" s="307"/>
      <c r="AV240" s="307"/>
      <c r="AW240" s="307"/>
      <c r="AX240" s="307"/>
      <c r="AY240" s="326"/>
      <c r="AZ240" s="307"/>
      <c r="BA240" s="307"/>
      <c r="BB240" s="307"/>
      <c r="BC240" s="307"/>
      <c r="BD240" s="307">
        <f>'[1]МЯСО, РЫБА'!$F$66</f>
        <v>1.7250000000000001</v>
      </c>
      <c r="BE240" s="307"/>
      <c r="BF240" s="307"/>
      <c r="BG240" s="307"/>
      <c r="BH240" s="307"/>
      <c r="BI240" s="313"/>
      <c r="BJ240" s="680"/>
      <c r="BK240" s="686"/>
    </row>
    <row r="241" spans="1:63">
      <c r="A241" s="1364"/>
      <c r="B241" s="1374"/>
      <c r="C241" s="1333"/>
      <c r="D241" s="907">
        <v>80</v>
      </c>
      <c r="E241" s="311">
        <f>'[1]МЯСО, РЫБА'!$Q$64</f>
        <v>8</v>
      </c>
      <c r="F241" s="311"/>
      <c r="G241" s="311"/>
      <c r="H241" s="311"/>
      <c r="I241" s="311"/>
      <c r="J241" s="326"/>
      <c r="K241" s="311"/>
      <c r="L241" s="311"/>
      <c r="M241" s="311"/>
      <c r="N241" s="311"/>
      <c r="O241" s="311">
        <f>'[1]МЯСО, РЫБА'!$Q$59</f>
        <v>88</v>
      </c>
      <c r="P241" s="311"/>
      <c r="Q241" s="989">
        <f>'[1]МЯСО, РЫБА'!$Q$63</f>
        <v>0.188</v>
      </c>
      <c r="R241" s="311"/>
      <c r="S241" s="311"/>
      <c r="T241" s="311"/>
      <c r="U241" s="311">
        <f>'[1]МЯСО, РЫБА'!$Q$62</f>
        <v>7.7</v>
      </c>
      <c r="V241" s="311">
        <f>'[1]МЯСО, РЫБА'!$Q$60</f>
        <v>20.6</v>
      </c>
      <c r="W241" s="311"/>
      <c r="X241" s="311"/>
      <c r="Y241" s="311"/>
      <c r="Z241" s="311"/>
      <c r="AA241" s="311"/>
      <c r="AB241" s="311"/>
      <c r="AC241" s="311"/>
      <c r="AD241" s="311"/>
      <c r="AE241" s="311"/>
      <c r="AF241" s="311"/>
      <c r="AG241" s="311"/>
      <c r="AH241" s="311"/>
      <c r="AI241" s="311"/>
      <c r="AJ241" s="311"/>
      <c r="AK241" s="311"/>
      <c r="AL241" s="311"/>
      <c r="AM241" s="311"/>
      <c r="AN241" s="311">
        <f>'[1]МЯСО, РЫБА'!$Q$61</f>
        <v>6.4</v>
      </c>
      <c r="AO241" s="311"/>
      <c r="AP241" s="311"/>
      <c r="AQ241" s="311"/>
      <c r="AR241" s="326"/>
      <c r="AS241" s="311"/>
      <c r="AT241" s="311"/>
      <c r="AU241" s="311"/>
      <c r="AV241" s="311"/>
      <c r="AW241" s="311"/>
      <c r="AX241" s="311"/>
      <c r="AY241" s="326"/>
      <c r="AZ241" s="311"/>
      <c r="BA241" s="311"/>
      <c r="BB241" s="311"/>
      <c r="BC241" s="311"/>
      <c r="BD241" s="311">
        <f>'[1]МЯСО, РЫБА'!$Q$66</f>
        <v>2.2999999999999998</v>
      </c>
      <c r="BE241" s="311"/>
      <c r="BF241" s="311"/>
      <c r="BG241" s="311"/>
      <c r="BH241" s="311"/>
      <c r="BI241" s="310"/>
      <c r="BJ241" s="681"/>
      <c r="BK241" s="687"/>
    </row>
    <row r="242" spans="1:63">
      <c r="A242" s="1362"/>
      <c r="B242" s="1373"/>
      <c r="C242" s="1332" t="s">
        <v>357</v>
      </c>
      <c r="D242" s="308">
        <v>120</v>
      </c>
      <c r="E242" s="307"/>
      <c r="F242" s="307"/>
      <c r="G242" s="307"/>
      <c r="H242" s="307"/>
      <c r="I242" s="307"/>
      <c r="J242" s="326">
        <f>[1]ГАРНИРЫ!$F$193+[1]ГАРНИРЫ!$F$197</f>
        <v>4.72</v>
      </c>
      <c r="K242" s="307"/>
      <c r="L242" s="307"/>
      <c r="M242" s="307"/>
      <c r="N242" s="307"/>
      <c r="O242" s="307"/>
      <c r="P242" s="307"/>
      <c r="Q242" s="989"/>
      <c r="R242" s="307">
        <f>[1]ГАРНИРЫ!$F$189</f>
        <v>65.28</v>
      </c>
      <c r="S242" s="307">
        <f>[1]ГАРНИРЫ!$F$192</f>
        <v>38.799999999999997</v>
      </c>
      <c r="T242" s="307"/>
      <c r="U242" s="307">
        <f>[1]ГАРНИРЫ!$F$191</f>
        <v>13.12</v>
      </c>
      <c r="V242" s="307">
        <f>[1]ГАРНИРЫ!$F$190</f>
        <v>21.28</v>
      </c>
      <c r="W242" s="307"/>
      <c r="X242" s="307"/>
      <c r="Y242" s="307"/>
      <c r="Z242" s="307"/>
      <c r="AA242" s="307"/>
      <c r="AB242" s="307"/>
      <c r="AC242" s="307"/>
      <c r="AD242" s="307"/>
      <c r="AE242" s="307"/>
      <c r="AF242" s="307"/>
      <c r="AG242" s="307"/>
      <c r="AH242" s="307"/>
      <c r="AI242" s="307">
        <f>[1]ГАРНИРЫ!$F$198</f>
        <v>2.16</v>
      </c>
      <c r="AJ242" s="307"/>
      <c r="AK242" s="307"/>
      <c r="AL242" s="307"/>
      <c r="AM242" s="307"/>
      <c r="AN242" s="307"/>
      <c r="AO242" s="307"/>
      <c r="AP242" s="307"/>
      <c r="AQ242" s="307">
        <f>[1]ГАРНИРЫ!$F$196</f>
        <v>1.76</v>
      </c>
      <c r="AR242" s="326"/>
      <c r="AS242" s="307"/>
      <c r="AT242" s="307"/>
      <c r="AU242" s="307"/>
      <c r="AV242" s="307"/>
      <c r="AW242" s="307"/>
      <c r="AX242" s="307"/>
      <c r="AY242" s="326"/>
      <c r="AZ242" s="307"/>
      <c r="BA242" s="307"/>
      <c r="BB242" s="307"/>
      <c r="BC242" s="307">
        <f>[1]ГАРНИРЫ!$F$200</f>
        <v>0.64</v>
      </c>
      <c r="BD242" s="307"/>
      <c r="BE242" s="307"/>
      <c r="BF242" s="307"/>
      <c r="BG242" s="307"/>
      <c r="BH242" s="313"/>
      <c r="BI242" s="913"/>
      <c r="BJ242" s="896"/>
      <c r="BK242" s="686"/>
    </row>
    <row r="243" spans="1:63">
      <c r="A243" s="1362"/>
      <c r="B243" s="1373"/>
      <c r="C243" s="1333"/>
      <c r="D243" s="979">
        <v>150</v>
      </c>
      <c r="E243" s="314"/>
      <c r="F243" s="314"/>
      <c r="G243" s="314"/>
      <c r="H243" s="314"/>
      <c r="I243" s="314"/>
      <c r="J243" s="326">
        <f>[1]ГАРНИРЫ!$Q$193+[1]ГАРНИРЫ!$Q$197</f>
        <v>5.9</v>
      </c>
      <c r="K243" s="314"/>
      <c r="L243" s="314"/>
      <c r="M243" s="314"/>
      <c r="N243" s="314"/>
      <c r="O243" s="314"/>
      <c r="P243" s="314"/>
      <c r="Q243" s="989"/>
      <c r="R243" s="314">
        <f>[1]ГАРНИРЫ!$Q$189</f>
        <v>81.599999999999994</v>
      </c>
      <c r="S243" s="314">
        <f>[1]ГАРНИРЫ!$Q$192</f>
        <v>48.5</v>
      </c>
      <c r="T243" s="314"/>
      <c r="U243" s="314">
        <f>[1]ГАРНИРЫ!$Q$191</f>
        <v>16.399999999999999</v>
      </c>
      <c r="V243" s="314">
        <f>[1]ГАРНИРЫ!$Q$190</f>
        <v>26.6</v>
      </c>
      <c r="W243" s="314"/>
      <c r="X243" s="314"/>
      <c r="Y243" s="314"/>
      <c r="Z243" s="314"/>
      <c r="AA243" s="314"/>
      <c r="AB243" s="314"/>
      <c r="AC243" s="314"/>
      <c r="AD243" s="314"/>
      <c r="AE243" s="314"/>
      <c r="AF243" s="314"/>
      <c r="AG243" s="314"/>
      <c r="AH243" s="314"/>
      <c r="AI243" s="314">
        <f>[1]ГАРНИРЫ!$Q$198</f>
        <v>2.7</v>
      </c>
      <c r="AJ243" s="314"/>
      <c r="AK243" s="314"/>
      <c r="AL243" s="314"/>
      <c r="AM243" s="314"/>
      <c r="AN243" s="314"/>
      <c r="AO243" s="314"/>
      <c r="AP243" s="314"/>
      <c r="AQ243" s="314">
        <f>[1]ГАРНИРЫ!$Q$196</f>
        <v>2.2000000000000002</v>
      </c>
      <c r="AR243" s="326"/>
      <c r="AS243" s="314"/>
      <c r="AT243" s="314"/>
      <c r="AU243" s="314"/>
      <c r="AV243" s="314"/>
      <c r="AW243" s="314"/>
      <c r="AX243" s="314"/>
      <c r="AY243" s="326"/>
      <c r="AZ243" s="314"/>
      <c r="BA243" s="314"/>
      <c r="BB243" s="314"/>
      <c r="BC243" s="314">
        <f>[1]ГАРНИРЫ!$Q$200</f>
        <v>0.8</v>
      </c>
      <c r="BD243" s="314"/>
      <c r="BE243" s="314"/>
      <c r="BF243" s="314"/>
      <c r="BG243" s="314"/>
      <c r="BH243" s="328"/>
      <c r="BI243" s="918"/>
      <c r="BJ243" s="897"/>
      <c r="BK243" s="688"/>
    </row>
    <row r="244" spans="1:63">
      <c r="A244" s="1362"/>
      <c r="B244" s="1373"/>
      <c r="C244" s="1335" t="s">
        <v>146</v>
      </c>
      <c r="D244" s="308">
        <v>150</v>
      </c>
      <c r="E244" s="307"/>
      <c r="F244" s="307"/>
      <c r="G244" s="307"/>
      <c r="H244" s="307"/>
      <c r="I244" s="307"/>
      <c r="J244" s="326"/>
      <c r="K244" s="307"/>
      <c r="L244" s="307"/>
      <c r="M244" s="307"/>
      <c r="N244" s="307"/>
      <c r="O244" s="307"/>
      <c r="P244" s="307"/>
      <c r="Q244" s="989"/>
      <c r="R244" s="307"/>
      <c r="S244" s="307"/>
      <c r="T244" s="307"/>
      <c r="U244" s="307"/>
      <c r="V244" s="307"/>
      <c r="W244" s="307"/>
      <c r="X244" s="307"/>
      <c r="Y244" s="307"/>
      <c r="Z244" s="307"/>
      <c r="AA244" s="307"/>
      <c r="AB244" s="307"/>
      <c r="AC244" s="307"/>
      <c r="AD244" s="307"/>
      <c r="AE244" s="307"/>
      <c r="AF244" s="307"/>
      <c r="AG244" s="307">
        <f>[1]НАПИТКИ!$I$362</f>
        <v>24</v>
      </c>
      <c r="AH244" s="307"/>
      <c r="AI244" s="307"/>
      <c r="AJ244" s="307"/>
      <c r="AK244" s="307"/>
      <c r="AL244" s="307"/>
      <c r="AM244" s="307"/>
      <c r="AN244" s="307"/>
      <c r="AO244" s="307"/>
      <c r="AP244" s="307"/>
      <c r="AQ244" s="307"/>
      <c r="AR244" s="326"/>
      <c r="AS244" s="307"/>
      <c r="AT244" s="307"/>
      <c r="AU244" s="307"/>
      <c r="AV244" s="307"/>
      <c r="AW244" s="307"/>
      <c r="AX244" s="307"/>
      <c r="AY244" s="326"/>
      <c r="AZ244" s="307"/>
      <c r="BA244" s="307"/>
      <c r="BB244" s="307"/>
      <c r="BC244" s="307">
        <f>[1]НАПИТКИ!$I$363</f>
        <v>9</v>
      </c>
      <c r="BD244" s="307"/>
      <c r="BE244" s="307"/>
      <c r="BF244" s="307"/>
      <c r="BG244" s="307">
        <f>[1]НАПИТКИ!$I$364</f>
        <v>5.2</v>
      </c>
      <c r="BH244" s="672">
        <f>[1]НАПИТКИ!$I$366</f>
        <v>0.15</v>
      </c>
      <c r="BI244" s="313"/>
      <c r="BJ244" s="680"/>
      <c r="BK244" s="686"/>
    </row>
    <row r="245" spans="1:63">
      <c r="A245" s="1362"/>
      <c r="B245" s="1373"/>
      <c r="C245" s="1331"/>
      <c r="D245" s="1115">
        <v>180</v>
      </c>
      <c r="E245" s="311"/>
      <c r="F245" s="311"/>
      <c r="G245" s="311"/>
      <c r="H245" s="311"/>
      <c r="I245" s="311"/>
      <c r="J245" s="326"/>
      <c r="K245" s="311"/>
      <c r="L245" s="311"/>
      <c r="M245" s="311"/>
      <c r="N245" s="311"/>
      <c r="O245" s="311"/>
      <c r="P245" s="311"/>
      <c r="Q245" s="989"/>
      <c r="R245" s="311"/>
      <c r="S245" s="311"/>
      <c r="T245" s="311"/>
      <c r="U245" s="311"/>
      <c r="V245" s="311"/>
      <c r="W245" s="311"/>
      <c r="X245" s="311"/>
      <c r="Y245" s="311"/>
      <c r="Z245" s="311"/>
      <c r="AA245" s="311"/>
      <c r="AB245" s="311"/>
      <c r="AC245" s="311"/>
      <c r="AD245" s="311"/>
      <c r="AE245" s="311"/>
      <c r="AF245" s="311"/>
      <c r="AG245" s="311">
        <f>[1]НАПИТКИ!$T$362</f>
        <v>28.8</v>
      </c>
      <c r="AH245" s="311"/>
      <c r="AI245" s="311"/>
      <c r="AJ245" s="311"/>
      <c r="AK245" s="311"/>
      <c r="AL245" s="311"/>
      <c r="AM245" s="311"/>
      <c r="AN245" s="311"/>
      <c r="AO245" s="311"/>
      <c r="AP245" s="311"/>
      <c r="AQ245" s="311"/>
      <c r="AR245" s="326"/>
      <c r="AS245" s="311"/>
      <c r="AT245" s="311"/>
      <c r="AU245" s="311"/>
      <c r="AV245" s="311"/>
      <c r="AW245" s="311"/>
      <c r="AX245" s="311"/>
      <c r="AY245" s="326"/>
      <c r="AZ245" s="311"/>
      <c r="BA245" s="311"/>
      <c r="BB245" s="311"/>
      <c r="BC245" s="311">
        <f>[1]НАПИТКИ!$T$363</f>
        <v>10.8</v>
      </c>
      <c r="BD245" s="311"/>
      <c r="BE245" s="311"/>
      <c r="BF245" s="311"/>
      <c r="BG245" s="311">
        <f>[1]НАПИТКИ!$T$364</f>
        <v>6.24</v>
      </c>
      <c r="BH245" s="669">
        <f>[1]НАПИТКИ!$T$366</f>
        <v>0.18</v>
      </c>
      <c r="BI245" s="310"/>
      <c r="BJ245" s="681"/>
      <c r="BK245" s="687"/>
    </row>
    <row r="246" spans="1:63" ht="15.75" customHeight="1">
      <c r="A246" s="1362"/>
      <c r="B246" s="1373"/>
      <c r="C246" s="1329" t="s">
        <v>48</v>
      </c>
      <c r="D246" s="308">
        <v>20</v>
      </c>
      <c r="E246" s="307"/>
      <c r="F246" s="307"/>
      <c r="G246" s="307"/>
      <c r="H246" s="307"/>
      <c r="I246" s="307"/>
      <c r="J246" s="326"/>
      <c r="K246" s="307"/>
      <c r="L246" s="307"/>
      <c r="M246" s="307"/>
      <c r="N246" s="307"/>
      <c r="O246" s="307"/>
      <c r="P246" s="307"/>
      <c r="Q246" s="989"/>
      <c r="R246" s="307"/>
      <c r="S246" s="307"/>
      <c r="T246" s="307"/>
      <c r="U246" s="307"/>
      <c r="V246" s="307"/>
      <c r="W246" s="307"/>
      <c r="X246" s="307"/>
      <c r="Y246" s="307"/>
      <c r="Z246" s="307"/>
      <c r="AA246" s="307"/>
      <c r="AB246" s="307"/>
      <c r="AC246" s="307"/>
      <c r="AD246" s="307"/>
      <c r="AE246" s="307"/>
      <c r="AF246" s="307"/>
      <c r="AG246" s="307"/>
      <c r="AH246" s="307"/>
      <c r="AI246" s="307"/>
      <c r="AJ246" s="307"/>
      <c r="AK246" s="307"/>
      <c r="AL246" s="307"/>
      <c r="AM246" s="307"/>
      <c r="AN246" s="307">
        <f>'[1]ГАСТРОНОМИЯ, ВЫПЕЧКА'!$AB$17</f>
        <v>20</v>
      </c>
      <c r="AO246" s="307"/>
      <c r="AP246" s="307"/>
      <c r="AQ246" s="307"/>
      <c r="AR246" s="326"/>
      <c r="AS246" s="307"/>
      <c r="AT246" s="307"/>
      <c r="AU246" s="307"/>
      <c r="AV246" s="307"/>
      <c r="AW246" s="307"/>
      <c r="AX246" s="307"/>
      <c r="AY246" s="326"/>
      <c r="AZ246" s="307"/>
      <c r="BA246" s="307"/>
      <c r="BB246" s="307"/>
      <c r="BC246" s="307"/>
      <c r="BD246" s="307"/>
      <c r="BE246" s="307"/>
      <c r="BF246" s="307"/>
      <c r="BG246" s="307"/>
      <c r="BH246" s="307"/>
      <c r="BI246" s="313"/>
      <c r="BJ246" s="680"/>
      <c r="BK246" s="686"/>
    </row>
    <row r="247" spans="1:63" ht="15.75" customHeight="1">
      <c r="A247" s="1362"/>
      <c r="B247" s="1373"/>
      <c r="C247" s="1329"/>
      <c r="D247" s="907">
        <v>30</v>
      </c>
      <c r="E247" s="311"/>
      <c r="F247" s="311"/>
      <c r="G247" s="311"/>
      <c r="H247" s="311"/>
      <c r="I247" s="311"/>
      <c r="J247" s="326"/>
      <c r="K247" s="311"/>
      <c r="L247" s="311"/>
      <c r="M247" s="311"/>
      <c r="N247" s="311"/>
      <c r="O247" s="311"/>
      <c r="P247" s="311"/>
      <c r="Q247" s="989"/>
      <c r="R247" s="311"/>
      <c r="S247" s="311"/>
      <c r="T247" s="311"/>
      <c r="U247" s="311"/>
      <c r="V247" s="311"/>
      <c r="W247" s="311"/>
      <c r="X247" s="311"/>
      <c r="Y247" s="311"/>
      <c r="Z247" s="311"/>
      <c r="AA247" s="311"/>
      <c r="AB247" s="311"/>
      <c r="AC247" s="311"/>
      <c r="AD247" s="311"/>
      <c r="AE247" s="311"/>
      <c r="AF247" s="311"/>
      <c r="AG247" s="311"/>
      <c r="AH247" s="311"/>
      <c r="AI247" s="311"/>
      <c r="AJ247" s="311"/>
      <c r="AK247" s="311"/>
      <c r="AL247" s="311"/>
      <c r="AM247" s="311"/>
      <c r="AN247" s="311">
        <f>'[1]ГАСТРОНОМИЯ, ВЫПЕЧКА'!$AM$17</f>
        <v>30</v>
      </c>
      <c r="AO247" s="311"/>
      <c r="AP247" s="311"/>
      <c r="AQ247" s="311"/>
      <c r="AR247" s="326"/>
      <c r="AS247" s="311"/>
      <c r="AT247" s="311"/>
      <c r="AU247" s="311"/>
      <c r="AV247" s="311"/>
      <c r="AW247" s="311"/>
      <c r="AX247" s="311"/>
      <c r="AY247" s="326"/>
      <c r="AZ247" s="311"/>
      <c r="BA247" s="311"/>
      <c r="BB247" s="311"/>
      <c r="BC247" s="311"/>
      <c r="BD247" s="311"/>
      <c r="BE247" s="311"/>
      <c r="BF247" s="311"/>
      <c r="BG247" s="311"/>
      <c r="BH247" s="311"/>
      <c r="BI247" s="310"/>
      <c r="BJ247" s="681"/>
      <c r="BK247" s="687"/>
    </row>
    <row r="248" spans="1:63">
      <c r="A248" s="1362"/>
      <c r="B248" s="1373"/>
      <c r="C248" s="1329" t="s">
        <v>68</v>
      </c>
      <c r="D248" s="308">
        <v>20</v>
      </c>
      <c r="E248" s="307"/>
      <c r="F248" s="307"/>
      <c r="G248" s="307"/>
      <c r="H248" s="307"/>
      <c r="I248" s="307"/>
      <c r="J248" s="326"/>
      <c r="K248" s="307"/>
      <c r="L248" s="307"/>
      <c r="M248" s="307"/>
      <c r="N248" s="307"/>
      <c r="O248" s="307"/>
      <c r="P248" s="307"/>
      <c r="Q248" s="989"/>
      <c r="R248" s="307"/>
      <c r="S248" s="307"/>
      <c r="T248" s="307"/>
      <c r="U248" s="307"/>
      <c r="V248" s="307"/>
      <c r="W248" s="307"/>
      <c r="X248" s="307"/>
      <c r="Y248" s="307"/>
      <c r="Z248" s="307"/>
      <c r="AA248" s="307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>
        <f>'[1]ГАСТРОНОМИЯ, ВЫПЕЧКА'!$AB$60</f>
        <v>20</v>
      </c>
      <c r="AP248" s="307"/>
      <c r="AQ248" s="307"/>
      <c r="AR248" s="326"/>
      <c r="AS248" s="307"/>
      <c r="AT248" s="307"/>
      <c r="AU248" s="307"/>
      <c r="AV248" s="307"/>
      <c r="AW248" s="307"/>
      <c r="AX248" s="307"/>
      <c r="AY248" s="326"/>
      <c r="AZ248" s="307"/>
      <c r="BA248" s="307"/>
      <c r="BB248" s="307"/>
      <c r="BC248" s="307"/>
      <c r="BD248" s="307"/>
      <c r="BE248" s="307"/>
      <c r="BF248" s="307"/>
      <c r="BG248" s="307"/>
      <c r="BH248" s="307"/>
      <c r="BI248" s="313"/>
      <c r="BJ248" s="680"/>
      <c r="BK248" s="686"/>
    </row>
    <row r="249" spans="1:63">
      <c r="A249" s="1362"/>
      <c r="B249" s="1373"/>
      <c r="C249" s="1329"/>
      <c r="D249" s="923">
        <v>20</v>
      </c>
      <c r="E249" s="311"/>
      <c r="F249" s="311"/>
      <c r="G249" s="311"/>
      <c r="H249" s="311"/>
      <c r="I249" s="311"/>
      <c r="J249" s="326"/>
      <c r="K249" s="311"/>
      <c r="L249" s="311"/>
      <c r="M249" s="311"/>
      <c r="N249" s="311"/>
      <c r="O249" s="311"/>
      <c r="P249" s="311"/>
      <c r="Q249" s="989"/>
      <c r="R249" s="311"/>
      <c r="S249" s="311"/>
      <c r="T249" s="311"/>
      <c r="U249" s="311"/>
      <c r="V249" s="311"/>
      <c r="W249" s="311"/>
      <c r="X249" s="311"/>
      <c r="Y249" s="311"/>
      <c r="Z249" s="311"/>
      <c r="AA249" s="311"/>
      <c r="AB249" s="311"/>
      <c r="AC249" s="311"/>
      <c r="AD249" s="311"/>
      <c r="AE249" s="311"/>
      <c r="AF249" s="311"/>
      <c r="AG249" s="311"/>
      <c r="AH249" s="311"/>
      <c r="AI249" s="311"/>
      <c r="AJ249" s="311"/>
      <c r="AK249" s="311"/>
      <c r="AL249" s="311"/>
      <c r="AM249" s="311"/>
      <c r="AN249" s="311"/>
      <c r="AO249" s="311">
        <f>'[1]ГАСТРОНОМИЯ, ВЫПЕЧКА'!$AB$60</f>
        <v>20</v>
      </c>
      <c r="AP249" s="311"/>
      <c r="AQ249" s="311"/>
      <c r="AR249" s="326"/>
      <c r="AS249" s="311"/>
      <c r="AT249" s="311"/>
      <c r="AU249" s="311"/>
      <c r="AV249" s="311"/>
      <c r="AW249" s="311"/>
      <c r="AX249" s="311"/>
      <c r="AY249" s="326"/>
      <c r="AZ249" s="311"/>
      <c r="BA249" s="311"/>
      <c r="BB249" s="311"/>
      <c r="BC249" s="311"/>
      <c r="BD249" s="311"/>
      <c r="BE249" s="311"/>
      <c r="BF249" s="311"/>
      <c r="BG249" s="311"/>
      <c r="BH249" s="311"/>
      <c r="BI249" s="310"/>
      <c r="BJ249" s="681"/>
      <c r="BK249" s="687"/>
    </row>
    <row r="250" spans="1:63">
      <c r="A250" s="1362"/>
      <c r="B250" s="1349" t="s">
        <v>271</v>
      </c>
      <c r="C250" s="1332" t="s">
        <v>676</v>
      </c>
      <c r="D250" s="308">
        <v>90</v>
      </c>
      <c r="E250" s="307">
        <f>'[1]ЯЙЦО, ТВОРОГ, ЗАПЕКАНКИ'!$F$411+'[1]ЯЙЦО, ТВОРОГ, ЗАПЕКАНКИ'!$F$415</f>
        <v>19.8</v>
      </c>
      <c r="F250" s="307"/>
      <c r="G250" s="307"/>
      <c r="H250" s="307"/>
      <c r="I250" s="307"/>
      <c r="J250" s="326">
        <f>'[1]ЯЙЦО, ТВОРОГ, ЗАПЕКАНКИ'!$F$413+'[1]ЯЙЦО, ТВОРОГ, ЗАПЕКАНКИ'!$F$417</f>
        <v>3.87</v>
      </c>
      <c r="K250" s="307"/>
      <c r="L250" s="307"/>
      <c r="M250" s="307"/>
      <c r="N250" s="307"/>
      <c r="O250" s="307"/>
      <c r="P250" s="307"/>
      <c r="Q250" s="989">
        <f>'[1]ЯЙЦО, ТВОРОГ, ЗАПЕКАНКИ'!$F$412</f>
        <v>0.14850000000000002</v>
      </c>
      <c r="R250" s="307">
        <f>'[1]ЯЙЦО, ТВОРОГ, ЗАПЕКАНКИ'!$F$409</f>
        <v>79.739999999999995</v>
      </c>
      <c r="S250" s="307"/>
      <c r="T250" s="307"/>
      <c r="U250" s="307"/>
      <c r="V250" s="307">
        <f>'[1]ЯЙЦО, ТВОРОГ, ЗАПЕКАНКИ'!$F$410</f>
        <v>23.94</v>
      </c>
      <c r="W250" s="307"/>
      <c r="X250" s="307"/>
      <c r="Y250" s="307"/>
      <c r="Z250" s="307"/>
      <c r="AA250" s="307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>
        <f>'[1]ЯЙЦО, ТВОРОГ, ЗАПЕКАНКИ'!$F$416</f>
        <v>1.17</v>
      </c>
      <c r="AR250" s="326"/>
      <c r="AS250" s="307"/>
      <c r="AT250" s="307"/>
      <c r="AU250" s="307"/>
      <c r="AV250" s="307"/>
      <c r="AW250" s="307"/>
      <c r="AX250" s="307"/>
      <c r="AY250" s="326"/>
      <c r="AZ250" s="307"/>
      <c r="BA250" s="307"/>
      <c r="BB250" s="307"/>
      <c r="BC250" s="307"/>
      <c r="BD250" s="307"/>
      <c r="BE250" s="307"/>
      <c r="BF250" s="307"/>
      <c r="BG250" s="307"/>
      <c r="BH250" s="307"/>
      <c r="BI250" s="313"/>
      <c r="BJ250" s="680"/>
      <c r="BK250" s="686"/>
    </row>
    <row r="251" spans="1:63" ht="17.25" customHeight="1">
      <c r="A251" s="1362"/>
      <c r="B251" s="1349"/>
      <c r="C251" s="1333"/>
      <c r="D251" s="978">
        <v>100</v>
      </c>
      <c r="E251" s="314">
        <f>'[1]ЯЙЦО, ТВОРОГ, ЗАПЕКАНКИ'!$Q$411+'[1]ЯЙЦО, ТВОРОГ, ЗАПЕКАНКИ'!$Q$415</f>
        <v>22</v>
      </c>
      <c r="F251" s="314"/>
      <c r="G251" s="314"/>
      <c r="H251" s="314"/>
      <c r="I251" s="314"/>
      <c r="J251" s="326">
        <f>'[1]ЯЙЦО, ТВОРОГ, ЗАПЕКАНКИ'!$Q$413+'[1]ЯЙЦО, ТВОРОГ, ЗАПЕКАНКИ'!$Q$416</f>
        <v>4.3</v>
      </c>
      <c r="K251" s="314"/>
      <c r="L251" s="314"/>
      <c r="M251" s="314"/>
      <c r="N251" s="314"/>
      <c r="O251" s="314"/>
      <c r="P251" s="314"/>
      <c r="Q251" s="989">
        <f>'[1]ЯЙЦО, ТВОРОГ, ЗАПЕКАНКИ'!$Q$412</f>
        <v>0.16500000000000001</v>
      </c>
      <c r="R251" s="314">
        <f>'[1]ЯЙЦО, ТВОРОГ, ЗАПЕКАНКИ'!$Q$409</f>
        <v>88.6</v>
      </c>
      <c r="S251" s="314"/>
      <c r="T251" s="314"/>
      <c r="U251" s="314"/>
      <c r="V251" s="314">
        <f>'[1]ЯЙЦО, ТВОРОГ, ЗАПЕКАНКИ'!$Q$410</f>
        <v>26.6</v>
      </c>
      <c r="W251" s="314"/>
      <c r="X251" s="314"/>
      <c r="Y251" s="314"/>
      <c r="Z251" s="314"/>
      <c r="AA251" s="314"/>
      <c r="AB251" s="314"/>
      <c r="AC251" s="314"/>
      <c r="AD251" s="314"/>
      <c r="AE251" s="314"/>
      <c r="AF251" s="314"/>
      <c r="AG251" s="314"/>
      <c r="AH251" s="314"/>
      <c r="AI251" s="314"/>
      <c r="AJ251" s="314"/>
      <c r="AK251" s="314"/>
      <c r="AL251" s="314"/>
      <c r="AM251" s="314"/>
      <c r="AN251" s="314"/>
      <c r="AO251" s="314"/>
      <c r="AP251" s="314"/>
      <c r="AQ251" s="314">
        <f>'[1]ЯЙЦО, ТВОРОГ, ЗАПЕКАНКИ'!$Q$416</f>
        <v>1.3</v>
      </c>
      <c r="AR251" s="326"/>
      <c r="AS251" s="314"/>
      <c r="AT251" s="314"/>
      <c r="AU251" s="314"/>
      <c r="AV251" s="314"/>
      <c r="AW251" s="314"/>
      <c r="AX251" s="314"/>
      <c r="AY251" s="326"/>
      <c r="AZ251" s="314"/>
      <c r="BA251" s="314"/>
      <c r="BB251" s="314"/>
      <c r="BC251" s="314"/>
      <c r="BD251" s="314"/>
      <c r="BE251" s="314"/>
      <c r="BF251" s="314"/>
      <c r="BG251" s="314"/>
      <c r="BH251" s="314"/>
      <c r="BI251" s="328"/>
      <c r="BJ251" s="682"/>
      <c r="BK251" s="688"/>
    </row>
    <row r="252" spans="1:63" ht="15.75" customHeight="1">
      <c r="A252" s="1549"/>
      <c r="B252" s="1550"/>
      <c r="C252" s="1332" t="s">
        <v>515</v>
      </c>
      <c r="D252" s="308">
        <v>50</v>
      </c>
      <c r="E252" s="307"/>
      <c r="F252" s="307"/>
      <c r="G252" s="307"/>
      <c r="H252" s="307"/>
      <c r="I252" s="307"/>
      <c r="J252" s="326"/>
      <c r="K252" s="307"/>
      <c r="L252" s="307"/>
      <c r="M252" s="307"/>
      <c r="N252" s="307"/>
      <c r="O252" s="307"/>
      <c r="P252" s="307"/>
      <c r="Q252" s="989"/>
      <c r="R252" s="307"/>
      <c r="S252" s="307"/>
      <c r="T252" s="307"/>
      <c r="U252" s="307"/>
      <c r="V252" s="307"/>
      <c r="W252" s="307"/>
      <c r="X252" s="307"/>
      <c r="Y252" s="307"/>
      <c r="Z252" s="307"/>
      <c r="AA252" s="307"/>
      <c r="AB252" s="307"/>
      <c r="AC252" s="307"/>
      <c r="AD252" s="307"/>
      <c r="AE252" s="307"/>
      <c r="AF252" s="307"/>
      <c r="AG252" s="307"/>
      <c r="AH252" s="307"/>
      <c r="AI252" s="307"/>
      <c r="AJ252" s="307"/>
      <c r="AK252" s="307"/>
      <c r="AL252" s="307"/>
      <c r="AM252" s="307">
        <f>'[1]ФРУКТЫ, ОВОЩИ'!$F$397</f>
        <v>51.5</v>
      </c>
      <c r="AN252" s="307"/>
      <c r="AO252" s="307"/>
      <c r="AP252" s="307"/>
      <c r="AQ252" s="307"/>
      <c r="AR252" s="326"/>
      <c r="AS252" s="307"/>
      <c r="AT252" s="307"/>
      <c r="AU252" s="307"/>
      <c r="AV252" s="307"/>
      <c r="AW252" s="307"/>
      <c r="AX252" s="307"/>
      <c r="AY252" s="326"/>
      <c r="AZ252" s="307"/>
      <c r="BA252" s="307"/>
      <c r="BB252" s="307"/>
      <c r="BC252" s="307"/>
      <c r="BD252" s="307"/>
      <c r="BE252" s="307"/>
      <c r="BF252" s="307"/>
      <c r="BG252" s="307"/>
      <c r="BH252" s="307"/>
      <c r="BI252" s="313"/>
      <c r="BJ252" s="680"/>
      <c r="BK252" s="686"/>
    </row>
    <row r="253" spans="1:63">
      <c r="A253" s="1549"/>
      <c r="B253" s="1550"/>
      <c r="C253" s="1333"/>
      <c r="D253" s="1066">
        <v>50</v>
      </c>
      <c r="E253" s="311"/>
      <c r="F253" s="311"/>
      <c r="G253" s="311"/>
      <c r="H253" s="311"/>
      <c r="I253" s="311"/>
      <c r="J253" s="326"/>
      <c r="K253" s="311"/>
      <c r="L253" s="311"/>
      <c r="M253" s="311"/>
      <c r="N253" s="311"/>
      <c r="O253" s="311"/>
      <c r="P253" s="311"/>
      <c r="Q253" s="989"/>
      <c r="R253" s="311"/>
      <c r="S253" s="311"/>
      <c r="T253" s="311"/>
      <c r="U253" s="311"/>
      <c r="V253" s="311"/>
      <c r="W253" s="311"/>
      <c r="X253" s="311"/>
      <c r="Y253" s="311"/>
      <c r="Z253" s="311"/>
      <c r="AA253" s="311"/>
      <c r="AB253" s="311"/>
      <c r="AC253" s="311"/>
      <c r="AD253" s="311"/>
      <c r="AE253" s="311"/>
      <c r="AF253" s="311"/>
      <c r="AG253" s="311"/>
      <c r="AH253" s="311"/>
      <c r="AI253" s="311"/>
      <c r="AJ253" s="311"/>
      <c r="AK253" s="311"/>
      <c r="AL253" s="311"/>
      <c r="AM253" s="311">
        <f>'[1]ФРУКТЫ, ОВОЩИ'!$F$397</f>
        <v>51.5</v>
      </c>
      <c r="AN253" s="311"/>
      <c r="AO253" s="311"/>
      <c r="AP253" s="311"/>
      <c r="AQ253" s="311"/>
      <c r="AR253" s="326"/>
      <c r="AS253" s="311"/>
      <c r="AT253" s="311"/>
      <c r="AU253" s="311"/>
      <c r="AV253" s="311"/>
      <c r="AW253" s="311"/>
      <c r="AX253" s="311"/>
      <c r="AY253" s="326"/>
      <c r="AZ253" s="311"/>
      <c r="BA253" s="311"/>
      <c r="BB253" s="311"/>
      <c r="BC253" s="311"/>
      <c r="BD253" s="311"/>
      <c r="BE253" s="311"/>
      <c r="BF253" s="311"/>
      <c r="BG253" s="311"/>
      <c r="BH253" s="311"/>
      <c r="BI253" s="310"/>
      <c r="BJ253" s="681"/>
      <c r="BK253" s="687"/>
    </row>
    <row r="254" spans="1:63">
      <c r="A254" s="1362"/>
      <c r="B254" s="1349"/>
      <c r="C254" s="1332" t="s">
        <v>237</v>
      </c>
      <c r="D254" s="308">
        <v>150</v>
      </c>
      <c r="E254" s="307"/>
      <c r="F254" s="307"/>
      <c r="G254" s="307"/>
      <c r="H254" s="307"/>
      <c r="I254" s="307"/>
      <c r="J254" s="326"/>
      <c r="K254" s="307"/>
      <c r="L254" s="307"/>
      <c r="M254" s="307"/>
      <c r="N254" s="307"/>
      <c r="O254" s="307"/>
      <c r="P254" s="307"/>
      <c r="Q254" s="989"/>
      <c r="R254" s="307"/>
      <c r="S254" s="307"/>
      <c r="T254" s="307"/>
      <c r="U254" s="307"/>
      <c r="V254" s="307"/>
      <c r="W254" s="307"/>
      <c r="X254" s="307"/>
      <c r="Y254" s="307"/>
      <c r="Z254" s="307"/>
      <c r="AA254" s="307"/>
      <c r="AB254" s="307"/>
      <c r="AC254" s="307"/>
      <c r="AD254" s="307"/>
      <c r="AE254" s="307"/>
      <c r="AF254" s="307"/>
      <c r="AG254" s="307"/>
      <c r="AH254" s="307">
        <f>[1]НАПИТКИ!$F$228</f>
        <v>150</v>
      </c>
      <c r="AI254" s="307"/>
      <c r="AJ254" s="307"/>
      <c r="AK254" s="307"/>
      <c r="AL254" s="307"/>
      <c r="AM254" s="307"/>
      <c r="AN254" s="307"/>
      <c r="AO254" s="307"/>
      <c r="AP254" s="307"/>
      <c r="AQ254" s="307"/>
      <c r="AR254" s="326"/>
      <c r="AS254" s="307"/>
      <c r="AT254" s="307"/>
      <c r="AU254" s="307"/>
      <c r="AV254" s="307"/>
      <c r="AW254" s="307"/>
      <c r="AX254" s="307"/>
      <c r="AY254" s="326"/>
      <c r="AZ254" s="307"/>
      <c r="BA254" s="307"/>
      <c r="BB254" s="307"/>
      <c r="BC254" s="307"/>
      <c r="BD254" s="307"/>
      <c r="BE254" s="307"/>
      <c r="BF254" s="307"/>
      <c r="BG254" s="307"/>
      <c r="BH254" s="307"/>
      <c r="BI254" s="313"/>
      <c r="BJ254" s="680"/>
      <c r="BK254" s="686"/>
    </row>
    <row r="255" spans="1:63" ht="15.75" thickBot="1">
      <c r="A255" s="1362"/>
      <c r="B255" s="1349"/>
      <c r="C255" s="1333"/>
      <c r="D255" s="1116">
        <v>150</v>
      </c>
      <c r="E255" s="311"/>
      <c r="F255" s="311"/>
      <c r="G255" s="311"/>
      <c r="H255" s="311"/>
      <c r="I255" s="311"/>
      <c r="J255" s="326"/>
      <c r="K255" s="311"/>
      <c r="L255" s="311"/>
      <c r="M255" s="311"/>
      <c r="N255" s="311"/>
      <c r="O255" s="311"/>
      <c r="P255" s="311"/>
      <c r="Q255" s="989"/>
      <c r="R255" s="311"/>
      <c r="S255" s="311"/>
      <c r="T255" s="311"/>
      <c r="U255" s="311"/>
      <c r="V255" s="311"/>
      <c r="W255" s="311"/>
      <c r="X255" s="311"/>
      <c r="Y255" s="311"/>
      <c r="Z255" s="311"/>
      <c r="AA255" s="311"/>
      <c r="AB255" s="311"/>
      <c r="AC255" s="311"/>
      <c r="AD255" s="311"/>
      <c r="AE255" s="311"/>
      <c r="AF255" s="311"/>
      <c r="AG255" s="311"/>
      <c r="AH255" s="311">
        <f>[1]НАПИТКИ!$F$228</f>
        <v>150</v>
      </c>
      <c r="AI255" s="311"/>
      <c r="AJ255" s="311"/>
      <c r="AK255" s="311"/>
      <c r="AL255" s="311"/>
      <c r="AM255" s="311"/>
      <c r="AN255" s="311"/>
      <c r="AO255" s="311"/>
      <c r="AP255" s="311"/>
      <c r="AQ255" s="311"/>
      <c r="AR255" s="326"/>
      <c r="AS255" s="311"/>
      <c r="AT255" s="311"/>
      <c r="AU255" s="311"/>
      <c r="AV255" s="311"/>
      <c r="AW255" s="311"/>
      <c r="AX255" s="311"/>
      <c r="AY255" s="326"/>
      <c r="AZ255" s="311"/>
      <c r="BA255" s="311"/>
      <c r="BB255" s="311"/>
      <c r="BC255" s="311"/>
      <c r="BD255" s="311"/>
      <c r="BE255" s="311"/>
      <c r="BF255" s="311"/>
      <c r="BG255" s="311"/>
      <c r="BH255" s="311"/>
      <c r="BI255" s="310"/>
      <c r="BJ255" s="681"/>
      <c r="BK255" s="687"/>
    </row>
    <row r="256" spans="1:63" ht="17.25" customHeight="1">
      <c r="A256" s="1361">
        <v>9</v>
      </c>
      <c r="B256" s="1343" t="s">
        <v>282</v>
      </c>
      <c r="C256" s="1342" t="s">
        <v>178</v>
      </c>
      <c r="D256" s="320">
        <v>130</v>
      </c>
      <c r="E256" s="319">
        <f>'[1]ЯЙЦО, ТВОРОГ, ЗАПЕКАНКИ'!$F$18</f>
        <v>50.006666666666668</v>
      </c>
      <c r="F256" s="319"/>
      <c r="G256" s="319"/>
      <c r="H256" s="319"/>
      <c r="I256" s="319"/>
      <c r="J256" s="1004">
        <f>'[1]ЯЙЦО, ТВОРОГ, ЗАПЕКАНКИ'!$F$20+'[1]ЯЙЦО, ТВОРОГ, ЗАПЕКАНКИ'!$F$22</f>
        <v>9.2733333333333334</v>
      </c>
      <c r="K256" s="319"/>
      <c r="L256" s="319"/>
      <c r="M256" s="319"/>
      <c r="N256" s="319"/>
      <c r="O256" s="319"/>
      <c r="P256" s="319"/>
      <c r="Q256" s="991">
        <f>'[1]ЯЙЦО, ТВОРОГ, ЗАПЕКАНКИ'!$F$17</f>
        <v>1.6527333333333334</v>
      </c>
      <c r="R256" s="319"/>
      <c r="S256" s="319"/>
      <c r="T256" s="319"/>
      <c r="U256" s="319"/>
      <c r="V256" s="319"/>
      <c r="W256" s="319"/>
      <c r="X256" s="319"/>
      <c r="Y256" s="319"/>
      <c r="Z256" s="319"/>
      <c r="AA256" s="319"/>
      <c r="AB256" s="319"/>
      <c r="AC256" s="319"/>
      <c r="AD256" s="319"/>
      <c r="AE256" s="319"/>
      <c r="AF256" s="319"/>
      <c r="AG256" s="319"/>
      <c r="AH256" s="319"/>
      <c r="AI256" s="319"/>
      <c r="AJ256" s="319"/>
      <c r="AK256" s="319"/>
      <c r="AL256" s="319"/>
      <c r="AM256" s="319"/>
      <c r="AN256" s="319"/>
      <c r="AO256" s="319"/>
      <c r="AP256" s="319"/>
      <c r="AQ256" s="319"/>
      <c r="AR256" s="1004"/>
      <c r="AS256" s="319"/>
      <c r="AT256" s="319"/>
      <c r="AU256" s="319"/>
      <c r="AV256" s="319"/>
      <c r="AW256" s="319"/>
      <c r="AX256" s="319"/>
      <c r="AY256" s="1004"/>
      <c r="AZ256" s="319"/>
      <c r="BA256" s="319"/>
      <c r="BB256" s="319"/>
      <c r="BC256" s="319"/>
      <c r="BD256" s="319"/>
      <c r="BE256" s="319"/>
      <c r="BF256" s="319"/>
      <c r="BG256" s="319"/>
      <c r="BH256" s="319"/>
      <c r="BI256" s="325"/>
      <c r="BJ256" s="683"/>
      <c r="BK256" s="693"/>
    </row>
    <row r="257" spans="1:63" ht="16.5" customHeight="1">
      <c r="A257" s="1362"/>
      <c r="B257" s="1344"/>
      <c r="C257" s="1333"/>
      <c r="D257" s="978">
        <v>150</v>
      </c>
      <c r="E257" s="311">
        <f>'[1]ЯЙЦО, ТВОРОГ, ЗАПЕКАНКИ'!$Q$18</f>
        <v>57.7</v>
      </c>
      <c r="F257" s="311"/>
      <c r="G257" s="311"/>
      <c r="H257" s="311"/>
      <c r="I257" s="311"/>
      <c r="J257" s="326">
        <f>'[1]ЯЙЦО, ТВОРОГ, ЗАПЕКАНКИ'!$Q$20+'[1]ЯЙЦО, ТВОРОГ, ЗАПЕКАНКИ'!$Q$22</f>
        <v>10.7</v>
      </c>
      <c r="K257" s="311"/>
      <c r="L257" s="311"/>
      <c r="M257" s="311"/>
      <c r="N257" s="311"/>
      <c r="O257" s="311"/>
      <c r="P257" s="311"/>
      <c r="Q257" s="989">
        <f>'[1]ЯЙЦО, ТВОРОГ, ЗАПЕКАНКИ'!$Q$17</f>
        <v>1.907</v>
      </c>
      <c r="R257" s="311"/>
      <c r="S257" s="311"/>
      <c r="T257" s="311"/>
      <c r="U257" s="311"/>
      <c r="V257" s="311"/>
      <c r="W257" s="311"/>
      <c r="X257" s="311"/>
      <c r="Y257" s="311"/>
      <c r="Z257" s="311"/>
      <c r="AA257" s="311"/>
      <c r="AB257" s="311"/>
      <c r="AC257" s="311"/>
      <c r="AD257" s="311"/>
      <c r="AE257" s="311"/>
      <c r="AF257" s="311"/>
      <c r="AG257" s="311"/>
      <c r="AH257" s="311"/>
      <c r="AI257" s="311"/>
      <c r="AJ257" s="311"/>
      <c r="AK257" s="311"/>
      <c r="AL257" s="311"/>
      <c r="AM257" s="311"/>
      <c r="AN257" s="311"/>
      <c r="AO257" s="311"/>
      <c r="AP257" s="311"/>
      <c r="AQ257" s="311"/>
      <c r="AR257" s="326"/>
      <c r="AS257" s="311"/>
      <c r="AT257" s="311"/>
      <c r="AU257" s="311"/>
      <c r="AV257" s="311"/>
      <c r="AW257" s="311"/>
      <c r="AX257" s="311"/>
      <c r="AY257" s="326"/>
      <c r="AZ257" s="311"/>
      <c r="BA257" s="311"/>
      <c r="BB257" s="311"/>
      <c r="BC257" s="311"/>
      <c r="BD257" s="311"/>
      <c r="BE257" s="311"/>
      <c r="BF257" s="311"/>
      <c r="BG257" s="311"/>
      <c r="BH257" s="311"/>
      <c r="BI257" s="310"/>
      <c r="BJ257" s="681"/>
      <c r="BK257" s="687"/>
    </row>
    <row r="258" spans="1:63" ht="15.75" customHeight="1">
      <c r="A258" s="1362"/>
      <c r="B258" s="1344"/>
      <c r="C258" s="1332" t="s">
        <v>515</v>
      </c>
      <c r="D258" s="308">
        <v>50</v>
      </c>
      <c r="E258" s="307"/>
      <c r="F258" s="307"/>
      <c r="G258" s="307"/>
      <c r="H258" s="307"/>
      <c r="I258" s="307"/>
      <c r="J258" s="326"/>
      <c r="K258" s="307"/>
      <c r="L258" s="307"/>
      <c r="M258" s="307"/>
      <c r="N258" s="307"/>
      <c r="O258" s="307"/>
      <c r="P258" s="307"/>
      <c r="Q258" s="989"/>
      <c r="R258" s="307"/>
      <c r="S258" s="307"/>
      <c r="T258" s="307"/>
      <c r="U258" s="307"/>
      <c r="V258" s="307"/>
      <c r="W258" s="307"/>
      <c r="X258" s="307"/>
      <c r="Y258" s="307"/>
      <c r="Z258" s="307"/>
      <c r="AA258" s="307"/>
      <c r="AB258" s="307"/>
      <c r="AC258" s="307"/>
      <c r="AD258" s="307"/>
      <c r="AE258" s="307"/>
      <c r="AF258" s="307"/>
      <c r="AG258" s="307"/>
      <c r="AH258" s="307"/>
      <c r="AI258" s="307"/>
      <c r="AJ258" s="307"/>
      <c r="AK258" s="307"/>
      <c r="AL258" s="307"/>
      <c r="AM258" s="307">
        <f>'[1]ФРУКТЫ, ОВОЩИ'!$F$397</f>
        <v>51.5</v>
      </c>
      <c r="AN258" s="307"/>
      <c r="AO258" s="307"/>
      <c r="AP258" s="307"/>
      <c r="AQ258" s="307"/>
      <c r="AR258" s="326"/>
      <c r="AS258" s="307"/>
      <c r="AT258" s="307"/>
      <c r="AU258" s="307"/>
      <c r="AV258" s="307"/>
      <c r="AW258" s="307"/>
      <c r="AX258" s="307"/>
      <c r="AY258" s="326"/>
      <c r="AZ258" s="307"/>
      <c r="BA258" s="307"/>
      <c r="BB258" s="307"/>
      <c r="BC258" s="307"/>
      <c r="BD258" s="307"/>
      <c r="BE258" s="307"/>
      <c r="BF258" s="307"/>
      <c r="BG258" s="307"/>
      <c r="BH258" s="307"/>
      <c r="BI258" s="313"/>
      <c r="BJ258" s="680"/>
      <c r="BK258" s="686"/>
    </row>
    <row r="259" spans="1:63">
      <c r="A259" s="1362"/>
      <c r="B259" s="1344"/>
      <c r="C259" s="1333"/>
      <c r="D259" s="907">
        <v>50</v>
      </c>
      <c r="E259" s="311"/>
      <c r="F259" s="311"/>
      <c r="G259" s="311"/>
      <c r="H259" s="311"/>
      <c r="I259" s="311"/>
      <c r="J259" s="326"/>
      <c r="K259" s="311"/>
      <c r="L259" s="311"/>
      <c r="M259" s="311"/>
      <c r="N259" s="311"/>
      <c r="O259" s="311"/>
      <c r="P259" s="311"/>
      <c r="Q259" s="989"/>
      <c r="R259" s="311"/>
      <c r="S259" s="311"/>
      <c r="T259" s="311"/>
      <c r="U259" s="311"/>
      <c r="V259" s="311"/>
      <c r="W259" s="311"/>
      <c r="X259" s="311"/>
      <c r="Y259" s="311"/>
      <c r="Z259" s="311"/>
      <c r="AA259" s="311"/>
      <c r="AB259" s="311"/>
      <c r="AC259" s="311"/>
      <c r="AD259" s="311"/>
      <c r="AE259" s="311"/>
      <c r="AF259" s="311"/>
      <c r="AG259" s="311"/>
      <c r="AH259" s="311"/>
      <c r="AI259" s="311"/>
      <c r="AJ259" s="311"/>
      <c r="AK259" s="311"/>
      <c r="AL259" s="311"/>
      <c r="AM259" s="311">
        <f>'[1]ФРУКТЫ, ОВОЩИ'!$F$397</f>
        <v>51.5</v>
      </c>
      <c r="AN259" s="311"/>
      <c r="AO259" s="311"/>
      <c r="AP259" s="311"/>
      <c r="AQ259" s="311"/>
      <c r="AR259" s="326"/>
      <c r="AS259" s="311"/>
      <c r="AT259" s="311"/>
      <c r="AU259" s="311"/>
      <c r="AV259" s="311"/>
      <c r="AW259" s="311"/>
      <c r="AX259" s="311"/>
      <c r="AY259" s="326"/>
      <c r="AZ259" s="311"/>
      <c r="BA259" s="311"/>
      <c r="BB259" s="311"/>
      <c r="BC259" s="311"/>
      <c r="BD259" s="311"/>
      <c r="BE259" s="311"/>
      <c r="BF259" s="311"/>
      <c r="BG259" s="311"/>
      <c r="BH259" s="311"/>
      <c r="BI259" s="310"/>
      <c r="BJ259" s="681"/>
      <c r="BK259" s="687"/>
    </row>
    <row r="260" spans="1:63" ht="15.75" customHeight="1">
      <c r="A260" s="1362"/>
      <c r="B260" s="1344"/>
      <c r="C260" s="1380" t="s">
        <v>294</v>
      </c>
      <c r="D260" s="308">
        <v>150</v>
      </c>
      <c r="E260" s="307">
        <f>[1]НАПИТКИ!$F$141</f>
        <v>75</v>
      </c>
      <c r="F260" s="307"/>
      <c r="G260" s="307"/>
      <c r="H260" s="307"/>
      <c r="I260" s="307"/>
      <c r="J260" s="326"/>
      <c r="K260" s="307"/>
      <c r="L260" s="307"/>
      <c r="M260" s="307"/>
      <c r="N260" s="307"/>
      <c r="O260" s="307"/>
      <c r="P260" s="307"/>
      <c r="Q260" s="989"/>
      <c r="R260" s="307"/>
      <c r="S260" s="307"/>
      <c r="T260" s="307"/>
      <c r="U260" s="307"/>
      <c r="V260" s="307"/>
      <c r="W260" s="307"/>
      <c r="X260" s="307"/>
      <c r="Y260" s="307"/>
      <c r="Z260" s="307"/>
      <c r="AA260" s="307"/>
      <c r="AB260" s="307"/>
      <c r="AC260" s="307"/>
      <c r="AD260" s="307"/>
      <c r="AE260" s="307"/>
      <c r="AF260" s="307"/>
      <c r="AG260" s="307"/>
      <c r="AH260" s="307"/>
      <c r="AI260" s="307"/>
      <c r="AJ260" s="307"/>
      <c r="AK260" s="307"/>
      <c r="AL260" s="307"/>
      <c r="AM260" s="307"/>
      <c r="AN260" s="307"/>
      <c r="AO260" s="307"/>
      <c r="AP260" s="307"/>
      <c r="AQ260" s="307"/>
      <c r="AR260" s="326"/>
      <c r="AS260" s="307"/>
      <c r="AT260" s="307"/>
      <c r="AU260" s="307"/>
      <c r="AV260" s="307"/>
      <c r="AW260" s="307"/>
      <c r="AX260" s="307"/>
      <c r="AY260" s="326"/>
      <c r="AZ260" s="307"/>
      <c r="BA260" s="307"/>
      <c r="BB260" s="307"/>
      <c r="BC260" s="307">
        <f>[1]НАПИТКИ!$F$143</f>
        <v>6.5</v>
      </c>
      <c r="BD260" s="307"/>
      <c r="BE260" s="307"/>
      <c r="BF260" s="307">
        <f>[1]НАПИТКИ!$F$140</f>
        <v>1.5</v>
      </c>
      <c r="BG260" s="307"/>
      <c r="BH260" s="307"/>
      <c r="BI260" s="313"/>
      <c r="BJ260" s="680"/>
      <c r="BK260" s="686"/>
    </row>
    <row r="261" spans="1:63">
      <c r="A261" s="1362"/>
      <c r="B261" s="1344"/>
      <c r="C261" s="1548"/>
      <c r="D261" s="914">
        <v>180</v>
      </c>
      <c r="E261" s="311">
        <f>[1]НАПИТКИ!$Q$141</f>
        <v>90</v>
      </c>
      <c r="F261" s="311"/>
      <c r="G261" s="311"/>
      <c r="H261" s="311"/>
      <c r="I261" s="311"/>
      <c r="J261" s="326"/>
      <c r="K261" s="311"/>
      <c r="L261" s="311"/>
      <c r="M261" s="311"/>
      <c r="N261" s="311"/>
      <c r="O261" s="311"/>
      <c r="P261" s="311"/>
      <c r="Q261" s="989"/>
      <c r="R261" s="311"/>
      <c r="S261" s="311"/>
      <c r="T261" s="311"/>
      <c r="U261" s="311"/>
      <c r="V261" s="311"/>
      <c r="W261" s="311"/>
      <c r="X261" s="311"/>
      <c r="Y261" s="311"/>
      <c r="Z261" s="311"/>
      <c r="AA261" s="311"/>
      <c r="AB261" s="311"/>
      <c r="AC261" s="311"/>
      <c r="AD261" s="311"/>
      <c r="AE261" s="311"/>
      <c r="AF261" s="311"/>
      <c r="AG261" s="311"/>
      <c r="AH261" s="311"/>
      <c r="AI261" s="311"/>
      <c r="AJ261" s="311"/>
      <c r="AK261" s="311"/>
      <c r="AL261" s="311"/>
      <c r="AM261" s="311"/>
      <c r="AN261" s="311"/>
      <c r="AO261" s="311"/>
      <c r="AP261" s="311"/>
      <c r="AQ261" s="311"/>
      <c r="AR261" s="326"/>
      <c r="AS261" s="311"/>
      <c r="AT261" s="311"/>
      <c r="AU261" s="311"/>
      <c r="AV261" s="311"/>
      <c r="AW261" s="311"/>
      <c r="AX261" s="311"/>
      <c r="AY261" s="326"/>
      <c r="AZ261" s="311"/>
      <c r="BA261" s="311"/>
      <c r="BB261" s="311"/>
      <c r="BC261" s="311">
        <f>[1]НАПИТКИ!$Q$143</f>
        <v>7.8</v>
      </c>
      <c r="BD261" s="311"/>
      <c r="BE261" s="311"/>
      <c r="BF261" s="311">
        <f>[1]НАПИТКИ!$Q$140</f>
        <v>1.8</v>
      </c>
      <c r="BG261" s="311"/>
      <c r="BH261" s="311"/>
      <c r="BI261" s="310"/>
      <c r="BJ261" s="681"/>
      <c r="BK261" s="687"/>
    </row>
    <row r="262" spans="1:63" ht="15.75" customHeight="1">
      <c r="A262" s="1362"/>
      <c r="B262" s="1344"/>
      <c r="C262" s="1329" t="s">
        <v>48</v>
      </c>
      <c r="D262" s="308">
        <v>20</v>
      </c>
      <c r="E262" s="307"/>
      <c r="F262" s="307"/>
      <c r="G262" s="307"/>
      <c r="H262" s="307"/>
      <c r="I262" s="307"/>
      <c r="J262" s="326"/>
      <c r="K262" s="307"/>
      <c r="L262" s="307"/>
      <c r="M262" s="307"/>
      <c r="N262" s="307"/>
      <c r="O262" s="307"/>
      <c r="P262" s="307"/>
      <c r="Q262" s="989"/>
      <c r="R262" s="307"/>
      <c r="S262" s="307"/>
      <c r="T262" s="307"/>
      <c r="U262" s="307"/>
      <c r="V262" s="307"/>
      <c r="W262" s="307"/>
      <c r="X262" s="307"/>
      <c r="Y262" s="307"/>
      <c r="Z262" s="307"/>
      <c r="AA262" s="307"/>
      <c r="AB262" s="307"/>
      <c r="AC262" s="307"/>
      <c r="AD262" s="307"/>
      <c r="AE262" s="307"/>
      <c r="AF262" s="307"/>
      <c r="AG262" s="307"/>
      <c r="AH262" s="307"/>
      <c r="AI262" s="307"/>
      <c r="AJ262" s="307"/>
      <c r="AK262" s="307"/>
      <c r="AL262" s="307"/>
      <c r="AM262" s="307"/>
      <c r="AN262" s="307">
        <f>'[1]ГАСТРОНОМИЯ, ВЫПЕЧКА'!$AB$17</f>
        <v>20</v>
      </c>
      <c r="AO262" s="307"/>
      <c r="AP262" s="307"/>
      <c r="AQ262" s="307"/>
      <c r="AR262" s="326"/>
      <c r="AS262" s="307"/>
      <c r="AT262" s="307"/>
      <c r="AU262" s="307"/>
      <c r="AV262" s="307"/>
      <c r="AW262" s="307"/>
      <c r="AX262" s="307"/>
      <c r="AY262" s="326"/>
      <c r="AZ262" s="307"/>
      <c r="BA262" s="307"/>
      <c r="BB262" s="307"/>
      <c r="BC262" s="307"/>
      <c r="BD262" s="307"/>
      <c r="BE262" s="307"/>
      <c r="BF262" s="307"/>
      <c r="BG262" s="307"/>
      <c r="BH262" s="307"/>
      <c r="BI262" s="313"/>
      <c r="BJ262" s="680"/>
      <c r="BK262" s="686"/>
    </row>
    <row r="263" spans="1:63" ht="15.75" customHeight="1">
      <c r="A263" s="1362"/>
      <c r="B263" s="1344"/>
      <c r="C263" s="1329"/>
      <c r="D263" s="923">
        <v>25</v>
      </c>
      <c r="E263" s="311"/>
      <c r="F263" s="311"/>
      <c r="G263" s="311"/>
      <c r="H263" s="311"/>
      <c r="I263" s="311"/>
      <c r="J263" s="326"/>
      <c r="K263" s="311"/>
      <c r="L263" s="311"/>
      <c r="M263" s="311"/>
      <c r="N263" s="311"/>
      <c r="O263" s="311"/>
      <c r="P263" s="311"/>
      <c r="Q263" s="989"/>
      <c r="R263" s="311"/>
      <c r="S263" s="311"/>
      <c r="T263" s="311"/>
      <c r="U263" s="311"/>
      <c r="V263" s="311"/>
      <c r="W263" s="311"/>
      <c r="X263" s="311"/>
      <c r="Y263" s="311"/>
      <c r="Z263" s="311"/>
      <c r="AA263" s="311"/>
      <c r="AB263" s="311"/>
      <c r="AC263" s="311"/>
      <c r="AD263" s="311"/>
      <c r="AE263" s="311"/>
      <c r="AF263" s="311"/>
      <c r="AG263" s="311"/>
      <c r="AH263" s="311"/>
      <c r="AI263" s="311"/>
      <c r="AJ263" s="311"/>
      <c r="AK263" s="311"/>
      <c r="AL263" s="311"/>
      <c r="AM263" s="311"/>
      <c r="AN263" s="311">
        <f>'[1]ГАСТРОНОМИЯ, ВЫПЕЧКА'!$AX$17</f>
        <v>25</v>
      </c>
      <c r="AO263" s="311"/>
      <c r="AP263" s="311"/>
      <c r="AQ263" s="311"/>
      <c r="AR263" s="326"/>
      <c r="AS263" s="311"/>
      <c r="AT263" s="311"/>
      <c r="AU263" s="311"/>
      <c r="AV263" s="311"/>
      <c r="AW263" s="311"/>
      <c r="AX263" s="311"/>
      <c r="AY263" s="326"/>
      <c r="AZ263" s="311"/>
      <c r="BA263" s="311"/>
      <c r="BB263" s="311"/>
      <c r="BC263" s="311"/>
      <c r="BD263" s="311"/>
      <c r="BE263" s="311"/>
      <c r="BF263" s="311"/>
      <c r="BG263" s="311"/>
      <c r="BH263" s="311"/>
      <c r="BI263" s="310"/>
      <c r="BJ263" s="681"/>
      <c r="BK263" s="687"/>
    </row>
    <row r="264" spans="1:63" ht="15.75" customHeight="1">
      <c r="A264" s="1364"/>
      <c r="B264" s="1344"/>
      <c r="C264" s="1329" t="s">
        <v>68</v>
      </c>
      <c r="D264" s="308">
        <f>'[1]ГАСТРОНОМИЯ, ВЫПЕЧКА'!$I$60</f>
        <v>10</v>
      </c>
      <c r="E264" s="307"/>
      <c r="F264" s="307"/>
      <c r="G264" s="307"/>
      <c r="H264" s="307"/>
      <c r="I264" s="307"/>
      <c r="J264" s="326"/>
      <c r="K264" s="307"/>
      <c r="L264" s="307"/>
      <c r="M264" s="307"/>
      <c r="N264" s="307"/>
      <c r="O264" s="307"/>
      <c r="P264" s="307"/>
      <c r="Q264" s="989"/>
      <c r="R264" s="307"/>
      <c r="S264" s="307"/>
      <c r="T264" s="307"/>
      <c r="U264" s="307"/>
      <c r="V264" s="307"/>
      <c r="W264" s="307"/>
      <c r="X264" s="307"/>
      <c r="Y264" s="307"/>
      <c r="Z264" s="307"/>
      <c r="AA264" s="307"/>
      <c r="AB264" s="307"/>
      <c r="AC264" s="307"/>
      <c r="AD264" s="307"/>
      <c r="AE264" s="307"/>
      <c r="AF264" s="307"/>
      <c r="AG264" s="307"/>
      <c r="AH264" s="307"/>
      <c r="AI264" s="307"/>
      <c r="AJ264" s="307"/>
      <c r="AK264" s="307"/>
      <c r="AL264" s="307"/>
      <c r="AM264" s="307"/>
      <c r="AN264" s="307"/>
      <c r="AO264" s="307">
        <f>'[1]ГАСТРОНОМИЯ, ВЫПЕЧКА'!$F$60</f>
        <v>10</v>
      </c>
      <c r="AP264" s="307"/>
      <c r="AQ264" s="307"/>
      <c r="AR264" s="326"/>
      <c r="AS264" s="307"/>
      <c r="AT264" s="307"/>
      <c r="AU264" s="307"/>
      <c r="AV264" s="307"/>
      <c r="AW264" s="307"/>
      <c r="AX264" s="307"/>
      <c r="AY264" s="326"/>
      <c r="AZ264" s="307"/>
      <c r="BA264" s="307"/>
      <c r="BB264" s="307"/>
      <c r="BC264" s="307"/>
      <c r="BD264" s="307"/>
      <c r="BE264" s="307"/>
      <c r="BF264" s="307"/>
      <c r="BG264" s="307"/>
      <c r="BH264" s="307"/>
      <c r="BI264" s="313"/>
      <c r="BJ264" s="680"/>
      <c r="BK264" s="686"/>
    </row>
    <row r="265" spans="1:63" ht="15.75" customHeight="1">
      <c r="A265" s="1364"/>
      <c r="B265" s="1346"/>
      <c r="C265" s="1329"/>
      <c r="D265" s="925">
        <f>'[1]ГАСТРОНОМИЯ, ВЫПЕЧКА'!$AA$57</f>
        <v>20</v>
      </c>
      <c r="E265" s="926"/>
      <c r="F265" s="926"/>
      <c r="G265" s="926"/>
      <c r="H265" s="926"/>
      <c r="I265" s="926"/>
      <c r="J265" s="1001"/>
      <c r="K265" s="926"/>
      <c r="L265" s="926"/>
      <c r="M265" s="926"/>
      <c r="N265" s="926"/>
      <c r="O265" s="926"/>
      <c r="P265" s="926"/>
      <c r="Q265" s="994"/>
      <c r="R265" s="926"/>
      <c r="S265" s="926"/>
      <c r="T265" s="926"/>
      <c r="U265" s="926"/>
      <c r="V265" s="926"/>
      <c r="W265" s="926"/>
      <c r="X265" s="926"/>
      <c r="Y265" s="926"/>
      <c r="Z265" s="926"/>
      <c r="AA265" s="926"/>
      <c r="AB265" s="926"/>
      <c r="AC265" s="926"/>
      <c r="AD265" s="926"/>
      <c r="AE265" s="926"/>
      <c r="AF265" s="926"/>
      <c r="AG265" s="926"/>
      <c r="AH265" s="926"/>
      <c r="AI265" s="926"/>
      <c r="AJ265" s="926"/>
      <c r="AK265" s="926"/>
      <c r="AL265" s="926"/>
      <c r="AM265" s="926"/>
      <c r="AN265" s="926"/>
      <c r="AO265" s="926">
        <f>'[1]ГАСТРОНОМИЯ, ВЫПЕЧКА'!$AB$60</f>
        <v>20</v>
      </c>
      <c r="AP265" s="926"/>
      <c r="AQ265" s="926"/>
      <c r="AR265" s="1001"/>
      <c r="AS265" s="926"/>
      <c r="AT265" s="926"/>
      <c r="AU265" s="926"/>
      <c r="AV265" s="926"/>
      <c r="AW265" s="926"/>
      <c r="AX265" s="926"/>
      <c r="AY265" s="1001"/>
      <c r="AZ265" s="926"/>
      <c r="BA265" s="926"/>
      <c r="BB265" s="926"/>
      <c r="BC265" s="926"/>
      <c r="BD265" s="926"/>
      <c r="BE265" s="926"/>
      <c r="BF265" s="926"/>
      <c r="BG265" s="926"/>
      <c r="BH265" s="926"/>
      <c r="BI265" s="927"/>
      <c r="BJ265" s="927"/>
      <c r="BK265" s="928"/>
    </row>
    <row r="266" spans="1:63" ht="15.75" customHeight="1">
      <c r="A266" s="1362"/>
      <c r="B266" s="1368" t="s">
        <v>276</v>
      </c>
      <c r="C266" s="1380" t="s">
        <v>361</v>
      </c>
      <c r="D266" s="308">
        <v>150</v>
      </c>
      <c r="E266" s="307"/>
      <c r="F266" s="307">
        <f>[1]НАПИТКИ!$F$453</f>
        <v>154.5</v>
      </c>
      <c r="G266" s="307"/>
      <c r="H266" s="307"/>
      <c r="I266" s="307"/>
      <c r="J266" s="326"/>
      <c r="K266" s="307"/>
      <c r="L266" s="307"/>
      <c r="M266" s="307"/>
      <c r="N266" s="307"/>
      <c r="O266" s="307"/>
      <c r="P266" s="307"/>
      <c r="Q266" s="989"/>
      <c r="R266" s="307"/>
      <c r="S266" s="307"/>
      <c r="T266" s="307"/>
      <c r="U266" s="307"/>
      <c r="V266" s="307"/>
      <c r="W266" s="307"/>
      <c r="X266" s="307"/>
      <c r="Y266" s="307"/>
      <c r="Z266" s="307"/>
      <c r="AA266" s="307"/>
      <c r="AB266" s="307"/>
      <c r="AC266" s="307"/>
      <c r="AD266" s="307"/>
      <c r="AE266" s="307"/>
      <c r="AF266" s="307"/>
      <c r="AG266" s="307"/>
      <c r="AH266" s="307"/>
      <c r="AI266" s="307"/>
      <c r="AJ266" s="307"/>
      <c r="AK266" s="307"/>
      <c r="AL266" s="307"/>
      <c r="AM266" s="307"/>
      <c r="AN266" s="307"/>
      <c r="AO266" s="307"/>
      <c r="AP266" s="307"/>
      <c r="AQ266" s="307"/>
      <c r="AR266" s="326"/>
      <c r="AS266" s="307"/>
      <c r="AT266" s="307"/>
      <c r="AU266" s="307"/>
      <c r="AV266" s="307"/>
      <c r="AW266" s="307"/>
      <c r="AX266" s="307"/>
      <c r="AY266" s="326"/>
      <c r="AZ266" s="307"/>
      <c r="BA266" s="307"/>
      <c r="BB266" s="307"/>
      <c r="BC266" s="307"/>
      <c r="BD266" s="307"/>
      <c r="BE266" s="307"/>
      <c r="BF266" s="307"/>
      <c r="BG266" s="307"/>
      <c r="BH266" s="307"/>
      <c r="BI266" s="307"/>
      <c r="BJ266" s="680"/>
      <c r="BK266" s="686"/>
    </row>
    <row r="267" spans="1:63">
      <c r="A267" s="1362"/>
      <c r="B267" s="1346"/>
      <c r="C267" s="1338"/>
      <c r="D267" s="923">
        <v>180</v>
      </c>
      <c r="E267" s="311"/>
      <c r="F267" s="311">
        <f>[1]НАПИТКИ!$Q$453</f>
        <v>185.4</v>
      </c>
      <c r="G267" s="311"/>
      <c r="H267" s="311"/>
      <c r="I267" s="311"/>
      <c r="J267" s="326"/>
      <c r="K267" s="311"/>
      <c r="L267" s="311"/>
      <c r="M267" s="311"/>
      <c r="N267" s="311"/>
      <c r="O267" s="311"/>
      <c r="P267" s="311"/>
      <c r="Q267" s="989"/>
      <c r="R267" s="311"/>
      <c r="S267" s="311"/>
      <c r="T267" s="311"/>
      <c r="U267" s="311"/>
      <c r="V267" s="311"/>
      <c r="W267" s="311"/>
      <c r="X267" s="311"/>
      <c r="Y267" s="311"/>
      <c r="Z267" s="311"/>
      <c r="AA267" s="311"/>
      <c r="AB267" s="311"/>
      <c r="AC267" s="311"/>
      <c r="AD267" s="311"/>
      <c r="AE267" s="311"/>
      <c r="AF267" s="311"/>
      <c r="AG267" s="311"/>
      <c r="AH267" s="311"/>
      <c r="AI267" s="311"/>
      <c r="AJ267" s="311"/>
      <c r="AK267" s="311"/>
      <c r="AL267" s="311"/>
      <c r="AM267" s="311"/>
      <c r="AN267" s="311"/>
      <c r="AO267" s="311"/>
      <c r="AP267" s="311"/>
      <c r="AQ267" s="311"/>
      <c r="AR267" s="326"/>
      <c r="AS267" s="311"/>
      <c r="AT267" s="311"/>
      <c r="AU267" s="311"/>
      <c r="AV267" s="311"/>
      <c r="AW267" s="311"/>
      <c r="AX267" s="311"/>
      <c r="AY267" s="326"/>
      <c r="AZ267" s="311"/>
      <c r="BA267" s="311"/>
      <c r="BB267" s="311"/>
      <c r="BC267" s="311"/>
      <c r="BD267" s="311"/>
      <c r="BE267" s="311"/>
      <c r="BF267" s="311"/>
      <c r="BG267" s="311"/>
      <c r="BH267" s="311"/>
      <c r="BI267" s="311"/>
      <c r="BJ267" s="681"/>
      <c r="BK267" s="687"/>
    </row>
    <row r="268" spans="1:63">
      <c r="A268" s="1362"/>
      <c r="B268" s="1372" t="s">
        <v>274</v>
      </c>
      <c r="C268" s="1332" t="s">
        <v>498</v>
      </c>
      <c r="D268" s="308">
        <v>50</v>
      </c>
      <c r="E268" s="307"/>
      <c r="F268" s="307"/>
      <c r="G268" s="307"/>
      <c r="H268" s="307"/>
      <c r="I268" s="307"/>
      <c r="J268" s="326"/>
      <c r="K268" s="307"/>
      <c r="L268" s="307"/>
      <c r="M268" s="307"/>
      <c r="N268" s="307"/>
      <c r="O268" s="307"/>
      <c r="P268" s="307"/>
      <c r="Q268" s="989"/>
      <c r="R268" s="307"/>
      <c r="S268" s="307"/>
      <c r="T268" s="307"/>
      <c r="U268" s="307">
        <f>'[1]ФРУКТЫ, ОВОЩИ'!$F$272</f>
        <v>7.2</v>
      </c>
      <c r="V268" s="307"/>
      <c r="W268" s="307"/>
      <c r="X268" s="307"/>
      <c r="Y268" s="307"/>
      <c r="Z268" s="307"/>
      <c r="AA268" s="307"/>
      <c r="AB268" s="307"/>
      <c r="AC268" s="307"/>
      <c r="AD268" s="307"/>
      <c r="AE268" s="307"/>
      <c r="AF268" s="307"/>
      <c r="AG268" s="307"/>
      <c r="AH268" s="307"/>
      <c r="AI268" s="307"/>
      <c r="AJ268" s="307">
        <f>'[1]ФРУКТЫ, ОВОЩИ'!$F$271</f>
        <v>40</v>
      </c>
      <c r="AK268" s="307"/>
      <c r="AL268" s="307"/>
      <c r="AM268" s="307"/>
      <c r="AN268" s="307"/>
      <c r="AO268" s="307"/>
      <c r="AP268" s="307"/>
      <c r="AQ268" s="307"/>
      <c r="AR268" s="326"/>
      <c r="AS268" s="307"/>
      <c r="AT268" s="307"/>
      <c r="AU268" s="307"/>
      <c r="AV268" s="307"/>
      <c r="AW268" s="307"/>
      <c r="AX268" s="307"/>
      <c r="AY268" s="326"/>
      <c r="AZ268" s="307"/>
      <c r="BA268" s="307"/>
      <c r="BB268" s="307"/>
      <c r="BC268" s="307"/>
      <c r="BD268" s="307">
        <f>'[1]ФРУКТЫ, ОВОЩИ'!$F$273</f>
        <v>2.1</v>
      </c>
      <c r="BE268" s="307"/>
      <c r="BF268" s="307"/>
      <c r="BG268" s="307"/>
      <c r="BH268" s="307"/>
      <c r="BI268" s="313"/>
      <c r="BJ268" s="680"/>
      <c r="BK268" s="686"/>
    </row>
    <row r="269" spans="1:63">
      <c r="A269" s="1362"/>
      <c r="B269" s="1373"/>
      <c r="C269" s="1333"/>
      <c r="D269" s="978">
        <v>60</v>
      </c>
      <c r="E269" s="311"/>
      <c r="F269" s="311"/>
      <c r="G269" s="311"/>
      <c r="H269" s="311"/>
      <c r="I269" s="311"/>
      <c r="J269" s="326"/>
      <c r="K269" s="311"/>
      <c r="L269" s="311"/>
      <c r="M269" s="311"/>
      <c r="N269" s="311"/>
      <c r="O269" s="311"/>
      <c r="P269" s="311"/>
      <c r="Q269" s="989"/>
      <c r="R269" s="311"/>
      <c r="S269" s="311"/>
      <c r="T269" s="311"/>
      <c r="U269" s="311">
        <f>'[1]ФРУКТЫ, ОВОЩИ'!$Q$272</f>
        <v>10.8</v>
      </c>
      <c r="V269" s="311"/>
      <c r="W269" s="311"/>
      <c r="X269" s="311"/>
      <c r="Y269" s="311"/>
      <c r="Z269" s="311"/>
      <c r="AA269" s="311"/>
      <c r="AB269" s="311"/>
      <c r="AC269" s="311"/>
      <c r="AD269" s="311"/>
      <c r="AE269" s="311"/>
      <c r="AF269" s="311"/>
      <c r="AG269" s="311"/>
      <c r="AH269" s="311"/>
      <c r="AI269" s="311"/>
      <c r="AJ269" s="311">
        <f>'[1]ФРУКТЫ, ОВОЩИ'!$Q$271</f>
        <v>60</v>
      </c>
      <c r="AK269" s="311"/>
      <c r="AL269" s="311"/>
      <c r="AM269" s="311"/>
      <c r="AN269" s="311"/>
      <c r="AO269" s="311"/>
      <c r="AP269" s="311"/>
      <c r="AQ269" s="311"/>
      <c r="AR269" s="326"/>
      <c r="AS269" s="311"/>
      <c r="AT269" s="311"/>
      <c r="AU269" s="311"/>
      <c r="AV269" s="311"/>
      <c r="AW269" s="311"/>
      <c r="AX269" s="311"/>
      <c r="AY269" s="326"/>
      <c r="AZ269" s="311"/>
      <c r="BA269" s="311"/>
      <c r="BB269" s="311"/>
      <c r="BC269" s="311"/>
      <c r="BD269" s="311">
        <f>'[1]ФРУКТЫ, ОВОЩИ'!$Q$273</f>
        <v>3</v>
      </c>
      <c r="BE269" s="311"/>
      <c r="BF269" s="311"/>
      <c r="BG269" s="311"/>
      <c r="BH269" s="311"/>
      <c r="BI269" s="310"/>
      <c r="BJ269" s="681"/>
      <c r="BK269" s="687"/>
    </row>
    <row r="270" spans="1:63" ht="15.75" customHeight="1">
      <c r="A270" s="1362"/>
      <c r="B270" s="1373"/>
      <c r="C270" s="1332" t="s">
        <v>299</v>
      </c>
      <c r="D270" s="308">
        <v>180</v>
      </c>
      <c r="E270" s="307"/>
      <c r="F270" s="307"/>
      <c r="G270" s="307"/>
      <c r="H270" s="307"/>
      <c r="I270" s="307"/>
      <c r="J270" s="326">
        <f>[1]СУПЫ!$F$361</f>
        <v>1.8</v>
      </c>
      <c r="K270" s="307"/>
      <c r="L270" s="307"/>
      <c r="M270" s="307"/>
      <c r="N270" s="307"/>
      <c r="O270" s="307"/>
      <c r="P270" s="307"/>
      <c r="Q270" s="989"/>
      <c r="R270" s="307">
        <f>[1]СУПЫ!$F$358</f>
        <v>78.389999999999986</v>
      </c>
      <c r="S270" s="307"/>
      <c r="T270" s="307"/>
      <c r="U270" s="307">
        <f>[1]СУПЫ!$F$360</f>
        <v>10.71</v>
      </c>
      <c r="V270" s="307">
        <f>[1]СУПЫ!$F$359</f>
        <v>9</v>
      </c>
      <c r="W270" s="307"/>
      <c r="X270" s="307"/>
      <c r="Y270" s="307"/>
      <c r="Z270" s="307"/>
      <c r="AA270" s="307"/>
      <c r="AB270" s="307"/>
      <c r="AC270" s="307"/>
      <c r="AD270" s="307"/>
      <c r="AE270" s="307"/>
      <c r="AF270" s="307"/>
      <c r="AG270" s="307"/>
      <c r="AH270" s="307"/>
      <c r="AI270" s="307"/>
      <c r="AJ270" s="307"/>
      <c r="AK270" s="307"/>
      <c r="AL270" s="307"/>
      <c r="AM270" s="307"/>
      <c r="AN270" s="307"/>
      <c r="AO270" s="307"/>
      <c r="AP270" s="307"/>
      <c r="AQ270" s="307"/>
      <c r="AR270" s="326"/>
      <c r="AS270" s="307"/>
      <c r="AT270" s="307"/>
      <c r="AU270" s="307"/>
      <c r="AV270" s="307"/>
      <c r="AW270" s="307"/>
      <c r="AX270" s="307"/>
      <c r="AY270" s="326">
        <f>[1]СУПЫ!$F$357</f>
        <v>9</v>
      </c>
      <c r="AZ270" s="307"/>
      <c r="BA270" s="307"/>
      <c r="BB270" s="307"/>
      <c r="BC270" s="307"/>
      <c r="BD270" s="307"/>
      <c r="BE270" s="307"/>
      <c r="BF270" s="307"/>
      <c r="BG270" s="307"/>
      <c r="BH270" s="313"/>
      <c r="BI270" s="898"/>
      <c r="BJ270" s="896"/>
      <c r="BK270" s="686"/>
    </row>
    <row r="271" spans="1:63">
      <c r="A271" s="1362"/>
      <c r="B271" s="1373"/>
      <c r="C271" s="1333"/>
      <c r="D271" s="907">
        <v>200</v>
      </c>
      <c r="E271" s="311"/>
      <c r="F271" s="311"/>
      <c r="G271" s="311"/>
      <c r="H271" s="311"/>
      <c r="I271" s="311"/>
      <c r="J271" s="326">
        <f>[1]СУПЫ!$Q$361</f>
        <v>2</v>
      </c>
      <c r="K271" s="311"/>
      <c r="L271" s="311"/>
      <c r="M271" s="311"/>
      <c r="N271" s="311"/>
      <c r="O271" s="311"/>
      <c r="P271" s="311"/>
      <c r="Q271" s="989"/>
      <c r="R271" s="311">
        <f>[1]СУПЫ!$Q$358</f>
        <v>87.1</v>
      </c>
      <c r="S271" s="311"/>
      <c r="T271" s="311"/>
      <c r="U271" s="311">
        <f>[1]СУПЫ!$Q$360</f>
        <v>11.9</v>
      </c>
      <c r="V271" s="311">
        <f>[1]СУПЫ!$Q$359</f>
        <v>10</v>
      </c>
      <c r="W271" s="311"/>
      <c r="X271" s="311"/>
      <c r="Y271" s="311"/>
      <c r="Z271" s="311"/>
      <c r="AA271" s="311"/>
      <c r="AB271" s="311"/>
      <c r="AC271" s="311"/>
      <c r="AD271" s="311"/>
      <c r="AE271" s="311"/>
      <c r="AF271" s="311"/>
      <c r="AG271" s="311"/>
      <c r="AH271" s="311"/>
      <c r="AI271" s="311"/>
      <c r="AJ271" s="311"/>
      <c r="AK271" s="311"/>
      <c r="AL271" s="311"/>
      <c r="AM271" s="311"/>
      <c r="AN271" s="311"/>
      <c r="AO271" s="311"/>
      <c r="AP271" s="311"/>
      <c r="AQ271" s="311"/>
      <c r="AR271" s="326"/>
      <c r="AS271" s="311"/>
      <c r="AT271" s="311"/>
      <c r="AU271" s="311"/>
      <c r="AV271" s="311"/>
      <c r="AW271" s="311"/>
      <c r="AX271" s="311"/>
      <c r="AY271" s="326">
        <f>[1]СУПЫ!$Q$357</f>
        <v>10</v>
      </c>
      <c r="AZ271" s="311"/>
      <c r="BA271" s="311"/>
      <c r="BB271" s="311"/>
      <c r="BC271" s="311"/>
      <c r="BD271" s="311"/>
      <c r="BE271" s="311"/>
      <c r="BF271" s="311"/>
      <c r="BG271" s="311"/>
      <c r="BH271" s="310"/>
      <c r="BI271" s="901"/>
      <c r="BJ271" s="900"/>
      <c r="BK271" s="687"/>
    </row>
    <row r="272" spans="1:63">
      <c r="A272" s="1362"/>
      <c r="B272" s="1373"/>
      <c r="C272" s="1332" t="s">
        <v>481</v>
      </c>
      <c r="D272" s="308">
        <v>60</v>
      </c>
      <c r="E272" s="307">
        <f>'[1]МЯСО, РЫБА'!$F$324</f>
        <v>13.114285714285714</v>
      </c>
      <c r="F272" s="307"/>
      <c r="G272" s="307"/>
      <c r="H272" s="307"/>
      <c r="I272" s="307"/>
      <c r="J272" s="326">
        <f>'[1]МЯСО, РЫБА'!$F$327+'[1]МЯСО, РЫБА'!$F$329</f>
        <v>2.5714285714285712</v>
      </c>
      <c r="K272" s="307"/>
      <c r="L272" s="307"/>
      <c r="M272" s="307"/>
      <c r="N272" s="307"/>
      <c r="O272" s="307"/>
      <c r="P272" s="307">
        <f>'[1]МЯСО, РЫБА'!$F$320</f>
        <v>88.3</v>
      </c>
      <c r="Q272" s="989">
        <f>'[1]МЯСО, РЫБА'!$F$322</f>
        <v>0.22971428571428573</v>
      </c>
      <c r="R272" s="307"/>
      <c r="S272" s="307"/>
      <c r="T272" s="307"/>
      <c r="U272" s="307"/>
      <c r="V272" s="307"/>
      <c r="W272" s="307"/>
      <c r="X272" s="307"/>
      <c r="Y272" s="307"/>
      <c r="Z272" s="307"/>
      <c r="AA272" s="307"/>
      <c r="AB272" s="307"/>
      <c r="AC272" s="307"/>
      <c r="AD272" s="307"/>
      <c r="AE272" s="307"/>
      <c r="AF272" s="307"/>
      <c r="AG272" s="307"/>
      <c r="AH272" s="307"/>
      <c r="AI272" s="307"/>
      <c r="AJ272" s="307"/>
      <c r="AK272" s="307"/>
      <c r="AL272" s="307"/>
      <c r="AM272" s="307"/>
      <c r="AN272" s="307"/>
      <c r="AO272" s="307"/>
      <c r="AP272" s="307"/>
      <c r="AQ272" s="307">
        <f>'[1]МЯСО, РЫБА'!$F$326</f>
        <v>2.3142857142857145</v>
      </c>
      <c r="AR272" s="326"/>
      <c r="AS272" s="307"/>
      <c r="AT272" s="307"/>
      <c r="AU272" s="307"/>
      <c r="AV272" s="307"/>
      <c r="AW272" s="307"/>
      <c r="AX272" s="307"/>
      <c r="AY272" s="326"/>
      <c r="AZ272" s="307"/>
      <c r="BA272" s="307"/>
      <c r="BB272" s="307"/>
      <c r="BC272" s="307"/>
      <c r="BD272" s="307"/>
      <c r="BE272" s="307"/>
      <c r="BF272" s="307"/>
      <c r="BG272" s="307"/>
      <c r="BH272" s="307"/>
      <c r="BI272" s="313"/>
      <c r="BJ272" s="680"/>
      <c r="BK272" s="686"/>
    </row>
    <row r="273" spans="1:63">
      <c r="A273" s="1362"/>
      <c r="B273" s="1373"/>
      <c r="C273" s="1333"/>
      <c r="D273" s="907">
        <v>70</v>
      </c>
      <c r="E273" s="311">
        <f>'[1]МЯСО, РЫБА'!$Q$324</f>
        <v>15.3</v>
      </c>
      <c r="F273" s="311"/>
      <c r="G273" s="311"/>
      <c r="H273" s="311"/>
      <c r="I273" s="311"/>
      <c r="J273" s="326">
        <f>'[1]МЯСО, РЫБА'!$Q$327+'[1]МЯСО, РЫБА'!$Q$329</f>
        <v>3</v>
      </c>
      <c r="K273" s="311"/>
      <c r="L273" s="311"/>
      <c r="M273" s="311"/>
      <c r="N273" s="311"/>
      <c r="O273" s="311"/>
      <c r="P273" s="311">
        <f>'[1]МЯСО, РЫБА'!$Q$320</f>
        <v>108.7</v>
      </c>
      <c r="Q273" s="989">
        <f>'[1]МЯСО, РЫБА'!$Q$322</f>
        <v>0.26800000000000002</v>
      </c>
      <c r="R273" s="314"/>
      <c r="S273" s="311"/>
      <c r="T273" s="311"/>
      <c r="U273" s="311"/>
      <c r="V273" s="311"/>
      <c r="W273" s="311"/>
      <c r="X273" s="311"/>
      <c r="Y273" s="311"/>
      <c r="Z273" s="311"/>
      <c r="AA273" s="311"/>
      <c r="AB273" s="311"/>
      <c r="AC273" s="311"/>
      <c r="AD273" s="311"/>
      <c r="AE273" s="311"/>
      <c r="AF273" s="311"/>
      <c r="AG273" s="311"/>
      <c r="AH273" s="311"/>
      <c r="AI273" s="311"/>
      <c r="AJ273" s="311"/>
      <c r="AK273" s="311"/>
      <c r="AL273" s="311"/>
      <c r="AM273" s="311"/>
      <c r="AN273" s="311"/>
      <c r="AO273" s="311"/>
      <c r="AP273" s="311"/>
      <c r="AQ273" s="311">
        <f>'[1]МЯСО, РЫБА'!$Q$326</f>
        <v>2.7</v>
      </c>
      <c r="AR273" s="326"/>
      <c r="AS273" s="311"/>
      <c r="AT273" s="311"/>
      <c r="AU273" s="311"/>
      <c r="AV273" s="311"/>
      <c r="AW273" s="311"/>
      <c r="AX273" s="311"/>
      <c r="AY273" s="326"/>
      <c r="AZ273" s="311"/>
      <c r="BA273" s="311"/>
      <c r="BB273" s="311"/>
      <c r="BC273" s="311"/>
      <c r="BD273" s="311"/>
      <c r="BE273" s="311"/>
      <c r="BF273" s="311"/>
      <c r="BG273" s="311"/>
      <c r="BH273" s="311"/>
      <c r="BI273" s="310"/>
      <c r="BJ273" s="681"/>
      <c r="BK273" s="687"/>
    </row>
    <row r="274" spans="1:63" ht="15.75" customHeight="1">
      <c r="A274" s="1364"/>
      <c r="B274" s="1374"/>
      <c r="C274" s="1332" t="s">
        <v>482</v>
      </c>
      <c r="D274" s="308">
        <v>120</v>
      </c>
      <c r="E274" s="307"/>
      <c r="F274" s="307"/>
      <c r="G274" s="307"/>
      <c r="H274" s="307"/>
      <c r="I274" s="307"/>
      <c r="J274" s="326"/>
      <c r="K274" s="307"/>
      <c r="L274" s="307"/>
      <c r="M274" s="307"/>
      <c r="N274" s="307"/>
      <c r="O274" s="307"/>
      <c r="P274" s="307"/>
      <c r="Q274" s="989"/>
      <c r="R274" s="307"/>
      <c r="S274" s="307">
        <f>[1]ГАРНИРЫ!$F$146</f>
        <v>157.6</v>
      </c>
      <c r="T274" s="307"/>
      <c r="U274" s="307">
        <f>[1]ГАРНИРЫ!$F$150</f>
        <v>11.4</v>
      </c>
      <c r="V274" s="307">
        <f>[1]ГАРНИРЫ!$F$149</f>
        <v>6</v>
      </c>
      <c r="W274" s="307"/>
      <c r="X274" s="307"/>
      <c r="Y274" s="307"/>
      <c r="Z274" s="307"/>
      <c r="AA274" s="307"/>
      <c r="AB274" s="307"/>
      <c r="AC274" s="307"/>
      <c r="AD274" s="307"/>
      <c r="AE274" s="307"/>
      <c r="AF274" s="307"/>
      <c r="AG274" s="307"/>
      <c r="AH274" s="307"/>
      <c r="AI274" s="307">
        <f>[1]ГАРНИРЫ!$F$151</f>
        <v>3.8</v>
      </c>
      <c r="AJ274" s="307"/>
      <c r="AK274" s="307"/>
      <c r="AL274" s="307"/>
      <c r="AM274" s="307"/>
      <c r="AN274" s="307"/>
      <c r="AO274" s="307"/>
      <c r="AP274" s="307"/>
      <c r="AQ274" s="307">
        <f>[1]ГАРНИРЫ!$F$152</f>
        <v>1.4</v>
      </c>
      <c r="AR274" s="326"/>
      <c r="AS274" s="307"/>
      <c r="AT274" s="307"/>
      <c r="AU274" s="307"/>
      <c r="AV274" s="307"/>
      <c r="AW274" s="307"/>
      <c r="AX274" s="307"/>
      <c r="AY274" s="326"/>
      <c r="AZ274" s="307"/>
      <c r="BA274" s="307"/>
      <c r="BB274" s="307"/>
      <c r="BC274" s="307">
        <f>[1]ГАРНИРЫ!$F$153</f>
        <v>1.2</v>
      </c>
      <c r="BD274" s="307">
        <f>[1]ГАРНИРЫ!$F$148</f>
        <v>4.8</v>
      </c>
      <c r="BE274" s="307"/>
      <c r="BF274" s="307"/>
      <c r="BG274" s="307"/>
      <c r="BH274" s="313"/>
      <c r="BI274" s="898"/>
      <c r="BJ274" s="896"/>
      <c r="BK274" s="686"/>
    </row>
    <row r="275" spans="1:63" ht="15" customHeight="1">
      <c r="A275" s="1364"/>
      <c r="B275" s="1374"/>
      <c r="C275" s="1333"/>
      <c r="D275" s="979">
        <v>150</v>
      </c>
      <c r="E275" s="314"/>
      <c r="F275" s="314"/>
      <c r="G275" s="314"/>
      <c r="H275" s="314"/>
      <c r="I275" s="314"/>
      <c r="J275" s="326"/>
      <c r="K275" s="314"/>
      <c r="L275" s="314"/>
      <c r="M275" s="314"/>
      <c r="N275" s="314"/>
      <c r="O275" s="314"/>
      <c r="P275" s="314"/>
      <c r="Q275" s="989"/>
      <c r="R275" s="314"/>
      <c r="S275" s="314">
        <f>[1]ГАРНИРЫ!$Q$146</f>
        <v>197</v>
      </c>
      <c r="T275" s="314"/>
      <c r="U275" s="314">
        <f>[1]ГАРНИРЫ!$Q$150</f>
        <v>14.25</v>
      </c>
      <c r="V275" s="314">
        <f>[1]ГАРНИРЫ!$Q$149</f>
        <v>7.5</v>
      </c>
      <c r="W275" s="314"/>
      <c r="X275" s="314"/>
      <c r="Y275" s="314"/>
      <c r="Z275" s="314"/>
      <c r="AA275" s="314"/>
      <c r="AB275" s="314"/>
      <c r="AC275" s="314"/>
      <c r="AD275" s="314"/>
      <c r="AE275" s="314"/>
      <c r="AF275" s="314"/>
      <c r="AG275" s="314"/>
      <c r="AH275" s="314"/>
      <c r="AI275" s="314">
        <f>[1]ГАРНИРЫ!$Q$151</f>
        <v>4.75</v>
      </c>
      <c r="AJ275" s="314"/>
      <c r="AK275" s="314"/>
      <c r="AL275" s="314"/>
      <c r="AM275" s="314"/>
      <c r="AN275" s="314"/>
      <c r="AO275" s="314"/>
      <c r="AP275" s="314"/>
      <c r="AQ275" s="314">
        <f>[1]ГАРНИРЫ!$Q$152</f>
        <v>1.75</v>
      </c>
      <c r="AR275" s="326"/>
      <c r="AS275" s="314"/>
      <c r="AT275" s="314"/>
      <c r="AU275" s="314"/>
      <c r="AV275" s="314"/>
      <c r="AW275" s="314"/>
      <c r="AX275" s="314"/>
      <c r="AY275" s="326"/>
      <c r="AZ275" s="314"/>
      <c r="BA275" s="314"/>
      <c r="BB275" s="314"/>
      <c r="BC275" s="314">
        <f>[1]ГАРНИРЫ!$Q$153</f>
        <v>1.5</v>
      </c>
      <c r="BD275" s="314">
        <f>[1]ГАРНИРЫ!$Q$148</f>
        <v>6</v>
      </c>
      <c r="BE275" s="314"/>
      <c r="BF275" s="314"/>
      <c r="BG275" s="314"/>
      <c r="BH275" s="328"/>
      <c r="BI275" s="899"/>
      <c r="BJ275" s="897"/>
      <c r="BK275" s="688"/>
    </row>
    <row r="276" spans="1:63" ht="15.75" customHeight="1">
      <c r="A276" s="1362"/>
      <c r="B276" s="1373"/>
      <c r="C276" s="1329" t="s">
        <v>286</v>
      </c>
      <c r="D276" s="308">
        <v>150</v>
      </c>
      <c r="E276" s="307"/>
      <c r="F276" s="307"/>
      <c r="G276" s="307"/>
      <c r="H276" s="307"/>
      <c r="I276" s="307"/>
      <c r="J276" s="326"/>
      <c r="K276" s="307"/>
      <c r="L276" s="307"/>
      <c r="M276" s="307"/>
      <c r="N276" s="307"/>
      <c r="O276" s="307"/>
      <c r="P276" s="307"/>
      <c r="Q276" s="989"/>
      <c r="R276" s="307"/>
      <c r="S276" s="307"/>
      <c r="T276" s="307"/>
      <c r="U276" s="307"/>
      <c r="V276" s="307"/>
      <c r="W276" s="307"/>
      <c r="X276" s="307"/>
      <c r="Y276" s="307"/>
      <c r="Z276" s="307"/>
      <c r="AA276" s="307"/>
      <c r="AB276" s="307"/>
      <c r="AC276" s="307"/>
      <c r="AD276" s="307"/>
      <c r="AE276" s="307"/>
      <c r="AF276" s="307">
        <f>[1]НАПИТКИ!$F$183</f>
        <v>15</v>
      </c>
      <c r="AG276" s="307"/>
      <c r="AH276" s="307"/>
      <c r="AI276" s="307"/>
      <c r="AJ276" s="307"/>
      <c r="AK276" s="307"/>
      <c r="AL276" s="307"/>
      <c r="AM276" s="307"/>
      <c r="AN276" s="307"/>
      <c r="AO276" s="307"/>
      <c r="AP276" s="307"/>
      <c r="AQ276" s="307"/>
      <c r="AR276" s="326"/>
      <c r="AS276" s="307"/>
      <c r="AT276" s="307"/>
      <c r="AU276" s="307"/>
      <c r="AV276" s="307"/>
      <c r="AW276" s="307"/>
      <c r="AX276" s="307"/>
      <c r="AY276" s="326"/>
      <c r="AZ276" s="307"/>
      <c r="BA276" s="307"/>
      <c r="BB276" s="307"/>
      <c r="BC276" s="307">
        <f>[1]НАПИТКИ!$F$184</f>
        <v>6.5</v>
      </c>
      <c r="BD276" s="307"/>
      <c r="BE276" s="307"/>
      <c r="BF276" s="307"/>
      <c r="BG276" s="307"/>
      <c r="BH276" s="307"/>
      <c r="BI276" s="307"/>
      <c r="BJ276" s="680"/>
      <c r="BK276" s="686"/>
    </row>
    <row r="277" spans="1:63">
      <c r="A277" s="1362"/>
      <c r="B277" s="1373"/>
      <c r="C277" s="1329"/>
      <c r="D277" s="914">
        <v>180</v>
      </c>
      <c r="E277" s="311"/>
      <c r="F277" s="311"/>
      <c r="G277" s="311"/>
      <c r="H277" s="311"/>
      <c r="I277" s="311"/>
      <c r="J277" s="326"/>
      <c r="K277" s="311"/>
      <c r="L277" s="311"/>
      <c r="M277" s="311"/>
      <c r="N277" s="311"/>
      <c r="O277" s="311"/>
      <c r="P277" s="311"/>
      <c r="Q277" s="989"/>
      <c r="R277" s="311"/>
      <c r="S277" s="311"/>
      <c r="T277" s="311"/>
      <c r="U277" s="311"/>
      <c r="V277" s="311"/>
      <c r="W277" s="311"/>
      <c r="X277" s="311"/>
      <c r="Y277" s="311"/>
      <c r="Z277" s="311"/>
      <c r="AA277" s="311"/>
      <c r="AB277" s="311"/>
      <c r="AC277" s="311"/>
      <c r="AD277" s="311"/>
      <c r="AE277" s="311"/>
      <c r="AF277" s="311">
        <f>[1]НАПИТКИ!$Q$183</f>
        <v>18</v>
      </c>
      <c r="AG277" s="311"/>
      <c r="AH277" s="311"/>
      <c r="AI277" s="311"/>
      <c r="AJ277" s="311"/>
      <c r="AK277" s="311"/>
      <c r="AL277" s="311"/>
      <c r="AM277" s="311"/>
      <c r="AN277" s="311"/>
      <c r="AO277" s="311"/>
      <c r="AP277" s="311"/>
      <c r="AQ277" s="311"/>
      <c r="AR277" s="326"/>
      <c r="AS277" s="311"/>
      <c r="AT277" s="311"/>
      <c r="AU277" s="311"/>
      <c r="AV277" s="311"/>
      <c r="AW277" s="311"/>
      <c r="AX277" s="311"/>
      <c r="AY277" s="326"/>
      <c r="AZ277" s="311"/>
      <c r="BA277" s="311"/>
      <c r="BB277" s="311"/>
      <c r="BC277" s="311">
        <f>[1]НАПИТКИ!$Q$184</f>
        <v>7.8</v>
      </c>
      <c r="BD277" s="311"/>
      <c r="BE277" s="311"/>
      <c r="BF277" s="311"/>
      <c r="BG277" s="311"/>
      <c r="BH277" s="311"/>
      <c r="BI277" s="311"/>
      <c r="BJ277" s="681"/>
      <c r="BK277" s="687"/>
    </row>
    <row r="278" spans="1:63" ht="15.75" customHeight="1">
      <c r="A278" s="1362"/>
      <c r="B278" s="1373"/>
      <c r="C278" s="1329" t="s">
        <v>48</v>
      </c>
      <c r="D278" s="308">
        <v>20</v>
      </c>
      <c r="E278" s="307"/>
      <c r="F278" s="307"/>
      <c r="G278" s="307"/>
      <c r="H278" s="307"/>
      <c r="I278" s="307"/>
      <c r="J278" s="326"/>
      <c r="K278" s="307"/>
      <c r="L278" s="307"/>
      <c r="M278" s="307"/>
      <c r="N278" s="307"/>
      <c r="O278" s="307"/>
      <c r="P278" s="307"/>
      <c r="Q278" s="989"/>
      <c r="R278" s="307"/>
      <c r="S278" s="307"/>
      <c r="T278" s="307"/>
      <c r="U278" s="307"/>
      <c r="V278" s="307"/>
      <c r="W278" s="307"/>
      <c r="X278" s="307"/>
      <c r="Y278" s="307"/>
      <c r="Z278" s="307"/>
      <c r="AA278" s="307"/>
      <c r="AB278" s="307"/>
      <c r="AC278" s="307"/>
      <c r="AD278" s="307"/>
      <c r="AE278" s="307"/>
      <c r="AF278" s="307"/>
      <c r="AG278" s="307"/>
      <c r="AH278" s="307"/>
      <c r="AI278" s="307"/>
      <c r="AJ278" s="307"/>
      <c r="AK278" s="307"/>
      <c r="AL278" s="307"/>
      <c r="AM278" s="307"/>
      <c r="AN278" s="307">
        <f>'[1]ГАСТРОНОМИЯ, ВЫПЕЧКА'!$AB$17</f>
        <v>20</v>
      </c>
      <c r="AO278" s="307"/>
      <c r="AP278" s="307"/>
      <c r="AQ278" s="307"/>
      <c r="AR278" s="326"/>
      <c r="AS278" s="307"/>
      <c r="AT278" s="307"/>
      <c r="AU278" s="307"/>
      <c r="AV278" s="307"/>
      <c r="AW278" s="307"/>
      <c r="AX278" s="307"/>
      <c r="AY278" s="326"/>
      <c r="AZ278" s="307"/>
      <c r="BA278" s="307"/>
      <c r="BB278" s="307"/>
      <c r="BC278" s="307"/>
      <c r="BD278" s="307"/>
      <c r="BE278" s="307"/>
      <c r="BF278" s="307"/>
      <c r="BG278" s="307"/>
      <c r="BH278" s="307"/>
      <c r="BI278" s="313"/>
      <c r="BJ278" s="680"/>
      <c r="BK278" s="686"/>
    </row>
    <row r="279" spans="1:63" ht="15.75" customHeight="1">
      <c r="A279" s="1362"/>
      <c r="B279" s="1373"/>
      <c r="C279" s="1329"/>
      <c r="D279" s="907">
        <v>30</v>
      </c>
      <c r="E279" s="311"/>
      <c r="F279" s="311"/>
      <c r="G279" s="311"/>
      <c r="H279" s="311"/>
      <c r="I279" s="311"/>
      <c r="J279" s="326"/>
      <c r="K279" s="311"/>
      <c r="L279" s="311"/>
      <c r="M279" s="311"/>
      <c r="N279" s="311"/>
      <c r="O279" s="311"/>
      <c r="P279" s="311"/>
      <c r="Q279" s="989"/>
      <c r="R279" s="311"/>
      <c r="S279" s="311"/>
      <c r="T279" s="311"/>
      <c r="U279" s="311"/>
      <c r="V279" s="311"/>
      <c r="W279" s="311"/>
      <c r="X279" s="311"/>
      <c r="Y279" s="311"/>
      <c r="Z279" s="311"/>
      <c r="AA279" s="311"/>
      <c r="AB279" s="311"/>
      <c r="AC279" s="311"/>
      <c r="AD279" s="311"/>
      <c r="AE279" s="311"/>
      <c r="AF279" s="311"/>
      <c r="AG279" s="311"/>
      <c r="AH279" s="311"/>
      <c r="AI279" s="311"/>
      <c r="AJ279" s="311"/>
      <c r="AK279" s="311"/>
      <c r="AL279" s="311"/>
      <c r="AM279" s="311"/>
      <c r="AN279" s="311">
        <f>'[1]ГАСТРОНОМИЯ, ВЫПЕЧКА'!$AM$17</f>
        <v>30</v>
      </c>
      <c r="AO279" s="311"/>
      <c r="AP279" s="311"/>
      <c r="AQ279" s="311"/>
      <c r="AR279" s="326"/>
      <c r="AS279" s="311"/>
      <c r="AT279" s="311"/>
      <c r="AU279" s="311"/>
      <c r="AV279" s="311"/>
      <c r="AW279" s="311"/>
      <c r="AX279" s="311"/>
      <c r="AY279" s="326"/>
      <c r="AZ279" s="311"/>
      <c r="BA279" s="311"/>
      <c r="BB279" s="311"/>
      <c r="BC279" s="311"/>
      <c r="BD279" s="311"/>
      <c r="BE279" s="311"/>
      <c r="BF279" s="311"/>
      <c r="BG279" s="311"/>
      <c r="BH279" s="311"/>
      <c r="BI279" s="310"/>
      <c r="BJ279" s="681"/>
      <c r="BK279" s="687"/>
    </row>
    <row r="280" spans="1:63">
      <c r="A280" s="1362"/>
      <c r="B280" s="1373"/>
      <c r="C280" s="1329" t="s">
        <v>68</v>
      </c>
      <c r="D280" s="308">
        <v>20</v>
      </c>
      <c r="E280" s="307"/>
      <c r="F280" s="307"/>
      <c r="G280" s="307"/>
      <c r="H280" s="307"/>
      <c r="I280" s="307"/>
      <c r="J280" s="326"/>
      <c r="K280" s="307"/>
      <c r="L280" s="307"/>
      <c r="M280" s="307"/>
      <c r="N280" s="307"/>
      <c r="O280" s="307"/>
      <c r="P280" s="307"/>
      <c r="Q280" s="989"/>
      <c r="R280" s="307"/>
      <c r="S280" s="307"/>
      <c r="T280" s="307"/>
      <c r="U280" s="307"/>
      <c r="V280" s="307"/>
      <c r="W280" s="307"/>
      <c r="X280" s="307"/>
      <c r="Y280" s="307"/>
      <c r="Z280" s="307"/>
      <c r="AA280" s="307"/>
      <c r="AB280" s="307"/>
      <c r="AC280" s="307"/>
      <c r="AD280" s="307"/>
      <c r="AE280" s="307"/>
      <c r="AF280" s="307"/>
      <c r="AG280" s="307"/>
      <c r="AH280" s="307"/>
      <c r="AI280" s="307"/>
      <c r="AJ280" s="307"/>
      <c r="AK280" s="307"/>
      <c r="AL280" s="307"/>
      <c r="AM280" s="307"/>
      <c r="AN280" s="307"/>
      <c r="AO280" s="307">
        <f>'[1]ГАСТРОНОМИЯ, ВЫПЕЧКА'!$AB$60</f>
        <v>20</v>
      </c>
      <c r="AP280" s="307"/>
      <c r="AQ280" s="307"/>
      <c r="AR280" s="326"/>
      <c r="AS280" s="307"/>
      <c r="AT280" s="307"/>
      <c r="AU280" s="307"/>
      <c r="AV280" s="307"/>
      <c r="AW280" s="307"/>
      <c r="AX280" s="307"/>
      <c r="AY280" s="326"/>
      <c r="AZ280" s="307"/>
      <c r="BA280" s="307"/>
      <c r="BB280" s="307"/>
      <c r="BC280" s="307"/>
      <c r="BD280" s="307"/>
      <c r="BE280" s="307"/>
      <c r="BF280" s="307"/>
      <c r="BG280" s="307"/>
      <c r="BH280" s="307"/>
      <c r="BI280" s="313"/>
      <c r="BJ280" s="680"/>
      <c r="BK280" s="686"/>
    </row>
    <row r="281" spans="1:63">
      <c r="A281" s="1362"/>
      <c r="B281" s="1375"/>
      <c r="C281" s="1329"/>
      <c r="D281" s="923">
        <v>20</v>
      </c>
      <c r="E281" s="311"/>
      <c r="F281" s="311"/>
      <c r="G281" s="311"/>
      <c r="H281" s="311"/>
      <c r="I281" s="311"/>
      <c r="J281" s="326"/>
      <c r="K281" s="311"/>
      <c r="L281" s="311"/>
      <c r="M281" s="311"/>
      <c r="N281" s="311"/>
      <c r="O281" s="311"/>
      <c r="P281" s="311"/>
      <c r="Q281" s="989"/>
      <c r="R281" s="311"/>
      <c r="S281" s="311"/>
      <c r="T281" s="311"/>
      <c r="U281" s="311"/>
      <c r="V281" s="311"/>
      <c r="W281" s="311"/>
      <c r="X281" s="311"/>
      <c r="Y281" s="311"/>
      <c r="Z281" s="311"/>
      <c r="AA281" s="311"/>
      <c r="AB281" s="311"/>
      <c r="AC281" s="311"/>
      <c r="AD281" s="311"/>
      <c r="AE281" s="311"/>
      <c r="AF281" s="311"/>
      <c r="AG281" s="311"/>
      <c r="AH281" s="311"/>
      <c r="AI281" s="311"/>
      <c r="AJ281" s="311"/>
      <c r="AK281" s="311"/>
      <c r="AL281" s="311"/>
      <c r="AM281" s="311"/>
      <c r="AN281" s="311"/>
      <c r="AO281" s="311">
        <f>'[1]ГАСТРОНОМИЯ, ВЫПЕЧКА'!$AB$60</f>
        <v>20</v>
      </c>
      <c r="AP281" s="311"/>
      <c r="AQ281" s="311"/>
      <c r="AR281" s="326"/>
      <c r="AS281" s="311"/>
      <c r="AT281" s="311"/>
      <c r="AU281" s="311"/>
      <c r="AV281" s="311"/>
      <c r="AW281" s="311"/>
      <c r="AX281" s="311"/>
      <c r="AY281" s="326"/>
      <c r="AZ281" s="311"/>
      <c r="BA281" s="311"/>
      <c r="BB281" s="311"/>
      <c r="BC281" s="311"/>
      <c r="BD281" s="311"/>
      <c r="BE281" s="311"/>
      <c r="BF281" s="311"/>
      <c r="BG281" s="311"/>
      <c r="BH281" s="311"/>
      <c r="BI281" s="310"/>
      <c r="BJ281" s="681"/>
      <c r="BK281" s="687"/>
    </row>
    <row r="282" spans="1:63" ht="13.5" customHeight="1">
      <c r="A282" s="1365"/>
      <c r="B282" s="1372" t="s">
        <v>271</v>
      </c>
      <c r="C282" s="1408" t="s">
        <v>665</v>
      </c>
      <c r="D282" s="490">
        <v>100</v>
      </c>
      <c r="E282" s="492"/>
      <c r="F282" s="381"/>
      <c r="G282" s="492">
        <f>'[1]ЯЙЦО, ТВОРОГ, ЗАПЕКАНКИ'!$F$371</f>
        <v>25.8</v>
      </c>
      <c r="H282" s="381"/>
      <c r="I282" s="381"/>
      <c r="J282" s="1014">
        <f>'[1]ЯЙЦО, ТВОРОГ, ЗАПЕКАНКИ'!$F$370</f>
        <v>7.5</v>
      </c>
      <c r="K282" s="381"/>
      <c r="L282" s="381"/>
      <c r="M282" s="381"/>
      <c r="N282" s="381"/>
      <c r="O282" s="381"/>
      <c r="P282" s="381"/>
      <c r="Q282" s="990">
        <f>'[1]ЯЙЦО, ТВОРОГ, ЗАПЕКАНКИ'!$F$369</f>
        <v>0.34499999999999997</v>
      </c>
      <c r="R282" s="381"/>
      <c r="S282" s="381"/>
      <c r="T282" s="381"/>
      <c r="U282" s="381"/>
      <c r="V282" s="492">
        <f>'[1]ЯЙЦО, ТВОРОГ, ЗАПЕКАНКИ'!$F$368</f>
        <v>102.5</v>
      </c>
      <c r="W282" s="381"/>
      <c r="X282" s="381"/>
      <c r="Y282" s="381"/>
      <c r="Z282" s="381"/>
      <c r="AA282" s="381"/>
      <c r="AB282" s="381"/>
      <c r="AC282" s="381"/>
      <c r="AD282" s="381"/>
      <c r="AE282" s="381"/>
      <c r="AF282" s="381"/>
      <c r="AG282" s="381"/>
      <c r="AH282" s="381"/>
      <c r="AI282" s="381"/>
      <c r="AJ282" s="381"/>
      <c r="AK282" s="381"/>
      <c r="AL282" s="381"/>
      <c r="AM282" s="381"/>
      <c r="AN282" s="381"/>
      <c r="AO282" s="381"/>
      <c r="AP282" s="381"/>
      <c r="AQ282" s="492"/>
      <c r="AR282" s="1002"/>
      <c r="AS282" s="381"/>
      <c r="AT282" s="381"/>
      <c r="AU282" s="381"/>
      <c r="AV282" s="381"/>
      <c r="AW282" s="381"/>
      <c r="AX282" s="381"/>
      <c r="AY282" s="1002"/>
      <c r="AZ282" s="381"/>
      <c r="BA282" s="381"/>
      <c r="BB282" s="492"/>
      <c r="BC282" s="492">
        <f>'[1]ЯЙЦО, ТВОРОГ, ЗАПЕКАНКИ'!$F$372</f>
        <v>4.2</v>
      </c>
      <c r="BD282" s="492"/>
      <c r="BE282" s="381"/>
      <c r="BF282" s="381"/>
      <c r="BG282" s="381"/>
      <c r="BH282" s="381"/>
      <c r="BI282" s="382"/>
      <c r="BJ282" s="684"/>
      <c r="BK282" s="689"/>
    </row>
    <row r="283" spans="1:63" ht="13.5" customHeight="1">
      <c r="A283" s="1365"/>
      <c r="B283" s="1373"/>
      <c r="C283" s="1408"/>
      <c r="D283" s="1120">
        <v>110</v>
      </c>
      <c r="E283" s="493"/>
      <c r="F283" s="383"/>
      <c r="G283" s="493">
        <f>'[1]ЯЙЦО, ТВОРОГ, ЗАПЕКАНКИ'!$Q$371</f>
        <v>28.38</v>
      </c>
      <c r="H283" s="383"/>
      <c r="I283" s="383"/>
      <c r="J283" s="1014">
        <f>'[1]ЯЙЦО, ТВОРОГ, ЗАПЕКАНКИ'!$Q$370</f>
        <v>8.25</v>
      </c>
      <c r="K283" s="383"/>
      <c r="L283" s="383"/>
      <c r="M283" s="383"/>
      <c r="N283" s="383"/>
      <c r="O283" s="383"/>
      <c r="P283" s="383"/>
      <c r="Q283" s="990">
        <f>'[1]ЯЙЦО, ТВОРОГ, ЗАПЕКАНКИ'!$Q$369</f>
        <v>0.37949999999999995</v>
      </c>
      <c r="R283" s="383"/>
      <c r="S283" s="383"/>
      <c r="T283" s="383"/>
      <c r="U283" s="383"/>
      <c r="V283" s="493">
        <f>'[1]ЯЙЦО, ТВОРОГ, ЗАПЕКАНКИ'!$Q$368</f>
        <v>112.75</v>
      </c>
      <c r="W283" s="383"/>
      <c r="X283" s="383"/>
      <c r="Y283" s="383"/>
      <c r="Z283" s="383"/>
      <c r="AA283" s="383"/>
      <c r="AB283" s="383"/>
      <c r="AC283" s="383"/>
      <c r="AD283" s="383"/>
      <c r="AE283" s="383"/>
      <c r="AF283" s="383"/>
      <c r="AG283" s="383"/>
      <c r="AH283" s="383"/>
      <c r="AI283" s="383"/>
      <c r="AJ283" s="383"/>
      <c r="AK283" s="383"/>
      <c r="AL283" s="383"/>
      <c r="AM283" s="383"/>
      <c r="AN283" s="383"/>
      <c r="AO283" s="383"/>
      <c r="AP283" s="383"/>
      <c r="AQ283" s="493"/>
      <c r="AR283" s="1002"/>
      <c r="AS283" s="383"/>
      <c r="AT283" s="383"/>
      <c r="AU283" s="383"/>
      <c r="AV283" s="383"/>
      <c r="AW283" s="383"/>
      <c r="AX283" s="383"/>
      <c r="AY283" s="1002"/>
      <c r="AZ283" s="383"/>
      <c r="BA283" s="383"/>
      <c r="BB283" s="493"/>
      <c r="BC283" s="493">
        <f>'[1]ЯЙЦО, ТВОРОГ, ЗАПЕКАНКИ'!$Q$372</f>
        <v>4.62</v>
      </c>
      <c r="BD283" s="493"/>
      <c r="BE283" s="383"/>
      <c r="BF283" s="383"/>
      <c r="BG283" s="383"/>
      <c r="BH283" s="383"/>
      <c r="BI283" s="384"/>
      <c r="BJ283" s="685"/>
      <c r="BK283" s="690"/>
    </row>
    <row r="284" spans="1:63" ht="15.75" customHeight="1">
      <c r="A284" s="1362"/>
      <c r="B284" s="1373"/>
      <c r="C284" s="1545" t="s">
        <v>265</v>
      </c>
      <c r="D284" s="308">
        <v>20</v>
      </c>
      <c r="E284" s="307"/>
      <c r="F284" s="307"/>
      <c r="G284" s="307"/>
      <c r="H284" s="307"/>
      <c r="I284" s="307">
        <f>[1]СОУСА!$F$61</f>
        <v>20</v>
      </c>
      <c r="J284" s="326"/>
      <c r="K284" s="307"/>
      <c r="L284" s="307"/>
      <c r="M284" s="307"/>
      <c r="N284" s="307"/>
      <c r="O284" s="307"/>
      <c r="P284" s="307"/>
      <c r="Q284" s="989"/>
      <c r="R284" s="307"/>
      <c r="S284" s="307"/>
      <c r="T284" s="307"/>
      <c r="U284" s="307"/>
      <c r="V284" s="307"/>
      <c r="W284" s="307"/>
      <c r="X284" s="307"/>
      <c r="Y284" s="307"/>
      <c r="Z284" s="307"/>
      <c r="AA284" s="307"/>
      <c r="AB284" s="307"/>
      <c r="AC284" s="307"/>
      <c r="AD284" s="307"/>
      <c r="AE284" s="307"/>
      <c r="AF284" s="307"/>
      <c r="AG284" s="307"/>
      <c r="AH284" s="307"/>
      <c r="AI284" s="307"/>
      <c r="AJ284" s="307"/>
      <c r="AK284" s="307"/>
      <c r="AL284" s="307"/>
      <c r="AM284" s="307"/>
      <c r="AN284" s="307"/>
      <c r="AO284" s="307"/>
      <c r="AP284" s="307"/>
      <c r="AQ284" s="307"/>
      <c r="AR284" s="326"/>
      <c r="AS284" s="307"/>
      <c r="AT284" s="307"/>
      <c r="AU284" s="307"/>
      <c r="AV284" s="307"/>
      <c r="AW284" s="307"/>
      <c r="AX284" s="307"/>
      <c r="AY284" s="326"/>
      <c r="AZ284" s="307"/>
      <c r="BA284" s="307"/>
      <c r="BB284" s="307"/>
      <c r="BC284" s="307"/>
      <c r="BD284" s="307"/>
      <c r="BE284" s="307"/>
      <c r="BF284" s="307"/>
      <c r="BG284" s="307"/>
      <c r="BH284" s="307"/>
      <c r="BI284" s="313"/>
      <c r="BJ284" s="680"/>
      <c r="BK284" s="686"/>
    </row>
    <row r="285" spans="1:63">
      <c r="A285" s="1362"/>
      <c r="B285" s="1373"/>
      <c r="C285" s="1333"/>
      <c r="D285" s="1118">
        <v>25</v>
      </c>
      <c r="E285" s="311"/>
      <c r="F285" s="311"/>
      <c r="G285" s="311"/>
      <c r="H285" s="311"/>
      <c r="I285" s="311">
        <f>[1]СОУСА!$Q$61</f>
        <v>25</v>
      </c>
      <c r="J285" s="326"/>
      <c r="K285" s="311"/>
      <c r="L285" s="311"/>
      <c r="M285" s="311"/>
      <c r="N285" s="311"/>
      <c r="O285" s="311"/>
      <c r="P285" s="311"/>
      <c r="Q285" s="989"/>
      <c r="R285" s="311"/>
      <c r="S285" s="311"/>
      <c r="T285" s="311"/>
      <c r="U285" s="311"/>
      <c r="V285" s="311"/>
      <c r="W285" s="311"/>
      <c r="X285" s="311"/>
      <c r="Y285" s="311"/>
      <c r="Z285" s="311"/>
      <c r="AA285" s="311"/>
      <c r="AB285" s="311"/>
      <c r="AC285" s="311"/>
      <c r="AD285" s="311"/>
      <c r="AE285" s="311"/>
      <c r="AF285" s="311"/>
      <c r="AG285" s="311"/>
      <c r="AH285" s="311"/>
      <c r="AI285" s="311"/>
      <c r="AJ285" s="311"/>
      <c r="AK285" s="311"/>
      <c r="AL285" s="311"/>
      <c r="AM285" s="311"/>
      <c r="AN285" s="311"/>
      <c r="AO285" s="311"/>
      <c r="AP285" s="311"/>
      <c r="AQ285" s="311"/>
      <c r="AR285" s="326"/>
      <c r="AS285" s="311"/>
      <c r="AT285" s="311"/>
      <c r="AU285" s="311"/>
      <c r="AV285" s="311"/>
      <c r="AW285" s="311"/>
      <c r="AX285" s="311"/>
      <c r="AY285" s="326"/>
      <c r="AZ285" s="311"/>
      <c r="BA285" s="311"/>
      <c r="BB285" s="311"/>
      <c r="BC285" s="311"/>
      <c r="BD285" s="311"/>
      <c r="BE285" s="311"/>
      <c r="BF285" s="311"/>
      <c r="BG285" s="311"/>
      <c r="BH285" s="311"/>
      <c r="BI285" s="310"/>
      <c r="BJ285" s="681"/>
      <c r="BK285" s="687"/>
    </row>
    <row r="286" spans="1:63" ht="15.75" customHeight="1">
      <c r="A286" s="1362"/>
      <c r="B286" s="1373"/>
      <c r="C286" s="1332" t="s">
        <v>323</v>
      </c>
      <c r="D286" s="308">
        <v>180</v>
      </c>
      <c r="E286" s="307">
        <f>[1]НАПИТКИ!$Q$407</f>
        <v>189</v>
      </c>
      <c r="F286" s="307"/>
      <c r="G286" s="307"/>
      <c r="H286" s="307"/>
      <c r="I286" s="307"/>
      <c r="J286" s="326"/>
      <c r="K286" s="307"/>
      <c r="L286" s="307"/>
      <c r="M286" s="307"/>
      <c r="N286" s="307"/>
      <c r="O286" s="307"/>
      <c r="P286" s="307"/>
      <c r="Q286" s="989"/>
      <c r="R286" s="307"/>
      <c r="S286" s="307"/>
      <c r="T286" s="307"/>
      <c r="U286" s="307"/>
      <c r="V286" s="307"/>
      <c r="W286" s="307"/>
      <c r="X286" s="307"/>
      <c r="Y286" s="307"/>
      <c r="Z286" s="307"/>
      <c r="AA286" s="307"/>
      <c r="AB286" s="307"/>
      <c r="AC286" s="307"/>
      <c r="AD286" s="307"/>
      <c r="AE286" s="307"/>
      <c r="AF286" s="307"/>
      <c r="AG286" s="307"/>
      <c r="AH286" s="307"/>
      <c r="AI286" s="307"/>
      <c r="AJ286" s="307"/>
      <c r="AK286" s="307"/>
      <c r="AL286" s="307"/>
      <c r="AM286" s="307"/>
      <c r="AN286" s="307"/>
      <c r="AO286" s="307"/>
      <c r="AP286" s="307"/>
      <c r="AQ286" s="307"/>
      <c r="AR286" s="326"/>
      <c r="AS286" s="307"/>
      <c r="AT286" s="307"/>
      <c r="AU286" s="307"/>
      <c r="AV286" s="307"/>
      <c r="AW286" s="307"/>
      <c r="AX286" s="307"/>
      <c r="AY286" s="326"/>
      <c r="AZ286" s="307"/>
      <c r="BA286" s="307"/>
      <c r="BB286" s="307"/>
      <c r="BC286" s="307"/>
      <c r="BD286" s="307"/>
      <c r="BE286" s="307"/>
      <c r="BF286" s="307"/>
      <c r="BG286" s="307"/>
      <c r="BH286" s="307"/>
      <c r="BI286" s="313"/>
      <c r="BJ286" s="680"/>
      <c r="BK286" s="686"/>
    </row>
    <row r="287" spans="1:63" ht="15.75" customHeight="1" thickBot="1">
      <c r="A287" s="1366"/>
      <c r="B287" s="1373"/>
      <c r="C287" s="1333"/>
      <c r="D287" s="1122">
        <v>180</v>
      </c>
      <c r="E287" s="311">
        <f>[1]НАПИТКИ!$Q$407</f>
        <v>189</v>
      </c>
      <c r="F287" s="311"/>
      <c r="G287" s="311"/>
      <c r="H287" s="311"/>
      <c r="I287" s="311"/>
      <c r="J287" s="326"/>
      <c r="K287" s="311"/>
      <c r="L287" s="311"/>
      <c r="M287" s="311"/>
      <c r="N287" s="311"/>
      <c r="O287" s="311"/>
      <c r="P287" s="311"/>
      <c r="Q287" s="989"/>
      <c r="R287" s="311"/>
      <c r="S287" s="311"/>
      <c r="T287" s="311"/>
      <c r="U287" s="311"/>
      <c r="V287" s="311"/>
      <c r="W287" s="311"/>
      <c r="X287" s="311"/>
      <c r="Y287" s="311"/>
      <c r="Z287" s="311"/>
      <c r="AA287" s="311"/>
      <c r="AB287" s="311"/>
      <c r="AC287" s="311"/>
      <c r="AD287" s="311"/>
      <c r="AE287" s="311"/>
      <c r="AF287" s="311"/>
      <c r="AG287" s="311"/>
      <c r="AH287" s="311"/>
      <c r="AI287" s="311"/>
      <c r="AJ287" s="311"/>
      <c r="AK287" s="311"/>
      <c r="AL287" s="311"/>
      <c r="AM287" s="311"/>
      <c r="AN287" s="311"/>
      <c r="AO287" s="311"/>
      <c r="AP287" s="311"/>
      <c r="AQ287" s="311"/>
      <c r="AR287" s="326"/>
      <c r="AS287" s="311"/>
      <c r="AT287" s="311"/>
      <c r="AU287" s="311"/>
      <c r="AV287" s="311"/>
      <c r="AW287" s="311"/>
      <c r="AX287" s="311"/>
      <c r="AY287" s="326"/>
      <c r="AZ287" s="311"/>
      <c r="BA287" s="311"/>
      <c r="BB287" s="311"/>
      <c r="BC287" s="311"/>
      <c r="BD287" s="311"/>
      <c r="BE287" s="311"/>
      <c r="BF287" s="311"/>
      <c r="BG287" s="311"/>
      <c r="BH287" s="311"/>
      <c r="BI287" s="310"/>
      <c r="BJ287" s="681"/>
      <c r="BK287" s="694"/>
    </row>
    <row r="288" spans="1:63" ht="15.75" customHeight="1">
      <c r="A288" s="1410">
        <v>10</v>
      </c>
      <c r="B288" s="1343" t="s">
        <v>282</v>
      </c>
      <c r="C288" s="1398" t="s">
        <v>281</v>
      </c>
      <c r="D288" s="320">
        <v>130</v>
      </c>
      <c r="E288" s="319">
        <f>'[1]КАШИ, СУПЫ МОЛ'!$F$147</f>
        <v>69.355000000000004</v>
      </c>
      <c r="F288" s="319"/>
      <c r="G288" s="319"/>
      <c r="H288" s="319"/>
      <c r="I288" s="319"/>
      <c r="J288" s="1004">
        <f>'[1]КАШИ, СУПЫ МОЛ'!$F$150</f>
        <v>2.6</v>
      </c>
      <c r="K288" s="319"/>
      <c r="L288" s="319"/>
      <c r="M288" s="319"/>
      <c r="N288" s="319"/>
      <c r="O288" s="319"/>
      <c r="P288" s="319"/>
      <c r="Q288" s="991"/>
      <c r="R288" s="319"/>
      <c r="S288" s="319"/>
      <c r="T288" s="319"/>
      <c r="U288" s="319"/>
      <c r="V288" s="319"/>
      <c r="W288" s="319"/>
      <c r="X288" s="319"/>
      <c r="Y288" s="319"/>
      <c r="Z288" s="319"/>
      <c r="AA288" s="319"/>
      <c r="AB288" s="319"/>
      <c r="AC288" s="319"/>
      <c r="AD288" s="319"/>
      <c r="AE288" s="319"/>
      <c r="AF288" s="319"/>
      <c r="AG288" s="319"/>
      <c r="AH288" s="319"/>
      <c r="AI288" s="319"/>
      <c r="AJ288" s="319"/>
      <c r="AK288" s="319"/>
      <c r="AL288" s="319"/>
      <c r="AM288" s="319"/>
      <c r="AN288" s="319"/>
      <c r="AO288" s="319"/>
      <c r="AP288" s="319"/>
      <c r="AQ288" s="319"/>
      <c r="AR288" s="1004"/>
      <c r="AS288" s="319"/>
      <c r="AT288" s="319"/>
      <c r="AU288" s="319"/>
      <c r="AV288" s="319"/>
      <c r="AW288" s="319"/>
      <c r="AX288" s="319">
        <f>'[1]КАШИ, СУПЫ МОЛ'!$F$146</f>
        <v>19.5</v>
      </c>
      <c r="AY288" s="1004"/>
      <c r="AZ288" s="319"/>
      <c r="BA288" s="319"/>
      <c r="BB288" s="319"/>
      <c r="BC288" s="319">
        <f>'[1]КАШИ, СУПЫ МОЛ'!$F$149</f>
        <v>2.6</v>
      </c>
      <c r="BD288" s="319"/>
      <c r="BE288" s="319"/>
      <c r="BF288" s="319"/>
      <c r="BG288" s="319"/>
      <c r="BH288" s="319"/>
      <c r="BI288" s="319"/>
      <c r="BJ288" s="683"/>
      <c r="BK288" s="919"/>
    </row>
    <row r="289" spans="1:63" ht="14.25" customHeight="1">
      <c r="A289" s="1411"/>
      <c r="B289" s="1344"/>
      <c r="C289" s="1329"/>
      <c r="D289" s="914">
        <v>200</v>
      </c>
      <c r="E289" s="311">
        <f>'[1]КАШИ, СУПЫ МОЛ'!$Q$147</f>
        <v>106.7</v>
      </c>
      <c r="F289" s="311"/>
      <c r="G289" s="311"/>
      <c r="H289" s="311"/>
      <c r="I289" s="311"/>
      <c r="J289" s="326">
        <f>'[1]КАШИ, СУПЫ МОЛ'!$Q$150</f>
        <v>4</v>
      </c>
      <c r="K289" s="311"/>
      <c r="L289" s="311"/>
      <c r="M289" s="311"/>
      <c r="N289" s="311"/>
      <c r="O289" s="311"/>
      <c r="P289" s="311"/>
      <c r="Q289" s="989"/>
      <c r="R289" s="311"/>
      <c r="S289" s="311"/>
      <c r="T289" s="311"/>
      <c r="U289" s="311"/>
      <c r="V289" s="311"/>
      <c r="W289" s="311"/>
      <c r="X289" s="311"/>
      <c r="Y289" s="311"/>
      <c r="Z289" s="311"/>
      <c r="AA289" s="311"/>
      <c r="AB289" s="311"/>
      <c r="AC289" s="311"/>
      <c r="AD289" s="311"/>
      <c r="AE289" s="311"/>
      <c r="AF289" s="311"/>
      <c r="AG289" s="311"/>
      <c r="AH289" s="311"/>
      <c r="AI289" s="311"/>
      <c r="AJ289" s="311"/>
      <c r="AK289" s="311"/>
      <c r="AL289" s="311"/>
      <c r="AM289" s="311"/>
      <c r="AN289" s="311"/>
      <c r="AO289" s="311"/>
      <c r="AP289" s="311"/>
      <c r="AQ289" s="311"/>
      <c r="AR289" s="326"/>
      <c r="AS289" s="311"/>
      <c r="AT289" s="311"/>
      <c r="AU289" s="311"/>
      <c r="AV289" s="311"/>
      <c r="AW289" s="311"/>
      <c r="AX289" s="311">
        <f>'[1]КАШИ, СУПЫ МОЛ'!$Q$146</f>
        <v>30</v>
      </c>
      <c r="AY289" s="326"/>
      <c r="AZ289" s="311"/>
      <c r="BA289" s="311"/>
      <c r="BB289" s="311"/>
      <c r="BC289" s="311">
        <f>'[1]КАШИ, СУПЫ МОЛ'!$Q$149</f>
        <v>4</v>
      </c>
      <c r="BD289" s="311"/>
      <c r="BE289" s="311"/>
      <c r="BF289" s="311"/>
      <c r="BG289" s="311"/>
      <c r="BH289" s="311"/>
      <c r="BI289" s="311"/>
      <c r="BJ289" s="681"/>
      <c r="BK289" s="687"/>
    </row>
    <row r="290" spans="1:63" ht="15.75" customHeight="1">
      <c r="A290" s="1411"/>
      <c r="B290" s="1344"/>
      <c r="C290" s="1329" t="s">
        <v>300</v>
      </c>
      <c r="D290" s="308">
        <v>150</v>
      </c>
      <c r="E290" s="307"/>
      <c r="F290" s="307"/>
      <c r="G290" s="307"/>
      <c r="H290" s="307"/>
      <c r="I290" s="307"/>
      <c r="J290" s="326"/>
      <c r="K290" s="307"/>
      <c r="L290" s="307"/>
      <c r="M290" s="307"/>
      <c r="N290" s="307"/>
      <c r="O290" s="307"/>
      <c r="P290" s="307"/>
      <c r="Q290" s="989"/>
      <c r="R290" s="307"/>
      <c r="S290" s="307"/>
      <c r="T290" s="307"/>
      <c r="U290" s="307"/>
      <c r="V290" s="307"/>
      <c r="W290" s="307"/>
      <c r="X290" s="307"/>
      <c r="Y290" s="307"/>
      <c r="Z290" s="307"/>
      <c r="AA290" s="307"/>
      <c r="AB290" s="307"/>
      <c r="AC290" s="307">
        <f>[1]НАПИТКИ!$F$61</f>
        <v>6</v>
      </c>
      <c r="AD290" s="307"/>
      <c r="AE290" s="307"/>
      <c r="AF290" s="307"/>
      <c r="AG290" s="307"/>
      <c r="AH290" s="307"/>
      <c r="AI290" s="307"/>
      <c r="AJ290" s="307"/>
      <c r="AK290" s="307"/>
      <c r="AL290" s="307"/>
      <c r="AM290" s="307"/>
      <c r="AN290" s="307"/>
      <c r="AO290" s="307"/>
      <c r="AP290" s="307"/>
      <c r="AQ290" s="307"/>
      <c r="AR290" s="326"/>
      <c r="AS290" s="307"/>
      <c r="AT290" s="307"/>
      <c r="AU290" s="307"/>
      <c r="AV290" s="307"/>
      <c r="AW290" s="307"/>
      <c r="AX290" s="307"/>
      <c r="AY290" s="326"/>
      <c r="AZ290" s="307"/>
      <c r="BA290" s="672">
        <f>[1]НАПИТКИ!$F$57</f>
        <v>0.75</v>
      </c>
      <c r="BB290" s="307"/>
      <c r="BC290" s="307">
        <f>[1]НАПИТКИ!$F$60</f>
        <v>6.5</v>
      </c>
      <c r="BD290" s="307"/>
      <c r="BE290" s="307"/>
      <c r="BF290" s="307"/>
      <c r="BG290" s="307"/>
      <c r="BH290" s="307"/>
      <c r="BI290" s="313"/>
      <c r="BJ290" s="680"/>
      <c r="BK290" s="686"/>
    </row>
    <row r="291" spans="1:63" ht="15.75" customHeight="1" thickBot="1">
      <c r="A291" s="1411"/>
      <c r="B291" s="1344"/>
      <c r="C291" s="1329"/>
      <c r="D291" s="915">
        <v>180</v>
      </c>
      <c r="E291" s="314"/>
      <c r="F291" s="314"/>
      <c r="G291" s="314"/>
      <c r="H291" s="314"/>
      <c r="I291" s="314"/>
      <c r="J291" s="326"/>
      <c r="K291" s="314"/>
      <c r="L291" s="314"/>
      <c r="M291" s="314"/>
      <c r="N291" s="314"/>
      <c r="O291" s="314"/>
      <c r="P291" s="314"/>
      <c r="Q291" s="989"/>
      <c r="R291" s="314"/>
      <c r="S291" s="314"/>
      <c r="T291" s="314"/>
      <c r="U291" s="314"/>
      <c r="V291" s="314"/>
      <c r="W291" s="314"/>
      <c r="X291" s="314"/>
      <c r="Y291" s="314"/>
      <c r="Z291" s="314"/>
      <c r="AA291" s="314"/>
      <c r="AB291" s="314"/>
      <c r="AC291" s="314">
        <f>[1]НАПИТКИ!$Q$61</f>
        <v>7.2</v>
      </c>
      <c r="AD291" s="314"/>
      <c r="AE291" s="314"/>
      <c r="AF291" s="314"/>
      <c r="AG291" s="314"/>
      <c r="AH291" s="314"/>
      <c r="AI291" s="314"/>
      <c r="AJ291" s="314"/>
      <c r="AK291" s="314"/>
      <c r="AL291" s="314"/>
      <c r="AM291" s="314"/>
      <c r="AN291" s="314"/>
      <c r="AO291" s="314"/>
      <c r="AP291" s="314"/>
      <c r="AQ291" s="314"/>
      <c r="AR291" s="326"/>
      <c r="AS291" s="314"/>
      <c r="AT291" s="314"/>
      <c r="AU291" s="314"/>
      <c r="AV291" s="314"/>
      <c r="AW291" s="314"/>
      <c r="AX291" s="314"/>
      <c r="AY291" s="326"/>
      <c r="AZ291" s="314"/>
      <c r="BA291" s="314">
        <f>[1]НАПИТКИ!$Q$57</f>
        <v>0.9</v>
      </c>
      <c r="BB291" s="314"/>
      <c r="BC291" s="314">
        <f>[1]НАПИТКИ!$Q$60</f>
        <v>7.8</v>
      </c>
      <c r="BD291" s="314"/>
      <c r="BE291" s="314"/>
      <c r="BF291" s="314"/>
      <c r="BG291" s="314"/>
      <c r="BH291" s="314"/>
      <c r="BI291" s="328"/>
      <c r="BJ291" s="682"/>
      <c r="BK291" s="695"/>
    </row>
    <row r="292" spans="1:63">
      <c r="A292" s="1411"/>
      <c r="B292" s="1344"/>
      <c r="C292" s="1329" t="s">
        <v>382</v>
      </c>
      <c r="D292" s="330" t="s">
        <v>383</v>
      </c>
      <c r="E292" s="307"/>
      <c r="F292" s="307"/>
      <c r="G292" s="307"/>
      <c r="H292" s="307"/>
      <c r="I292" s="307"/>
      <c r="J292" s="326"/>
      <c r="K292" s="492">
        <f>'[1]ГАСТРОНОМИЯ, ВЫПЕЧКА'!$AB$279</f>
        <v>16</v>
      </c>
      <c r="L292" s="307"/>
      <c r="M292" s="307"/>
      <c r="N292" s="307"/>
      <c r="O292" s="307"/>
      <c r="P292" s="307"/>
      <c r="Q292" s="989"/>
      <c r="R292" s="307"/>
      <c r="S292" s="307"/>
      <c r="T292" s="307"/>
      <c r="U292" s="307"/>
      <c r="V292" s="307"/>
      <c r="W292" s="307"/>
      <c r="X292" s="307"/>
      <c r="Y292" s="307"/>
      <c r="Z292" s="307"/>
      <c r="AA292" s="307"/>
      <c r="AB292" s="307"/>
      <c r="AC292" s="307"/>
      <c r="AD292" s="307"/>
      <c r="AE292" s="307"/>
      <c r="AF292" s="307"/>
      <c r="AG292" s="307"/>
      <c r="AH292" s="307"/>
      <c r="AI292" s="307"/>
      <c r="AJ292" s="307"/>
      <c r="AK292" s="307"/>
      <c r="AL292" s="307"/>
      <c r="AM292" s="307"/>
      <c r="AN292" s="307"/>
      <c r="AO292" s="307"/>
      <c r="AP292" s="307"/>
      <c r="AQ292" s="307"/>
      <c r="AR292" s="326"/>
      <c r="AS292" s="307"/>
      <c r="AT292" s="307"/>
      <c r="AU292" s="307"/>
      <c r="AV292" s="307"/>
      <c r="AW292" s="307"/>
      <c r="AX292" s="307"/>
      <c r="AY292" s="326"/>
      <c r="AZ292" s="307"/>
      <c r="BA292" s="307"/>
      <c r="BB292" s="307"/>
      <c r="BC292" s="307"/>
      <c r="BD292" s="307"/>
      <c r="BE292" s="307"/>
      <c r="BF292" s="307"/>
      <c r="BG292" s="307"/>
      <c r="BH292" s="307"/>
      <c r="BI292" s="313"/>
      <c r="BJ292" s="680"/>
      <c r="BK292" s="686"/>
    </row>
    <row r="293" spans="1:63">
      <c r="A293" s="1411"/>
      <c r="B293" s="1344"/>
      <c r="C293" s="1329"/>
      <c r="D293" s="329" t="s">
        <v>383</v>
      </c>
      <c r="E293" s="311"/>
      <c r="F293" s="311"/>
      <c r="G293" s="311"/>
      <c r="H293" s="311"/>
      <c r="I293" s="311"/>
      <c r="J293" s="326"/>
      <c r="K293" s="311">
        <f>'[1]ГАСТРОНОМИЯ, ВЫПЕЧКА'!$AB$279</f>
        <v>16</v>
      </c>
      <c r="L293" s="311"/>
      <c r="M293" s="311"/>
      <c r="N293" s="311"/>
      <c r="O293" s="311"/>
      <c r="P293" s="311"/>
      <c r="Q293" s="989"/>
      <c r="R293" s="311"/>
      <c r="S293" s="311"/>
      <c r="T293" s="311"/>
      <c r="U293" s="311"/>
      <c r="V293" s="311"/>
      <c r="W293" s="311"/>
      <c r="X293" s="311"/>
      <c r="Y293" s="311"/>
      <c r="Z293" s="311"/>
      <c r="AA293" s="311"/>
      <c r="AB293" s="311"/>
      <c r="AC293" s="311"/>
      <c r="AD293" s="311"/>
      <c r="AE293" s="311"/>
      <c r="AF293" s="311"/>
      <c r="AG293" s="311"/>
      <c r="AH293" s="311"/>
      <c r="AI293" s="311"/>
      <c r="AJ293" s="311"/>
      <c r="AK293" s="311"/>
      <c r="AL293" s="311"/>
      <c r="AM293" s="311"/>
      <c r="AN293" s="311"/>
      <c r="AO293" s="311"/>
      <c r="AP293" s="311"/>
      <c r="AQ293" s="311"/>
      <c r="AR293" s="326"/>
      <c r="AS293" s="311"/>
      <c r="AT293" s="311"/>
      <c r="AU293" s="311"/>
      <c r="AV293" s="311"/>
      <c r="AW293" s="311"/>
      <c r="AX293" s="311"/>
      <c r="AY293" s="326"/>
      <c r="AZ293" s="311"/>
      <c r="BA293" s="311"/>
      <c r="BB293" s="311"/>
      <c r="BC293" s="311"/>
      <c r="BD293" s="311"/>
      <c r="BE293" s="311"/>
      <c r="BF293" s="311"/>
      <c r="BG293" s="311"/>
      <c r="BH293" s="311"/>
      <c r="BI293" s="310"/>
      <c r="BJ293" s="681"/>
      <c r="BK293" s="687"/>
    </row>
    <row r="294" spans="1:63" ht="15.75" customHeight="1">
      <c r="A294" s="1411"/>
      <c r="B294" s="1344"/>
      <c r="C294" s="1380" t="s">
        <v>48</v>
      </c>
      <c r="D294" s="308">
        <v>20</v>
      </c>
      <c r="E294" s="307"/>
      <c r="F294" s="307"/>
      <c r="G294" s="307"/>
      <c r="H294" s="307"/>
      <c r="I294" s="307"/>
      <c r="J294" s="326"/>
      <c r="K294" s="307"/>
      <c r="L294" s="307"/>
      <c r="M294" s="307"/>
      <c r="N294" s="307"/>
      <c r="O294" s="307"/>
      <c r="P294" s="307"/>
      <c r="Q294" s="989"/>
      <c r="R294" s="307"/>
      <c r="S294" s="307"/>
      <c r="T294" s="307"/>
      <c r="U294" s="307"/>
      <c r="V294" s="307"/>
      <c r="W294" s="307"/>
      <c r="X294" s="307"/>
      <c r="Y294" s="307"/>
      <c r="Z294" s="307"/>
      <c r="AA294" s="307"/>
      <c r="AB294" s="307"/>
      <c r="AC294" s="307"/>
      <c r="AD294" s="307"/>
      <c r="AE294" s="307"/>
      <c r="AF294" s="307"/>
      <c r="AG294" s="307"/>
      <c r="AH294" s="307"/>
      <c r="AI294" s="307"/>
      <c r="AJ294" s="307"/>
      <c r="AK294" s="307"/>
      <c r="AL294" s="307"/>
      <c r="AM294" s="307"/>
      <c r="AN294" s="307">
        <f>'[1]ГАСТРОНОМИЯ, ВЫПЕЧКА'!$AB$17</f>
        <v>20</v>
      </c>
      <c r="AO294" s="307"/>
      <c r="AP294" s="307"/>
      <c r="AQ294" s="307"/>
      <c r="AR294" s="326"/>
      <c r="AS294" s="307"/>
      <c r="AT294" s="307"/>
      <c r="AU294" s="307"/>
      <c r="AV294" s="307"/>
      <c r="AW294" s="307"/>
      <c r="AX294" s="307"/>
      <c r="AY294" s="326"/>
      <c r="AZ294" s="307"/>
      <c r="BA294" s="307"/>
      <c r="BB294" s="307"/>
      <c r="BC294" s="307"/>
      <c r="BD294" s="307"/>
      <c r="BE294" s="307"/>
      <c r="BF294" s="307"/>
      <c r="BG294" s="307"/>
      <c r="BH294" s="307"/>
      <c r="BI294" s="313"/>
      <c r="BJ294" s="680"/>
      <c r="BK294" s="686"/>
    </row>
    <row r="295" spans="1:63" ht="15.75" customHeight="1">
      <c r="A295" s="1411"/>
      <c r="B295" s="1344"/>
      <c r="C295" s="1338"/>
      <c r="D295" s="923">
        <v>25</v>
      </c>
      <c r="E295" s="311"/>
      <c r="F295" s="311"/>
      <c r="G295" s="311"/>
      <c r="H295" s="311"/>
      <c r="I295" s="311"/>
      <c r="J295" s="326"/>
      <c r="K295" s="311"/>
      <c r="L295" s="311"/>
      <c r="M295" s="311"/>
      <c r="N295" s="311"/>
      <c r="O295" s="311"/>
      <c r="P295" s="311"/>
      <c r="Q295" s="989"/>
      <c r="R295" s="311"/>
      <c r="S295" s="311"/>
      <c r="T295" s="311"/>
      <c r="U295" s="311"/>
      <c r="V295" s="311"/>
      <c r="W295" s="311"/>
      <c r="X295" s="311"/>
      <c r="Y295" s="311"/>
      <c r="Z295" s="311"/>
      <c r="AA295" s="311"/>
      <c r="AB295" s="311"/>
      <c r="AC295" s="311"/>
      <c r="AD295" s="311"/>
      <c r="AE295" s="311"/>
      <c r="AF295" s="311"/>
      <c r="AG295" s="311"/>
      <c r="AH295" s="311"/>
      <c r="AI295" s="311"/>
      <c r="AJ295" s="311"/>
      <c r="AK295" s="311"/>
      <c r="AL295" s="311"/>
      <c r="AM295" s="311"/>
      <c r="AN295" s="311">
        <f>'[1]ГАСТРОНОМИЯ, ВЫПЕЧКА'!$AX$17</f>
        <v>25</v>
      </c>
      <c r="AO295" s="311"/>
      <c r="AP295" s="311"/>
      <c r="AQ295" s="311"/>
      <c r="AR295" s="326"/>
      <c r="AS295" s="311"/>
      <c r="AT295" s="311"/>
      <c r="AU295" s="311"/>
      <c r="AV295" s="311"/>
      <c r="AW295" s="311"/>
      <c r="AX295" s="311"/>
      <c r="AY295" s="326"/>
      <c r="AZ295" s="311"/>
      <c r="BA295" s="311"/>
      <c r="BB295" s="311"/>
      <c r="BC295" s="311"/>
      <c r="BD295" s="311"/>
      <c r="BE295" s="311"/>
      <c r="BF295" s="311"/>
      <c r="BG295" s="311"/>
      <c r="BH295" s="311"/>
      <c r="BI295" s="310"/>
      <c r="BJ295" s="681"/>
      <c r="BK295" s="687"/>
    </row>
    <row r="296" spans="1:63" ht="15.75" customHeight="1">
      <c r="A296" s="1412"/>
      <c r="B296" s="1344"/>
      <c r="C296" s="1329" t="s">
        <v>68</v>
      </c>
      <c r="D296" s="308">
        <f>'[1]ГАСТРОНОМИЯ, ВЫПЕЧКА'!$I$60</f>
        <v>10</v>
      </c>
      <c r="E296" s="307"/>
      <c r="F296" s="307"/>
      <c r="G296" s="307"/>
      <c r="H296" s="307"/>
      <c r="I296" s="307"/>
      <c r="J296" s="326"/>
      <c r="K296" s="307"/>
      <c r="L296" s="307"/>
      <c r="M296" s="307"/>
      <c r="N296" s="307"/>
      <c r="O296" s="307"/>
      <c r="P296" s="307"/>
      <c r="Q296" s="989"/>
      <c r="R296" s="307"/>
      <c r="S296" s="307"/>
      <c r="T296" s="307"/>
      <c r="U296" s="307"/>
      <c r="V296" s="307"/>
      <c r="W296" s="307"/>
      <c r="X296" s="307"/>
      <c r="Y296" s="307"/>
      <c r="Z296" s="307"/>
      <c r="AA296" s="307"/>
      <c r="AB296" s="307"/>
      <c r="AC296" s="307"/>
      <c r="AD296" s="307"/>
      <c r="AE296" s="307"/>
      <c r="AF296" s="307"/>
      <c r="AG296" s="307"/>
      <c r="AH296" s="307"/>
      <c r="AI296" s="307"/>
      <c r="AJ296" s="307"/>
      <c r="AK296" s="307"/>
      <c r="AL296" s="307"/>
      <c r="AM296" s="307"/>
      <c r="AN296" s="307"/>
      <c r="AO296" s="307">
        <f>'[1]ГАСТРОНОМИЯ, ВЫПЕЧКА'!$F$60</f>
        <v>10</v>
      </c>
      <c r="AP296" s="307"/>
      <c r="AQ296" s="307"/>
      <c r="AR296" s="326"/>
      <c r="AS296" s="307"/>
      <c r="AT296" s="307"/>
      <c r="AU296" s="307"/>
      <c r="AV296" s="307"/>
      <c r="AW296" s="307"/>
      <c r="AX296" s="307"/>
      <c r="AY296" s="326"/>
      <c r="AZ296" s="307"/>
      <c r="BA296" s="307"/>
      <c r="BB296" s="307"/>
      <c r="BC296" s="307"/>
      <c r="BD296" s="307"/>
      <c r="BE296" s="307"/>
      <c r="BF296" s="307"/>
      <c r="BG296" s="307"/>
      <c r="BH296" s="307"/>
      <c r="BI296" s="313"/>
      <c r="BJ296" s="680"/>
      <c r="BK296" s="686"/>
    </row>
    <row r="297" spans="1:63" ht="15.75" customHeight="1">
      <c r="A297" s="1412"/>
      <c r="B297" s="1346"/>
      <c r="C297" s="1329"/>
      <c r="D297" s="925">
        <f>'[1]ГАСТРОНОМИЯ, ВЫПЕЧКА'!$AA$57</f>
        <v>20</v>
      </c>
      <c r="E297" s="926"/>
      <c r="F297" s="926"/>
      <c r="G297" s="926"/>
      <c r="H297" s="926"/>
      <c r="I297" s="926"/>
      <c r="J297" s="1001"/>
      <c r="K297" s="926"/>
      <c r="L297" s="926"/>
      <c r="M297" s="926"/>
      <c r="N297" s="926"/>
      <c r="O297" s="926"/>
      <c r="P297" s="926"/>
      <c r="Q297" s="994"/>
      <c r="R297" s="926"/>
      <c r="S297" s="926"/>
      <c r="T297" s="926"/>
      <c r="U297" s="926"/>
      <c r="V297" s="926"/>
      <c r="W297" s="926"/>
      <c r="X297" s="926"/>
      <c r="Y297" s="926"/>
      <c r="Z297" s="926"/>
      <c r="AA297" s="926"/>
      <c r="AB297" s="926"/>
      <c r="AC297" s="926"/>
      <c r="AD297" s="926"/>
      <c r="AE297" s="926"/>
      <c r="AF297" s="926"/>
      <c r="AG297" s="926"/>
      <c r="AH297" s="926"/>
      <c r="AI297" s="926"/>
      <c r="AJ297" s="926"/>
      <c r="AK297" s="926"/>
      <c r="AL297" s="926"/>
      <c r="AM297" s="926"/>
      <c r="AN297" s="926"/>
      <c r="AO297" s="926">
        <f>'[1]ГАСТРОНОМИЯ, ВЫПЕЧКА'!$AB$60</f>
        <v>20</v>
      </c>
      <c r="AP297" s="926"/>
      <c r="AQ297" s="926"/>
      <c r="AR297" s="1001"/>
      <c r="AS297" s="926"/>
      <c r="AT297" s="926"/>
      <c r="AU297" s="926"/>
      <c r="AV297" s="926"/>
      <c r="AW297" s="926"/>
      <c r="AX297" s="926"/>
      <c r="AY297" s="1001"/>
      <c r="AZ297" s="926"/>
      <c r="BA297" s="926"/>
      <c r="BB297" s="926"/>
      <c r="BC297" s="926"/>
      <c r="BD297" s="926"/>
      <c r="BE297" s="926"/>
      <c r="BF297" s="926"/>
      <c r="BG297" s="926"/>
      <c r="BH297" s="926"/>
      <c r="BI297" s="927"/>
      <c r="BJ297" s="927"/>
      <c r="BK297" s="928"/>
    </row>
    <row r="298" spans="1:63" ht="15.75" customHeight="1">
      <c r="A298" s="1411"/>
      <c r="B298" s="1349" t="s">
        <v>276</v>
      </c>
      <c r="C298" s="1329" t="s">
        <v>321</v>
      </c>
      <c r="D298" s="308">
        <v>95</v>
      </c>
      <c r="E298" s="307"/>
      <c r="F298" s="307"/>
      <c r="G298" s="307"/>
      <c r="H298" s="307"/>
      <c r="I298" s="307"/>
      <c r="J298" s="326"/>
      <c r="K298" s="307"/>
      <c r="L298" s="307"/>
      <c r="M298" s="307"/>
      <c r="N298" s="307"/>
      <c r="O298" s="307"/>
      <c r="P298" s="307"/>
      <c r="Q298" s="989"/>
      <c r="R298" s="307"/>
      <c r="S298" s="307"/>
      <c r="T298" s="307"/>
      <c r="U298" s="307"/>
      <c r="V298" s="307"/>
      <c r="W298" s="307"/>
      <c r="X298" s="307"/>
      <c r="Y298" s="307"/>
      <c r="Z298" s="307"/>
      <c r="AA298" s="307"/>
      <c r="AB298" s="307">
        <f>'[1]ФРУКТЫ, ОВОЩИ'!$T$18</f>
        <v>95</v>
      </c>
      <c r="AC298" s="307"/>
      <c r="AD298" s="307"/>
      <c r="AE298" s="307"/>
      <c r="AF298" s="307"/>
      <c r="AG298" s="307"/>
      <c r="AH298" s="307"/>
      <c r="AI298" s="307"/>
      <c r="AJ298" s="307"/>
      <c r="AK298" s="307"/>
      <c r="AL298" s="307"/>
      <c r="AM298" s="307"/>
      <c r="AN298" s="307"/>
      <c r="AO298" s="307"/>
      <c r="AP298" s="307"/>
      <c r="AQ298" s="307"/>
      <c r="AR298" s="326"/>
      <c r="AS298" s="307"/>
      <c r="AT298" s="307"/>
      <c r="AU298" s="307"/>
      <c r="AV298" s="307"/>
      <c r="AW298" s="307"/>
      <c r="AX298" s="307"/>
      <c r="AY298" s="326"/>
      <c r="AZ298" s="307"/>
      <c r="BA298" s="307"/>
      <c r="BB298" s="307"/>
      <c r="BC298" s="307"/>
      <c r="BD298" s="307"/>
      <c r="BE298" s="307"/>
      <c r="BF298" s="307"/>
      <c r="BG298" s="307"/>
      <c r="BH298" s="307"/>
      <c r="BI298" s="313"/>
      <c r="BJ298" s="680"/>
      <c r="BK298" s="686"/>
    </row>
    <row r="299" spans="1:63" ht="15.75" customHeight="1">
      <c r="A299" s="1411"/>
      <c r="B299" s="1349"/>
      <c r="C299" s="1329"/>
      <c r="D299" s="978">
        <v>100</v>
      </c>
      <c r="E299" s="311"/>
      <c r="F299" s="311"/>
      <c r="G299" s="311"/>
      <c r="H299" s="311"/>
      <c r="I299" s="311"/>
      <c r="J299" s="326"/>
      <c r="K299" s="311"/>
      <c r="L299" s="311"/>
      <c r="M299" s="311"/>
      <c r="N299" s="311"/>
      <c r="O299" s="311"/>
      <c r="P299" s="311"/>
      <c r="Q299" s="989"/>
      <c r="R299" s="311"/>
      <c r="S299" s="311"/>
      <c r="T299" s="311"/>
      <c r="U299" s="311"/>
      <c r="V299" s="311"/>
      <c r="W299" s="311"/>
      <c r="X299" s="311"/>
      <c r="Y299" s="311"/>
      <c r="Z299" s="311"/>
      <c r="AA299" s="311"/>
      <c r="AB299" s="311">
        <f>'[1]ФРУКТЫ, ОВОЩИ'!$F$18</f>
        <v>100</v>
      </c>
      <c r="AC299" s="311"/>
      <c r="AD299" s="311"/>
      <c r="AE299" s="311"/>
      <c r="AF299" s="311"/>
      <c r="AG299" s="311"/>
      <c r="AH299" s="311"/>
      <c r="AI299" s="311"/>
      <c r="AJ299" s="311"/>
      <c r="AK299" s="311"/>
      <c r="AL299" s="311"/>
      <c r="AM299" s="311"/>
      <c r="AN299" s="311"/>
      <c r="AO299" s="311"/>
      <c r="AP299" s="311"/>
      <c r="AQ299" s="311"/>
      <c r="AR299" s="326"/>
      <c r="AS299" s="311"/>
      <c r="AT299" s="311"/>
      <c r="AU299" s="311"/>
      <c r="AV299" s="311"/>
      <c r="AW299" s="311"/>
      <c r="AX299" s="311"/>
      <c r="AY299" s="326"/>
      <c r="AZ299" s="311"/>
      <c r="BA299" s="311"/>
      <c r="BB299" s="311"/>
      <c r="BC299" s="311"/>
      <c r="BD299" s="311"/>
      <c r="BE299" s="311"/>
      <c r="BF299" s="311"/>
      <c r="BG299" s="311"/>
      <c r="BH299" s="311"/>
      <c r="BI299" s="310"/>
      <c r="BJ299" s="681"/>
      <c r="BK299" s="687"/>
    </row>
    <row r="300" spans="1:63">
      <c r="A300" s="1411"/>
      <c r="B300" s="1372" t="s">
        <v>274</v>
      </c>
      <c r="C300" s="1332" t="s">
        <v>291</v>
      </c>
      <c r="D300" s="308">
        <f>'[1]ФРУКТЫ, ОВОЩИ'!$E$142</f>
        <v>40</v>
      </c>
      <c r="E300" s="307"/>
      <c r="F300" s="307"/>
      <c r="G300" s="307"/>
      <c r="H300" s="307"/>
      <c r="I300" s="307"/>
      <c r="J300" s="326"/>
      <c r="K300" s="307"/>
      <c r="L300" s="307"/>
      <c r="M300" s="307"/>
      <c r="N300" s="307"/>
      <c r="O300" s="307"/>
      <c r="P300" s="307"/>
      <c r="Q300" s="989"/>
      <c r="R300" s="307"/>
      <c r="S300" s="307"/>
      <c r="T300" s="591">
        <f>'[1]ФРУКТЫ, ОВОЩИ'!$F$187</f>
        <v>46.4</v>
      </c>
      <c r="U300" s="307">
        <f>'[1]ФРУКТЫ, ОВОЩИ'!$F$188</f>
        <v>4.8</v>
      </c>
      <c r="V300" s="307"/>
      <c r="W300" s="307"/>
      <c r="X300" s="307"/>
      <c r="Y300" s="307"/>
      <c r="Z300" s="307"/>
      <c r="AA300" s="307"/>
      <c r="AB300" s="307"/>
      <c r="AC300" s="307"/>
      <c r="AD300" s="307"/>
      <c r="AE300" s="307"/>
      <c r="AF300" s="307"/>
      <c r="AG300" s="307"/>
      <c r="AH300" s="307"/>
      <c r="AI300" s="307"/>
      <c r="AJ300" s="307"/>
      <c r="AK300" s="307"/>
      <c r="AL300" s="307"/>
      <c r="AM300" s="307"/>
      <c r="AN300" s="307"/>
      <c r="AO300" s="307"/>
      <c r="AP300" s="307"/>
      <c r="AQ300" s="307"/>
      <c r="AR300" s="326"/>
      <c r="AS300" s="307"/>
      <c r="AT300" s="307"/>
      <c r="AU300" s="307"/>
      <c r="AV300" s="307"/>
      <c r="AW300" s="307"/>
      <c r="AX300" s="307"/>
      <c r="AY300" s="326"/>
      <c r="AZ300" s="307"/>
      <c r="BA300" s="307"/>
      <c r="BB300" s="307"/>
      <c r="BC300" s="307"/>
      <c r="BD300" s="307">
        <f>'[1]ФРУКТЫ, ОВОЩИ'!$F$189</f>
        <v>3.4</v>
      </c>
      <c r="BE300" s="307"/>
      <c r="BF300" s="307"/>
      <c r="BG300" s="307"/>
      <c r="BH300" s="672"/>
      <c r="BI300" s="313"/>
      <c r="BJ300" s="680"/>
      <c r="BK300" s="686"/>
    </row>
    <row r="301" spans="1:63">
      <c r="A301" s="1411"/>
      <c r="B301" s="1373"/>
      <c r="C301" s="1333"/>
      <c r="D301" s="1066">
        <f>'[1]ФРУКТЫ, ОВОЩИ'!$P$142</f>
        <v>60</v>
      </c>
      <c r="E301" s="311"/>
      <c r="F301" s="311"/>
      <c r="G301" s="311"/>
      <c r="H301" s="311"/>
      <c r="I301" s="311"/>
      <c r="J301" s="326"/>
      <c r="K301" s="311"/>
      <c r="L301" s="311"/>
      <c r="M301" s="311"/>
      <c r="N301" s="311"/>
      <c r="O301" s="311"/>
      <c r="P301" s="311"/>
      <c r="Q301" s="989"/>
      <c r="R301" s="311"/>
      <c r="S301" s="311"/>
      <c r="T301" s="592">
        <f>'[1]ФРУКТЫ, ОВОЩИ'!$Q$187</f>
        <v>69.599999999999994</v>
      </c>
      <c r="U301" s="311">
        <f>'[1]ФРУКТЫ, ОВОЩИ'!$Q$188</f>
        <v>7.2</v>
      </c>
      <c r="V301" s="311"/>
      <c r="W301" s="311"/>
      <c r="X301" s="311"/>
      <c r="Y301" s="311"/>
      <c r="Z301" s="311"/>
      <c r="AA301" s="311"/>
      <c r="AB301" s="311"/>
      <c r="AC301" s="311"/>
      <c r="AD301" s="311"/>
      <c r="AE301" s="311"/>
      <c r="AF301" s="311"/>
      <c r="AG301" s="311"/>
      <c r="AH301" s="311"/>
      <c r="AI301" s="311"/>
      <c r="AJ301" s="311"/>
      <c r="AK301" s="311"/>
      <c r="AL301" s="311"/>
      <c r="AM301" s="311"/>
      <c r="AN301" s="311"/>
      <c r="AO301" s="311"/>
      <c r="AP301" s="311"/>
      <c r="AQ301" s="311"/>
      <c r="AR301" s="326"/>
      <c r="AS301" s="311"/>
      <c r="AT301" s="311"/>
      <c r="AU301" s="311"/>
      <c r="AV301" s="311"/>
      <c r="AW301" s="311"/>
      <c r="AX301" s="311"/>
      <c r="AY301" s="326"/>
      <c r="AZ301" s="311"/>
      <c r="BA301" s="311"/>
      <c r="BB301" s="311"/>
      <c r="BC301" s="311"/>
      <c r="BD301" s="311">
        <f>'[1]ФРУКТЫ, ОВОЩИ'!$Q$189</f>
        <v>5</v>
      </c>
      <c r="BE301" s="311"/>
      <c r="BF301" s="311"/>
      <c r="BG301" s="311"/>
      <c r="BH301" s="669"/>
      <c r="BI301" s="310"/>
      <c r="BJ301" s="681"/>
      <c r="BK301" s="687"/>
    </row>
    <row r="302" spans="1:63" ht="15.75" customHeight="1">
      <c r="A302" s="1411"/>
      <c r="B302" s="1373"/>
      <c r="C302" s="1329" t="s">
        <v>522</v>
      </c>
      <c r="D302" s="308">
        <v>180</v>
      </c>
      <c r="E302" s="307"/>
      <c r="F302" s="307"/>
      <c r="G302" s="307"/>
      <c r="H302" s="307"/>
      <c r="I302" s="307"/>
      <c r="J302" s="326"/>
      <c r="K302" s="307"/>
      <c r="L302" s="307"/>
      <c r="M302" s="307"/>
      <c r="N302" s="307"/>
      <c r="O302" s="307">
        <f>[1]СУПЫ!$F$400</f>
        <v>53.01</v>
      </c>
      <c r="P302" s="307"/>
      <c r="Q302" s="989"/>
      <c r="R302" s="307">
        <f>[1]СУПЫ!$F$402</f>
        <v>115.74</v>
      </c>
      <c r="S302" s="307"/>
      <c r="T302" s="307"/>
      <c r="U302" s="307">
        <f>[1]СУПЫ!$F$404</f>
        <v>8.64</v>
      </c>
      <c r="V302" s="307">
        <f>[1]СУПЫ!$F$403</f>
        <v>9</v>
      </c>
      <c r="W302" s="307"/>
      <c r="X302" s="307"/>
      <c r="Y302" s="307"/>
      <c r="Z302" s="307"/>
      <c r="AA302" s="307"/>
      <c r="AB302" s="307"/>
      <c r="AC302" s="307"/>
      <c r="AD302" s="307"/>
      <c r="AE302" s="307"/>
      <c r="AF302" s="307"/>
      <c r="AG302" s="307"/>
      <c r="AH302" s="307"/>
      <c r="AI302" s="307"/>
      <c r="AJ302" s="307"/>
      <c r="AK302" s="307"/>
      <c r="AL302" s="307"/>
      <c r="AM302" s="307"/>
      <c r="AN302" s="307"/>
      <c r="AO302" s="307"/>
      <c r="AP302" s="307"/>
      <c r="AQ302" s="307"/>
      <c r="AR302" s="326"/>
      <c r="AS302" s="307"/>
      <c r="AT302" s="307"/>
      <c r="AU302" s="307"/>
      <c r="AV302" s="307"/>
      <c r="AW302" s="307"/>
      <c r="AX302" s="307"/>
      <c r="AY302" s="326"/>
      <c r="AZ302" s="307"/>
      <c r="BA302" s="307"/>
      <c r="BB302" s="307"/>
      <c r="BC302" s="307"/>
      <c r="BD302" s="307">
        <f>[1]СУПЫ!$F$405</f>
        <v>2.16</v>
      </c>
      <c r="BE302" s="307"/>
      <c r="BF302" s="307"/>
      <c r="BG302" s="307"/>
      <c r="BH302" s="307"/>
      <c r="BI302" s="313"/>
      <c r="BJ302" s="680"/>
      <c r="BK302" s="686"/>
    </row>
    <row r="303" spans="1:63">
      <c r="A303" s="1411"/>
      <c r="B303" s="1373"/>
      <c r="C303" s="1329"/>
      <c r="D303" s="907">
        <v>200</v>
      </c>
      <c r="E303" s="311"/>
      <c r="F303" s="311"/>
      <c r="G303" s="311"/>
      <c r="H303" s="311"/>
      <c r="I303" s="311"/>
      <c r="J303" s="326"/>
      <c r="K303" s="311"/>
      <c r="L303" s="311"/>
      <c r="M303" s="311"/>
      <c r="N303" s="311"/>
      <c r="O303" s="311">
        <f>[1]СУПЫ!$Q$400</f>
        <v>58.9</v>
      </c>
      <c r="P303" s="311"/>
      <c r="Q303" s="989"/>
      <c r="R303" s="311">
        <f>[1]СУПЫ!$Q$402</f>
        <v>128.6</v>
      </c>
      <c r="S303" s="311"/>
      <c r="T303" s="311"/>
      <c r="U303" s="311">
        <f>[1]СУПЫ!$Q$404</f>
        <v>9.6</v>
      </c>
      <c r="V303" s="311">
        <f>[1]СУПЫ!$Q$403</f>
        <v>10</v>
      </c>
      <c r="W303" s="311"/>
      <c r="X303" s="311"/>
      <c r="Y303" s="311"/>
      <c r="Z303" s="311"/>
      <c r="AA303" s="311"/>
      <c r="AB303" s="311"/>
      <c r="AC303" s="311"/>
      <c r="AD303" s="311"/>
      <c r="AE303" s="311"/>
      <c r="AF303" s="311"/>
      <c r="AG303" s="311"/>
      <c r="AH303" s="311"/>
      <c r="AI303" s="311"/>
      <c r="AJ303" s="311"/>
      <c r="AK303" s="311"/>
      <c r="AL303" s="311"/>
      <c r="AM303" s="311"/>
      <c r="AN303" s="311"/>
      <c r="AO303" s="311"/>
      <c r="AP303" s="311"/>
      <c r="AQ303" s="311"/>
      <c r="AR303" s="326"/>
      <c r="AS303" s="311"/>
      <c r="AT303" s="311"/>
      <c r="AU303" s="311"/>
      <c r="AV303" s="311"/>
      <c r="AW303" s="311"/>
      <c r="AX303" s="311"/>
      <c r="AY303" s="326"/>
      <c r="AZ303" s="311"/>
      <c r="BA303" s="311"/>
      <c r="BB303" s="311"/>
      <c r="BC303" s="311"/>
      <c r="BD303" s="311">
        <f>[1]СУПЫ!$Q$405</f>
        <v>2.4</v>
      </c>
      <c r="BE303" s="311"/>
      <c r="BF303" s="311"/>
      <c r="BG303" s="311"/>
      <c r="BH303" s="311"/>
      <c r="BI303" s="310"/>
      <c r="BJ303" s="681"/>
      <c r="BK303" s="687"/>
    </row>
    <row r="304" spans="1:63" ht="15" customHeight="1">
      <c r="A304" s="1411"/>
      <c r="B304" s="1373"/>
      <c r="C304" s="1332" t="s">
        <v>510</v>
      </c>
      <c r="D304" s="308" t="s">
        <v>687</v>
      </c>
      <c r="E304" s="307"/>
      <c r="F304" s="307"/>
      <c r="G304" s="307"/>
      <c r="H304" s="307">
        <f>'[1]МЯСО, РЫБА'!$I$374</f>
        <v>15</v>
      </c>
      <c r="I304" s="307"/>
      <c r="J304" s="326">
        <f>'[1]МЯСО, РЫБА'!$F$372</f>
        <v>1</v>
      </c>
      <c r="K304" s="307"/>
      <c r="L304" s="307"/>
      <c r="M304" s="307"/>
      <c r="N304" s="307">
        <f>'[1]МЯСО, РЫБА'!$F$367</f>
        <v>106.3</v>
      </c>
      <c r="O304" s="307"/>
      <c r="P304" s="307"/>
      <c r="Q304" s="989"/>
      <c r="R304" s="307"/>
      <c r="S304" s="307"/>
      <c r="T304" s="307"/>
      <c r="U304" s="307"/>
      <c r="V304" s="307"/>
      <c r="W304" s="307"/>
      <c r="X304" s="307"/>
      <c r="Y304" s="307"/>
      <c r="Z304" s="307"/>
      <c r="AA304" s="307"/>
      <c r="AB304" s="307"/>
      <c r="AC304" s="307"/>
      <c r="AD304" s="307"/>
      <c r="AE304" s="307"/>
      <c r="AF304" s="307"/>
      <c r="AG304" s="307"/>
      <c r="AH304" s="307"/>
      <c r="AI304" s="307"/>
      <c r="AJ304" s="307"/>
      <c r="AK304" s="307"/>
      <c r="AL304" s="307"/>
      <c r="AM304" s="307"/>
      <c r="AN304" s="307"/>
      <c r="AO304" s="307"/>
      <c r="AP304" s="307"/>
      <c r="AQ304" s="307">
        <f>'[1]МЯСО, РЫБА'!$F$371</f>
        <v>1</v>
      </c>
      <c r="AR304" s="326"/>
      <c r="AS304" s="307"/>
      <c r="AT304" s="307"/>
      <c r="AU304" s="307"/>
      <c r="AV304" s="307"/>
      <c r="AW304" s="307"/>
      <c r="AX304" s="307"/>
      <c r="AY304" s="326"/>
      <c r="AZ304" s="307"/>
      <c r="BA304" s="307"/>
      <c r="BB304" s="307"/>
      <c r="BC304" s="307"/>
      <c r="BD304" s="307">
        <f>'[1]МЯСО, РЫБА'!$F$368</f>
        <v>5.8</v>
      </c>
      <c r="BE304" s="307"/>
      <c r="BF304" s="307"/>
      <c r="BG304" s="307"/>
      <c r="BH304" s="307"/>
      <c r="BI304" s="313"/>
      <c r="BJ304" s="680"/>
      <c r="BK304" s="686"/>
    </row>
    <row r="305" spans="1:63">
      <c r="A305" s="1411"/>
      <c r="B305" s="1373"/>
      <c r="C305" s="1333"/>
      <c r="D305" s="978" t="s">
        <v>688</v>
      </c>
      <c r="E305" s="311"/>
      <c r="F305" s="311"/>
      <c r="G305" s="311"/>
      <c r="H305" s="311">
        <f>'[1]МЯСО, РЫБА'!$T$374</f>
        <v>18.75</v>
      </c>
      <c r="I305" s="311"/>
      <c r="J305" s="326">
        <f>'[1]МЯСО, РЫБА'!$Q$372</f>
        <v>1.25</v>
      </c>
      <c r="K305" s="311"/>
      <c r="L305" s="311"/>
      <c r="M305" s="311"/>
      <c r="N305" s="311">
        <f>'[1]МЯСО, РЫБА'!$Q$367</f>
        <v>141.73333333333332</v>
      </c>
      <c r="O305" s="311"/>
      <c r="P305" s="311"/>
      <c r="Q305" s="989"/>
      <c r="R305" s="311"/>
      <c r="S305" s="311"/>
      <c r="T305" s="311"/>
      <c r="U305" s="311"/>
      <c r="V305" s="311"/>
      <c r="W305" s="311"/>
      <c r="X305" s="311"/>
      <c r="Y305" s="311"/>
      <c r="Z305" s="311"/>
      <c r="AA305" s="311"/>
      <c r="AB305" s="311"/>
      <c r="AC305" s="311"/>
      <c r="AD305" s="311"/>
      <c r="AE305" s="311"/>
      <c r="AF305" s="311"/>
      <c r="AG305" s="311"/>
      <c r="AH305" s="311"/>
      <c r="AI305" s="311"/>
      <c r="AJ305" s="311"/>
      <c r="AK305" s="311"/>
      <c r="AL305" s="311"/>
      <c r="AM305" s="311"/>
      <c r="AN305" s="311"/>
      <c r="AO305" s="311"/>
      <c r="AP305" s="311"/>
      <c r="AQ305" s="311">
        <f>'[1]МЯСО, РЫБА'!$Q$371</f>
        <v>1.25</v>
      </c>
      <c r="AR305" s="326"/>
      <c r="AS305" s="311"/>
      <c r="AT305" s="311"/>
      <c r="AU305" s="311"/>
      <c r="AV305" s="311"/>
      <c r="AW305" s="311"/>
      <c r="AX305" s="311"/>
      <c r="AY305" s="326"/>
      <c r="AZ305" s="311"/>
      <c r="BA305" s="311"/>
      <c r="BB305" s="311"/>
      <c r="BC305" s="311"/>
      <c r="BD305" s="311">
        <f>'[1]МЯСО, РЫБА'!$Q$368</f>
        <v>7.7333333333333334</v>
      </c>
      <c r="BE305" s="311"/>
      <c r="BF305" s="311"/>
      <c r="BG305" s="311"/>
      <c r="BH305" s="311"/>
      <c r="BI305" s="310"/>
      <c r="BJ305" s="681"/>
      <c r="BK305" s="687"/>
    </row>
    <row r="306" spans="1:63" ht="15.75" customHeight="1">
      <c r="A306" s="1546"/>
      <c r="B306" s="1374"/>
      <c r="C306" s="1329" t="s">
        <v>287</v>
      </c>
      <c r="D306" s="308">
        <v>120</v>
      </c>
      <c r="E306" s="307">
        <f>[1]ГАРНИРЫ!$F$104</f>
        <v>19.2</v>
      </c>
      <c r="F306" s="307"/>
      <c r="G306" s="307"/>
      <c r="H306" s="307"/>
      <c r="I306" s="307"/>
      <c r="J306" s="326">
        <f>[1]ГАРНИРЫ!$F$105</f>
        <v>4</v>
      </c>
      <c r="K306" s="307"/>
      <c r="L306" s="307"/>
      <c r="M306" s="307"/>
      <c r="N306" s="307"/>
      <c r="O306" s="307"/>
      <c r="P306" s="307"/>
      <c r="Q306" s="989"/>
      <c r="R306" s="307">
        <f>[1]ГАРНИРЫ!$F$103</f>
        <v>146.24</v>
      </c>
      <c r="S306" s="307"/>
      <c r="T306" s="307"/>
      <c r="U306" s="307"/>
      <c r="V306" s="307"/>
      <c r="W306" s="307"/>
      <c r="X306" s="307"/>
      <c r="Y306" s="307"/>
      <c r="Z306" s="307"/>
      <c r="AA306" s="307"/>
      <c r="AB306" s="307"/>
      <c r="AC306" s="307"/>
      <c r="AD306" s="307"/>
      <c r="AE306" s="307"/>
      <c r="AF306" s="307"/>
      <c r="AG306" s="307"/>
      <c r="AH306" s="307"/>
      <c r="AI306" s="307"/>
      <c r="AJ306" s="307"/>
      <c r="AK306" s="307"/>
      <c r="AL306" s="307"/>
      <c r="AM306" s="307"/>
      <c r="AN306" s="307"/>
      <c r="AO306" s="307"/>
      <c r="AP306" s="307"/>
      <c r="AQ306" s="307"/>
      <c r="AR306" s="326"/>
      <c r="AS306" s="307"/>
      <c r="AT306" s="307"/>
      <c r="AU306" s="307"/>
      <c r="AV306" s="307"/>
      <c r="AW306" s="307"/>
      <c r="AX306" s="307"/>
      <c r="AY306" s="326"/>
      <c r="AZ306" s="307"/>
      <c r="BA306" s="307"/>
      <c r="BB306" s="307"/>
      <c r="BC306" s="307"/>
      <c r="BD306" s="307"/>
      <c r="BE306" s="307"/>
      <c r="BF306" s="307"/>
      <c r="BG306" s="307"/>
      <c r="BH306" s="307"/>
      <c r="BI306" s="307"/>
      <c r="BJ306" s="680"/>
      <c r="BK306" s="686"/>
    </row>
    <row r="307" spans="1:63" ht="15" customHeight="1">
      <c r="A307" s="1546"/>
      <c r="B307" s="1374"/>
      <c r="C307" s="1329"/>
      <c r="D307" s="978">
        <v>150</v>
      </c>
      <c r="E307" s="311">
        <f>[1]ГАРНИРЫ!$Q$104</f>
        <v>24</v>
      </c>
      <c r="F307" s="311"/>
      <c r="G307" s="311"/>
      <c r="H307" s="311"/>
      <c r="I307" s="311"/>
      <c r="J307" s="326">
        <f>[1]ГАРНИРЫ!$Q$105</f>
        <v>5</v>
      </c>
      <c r="K307" s="311"/>
      <c r="L307" s="311"/>
      <c r="M307" s="311"/>
      <c r="N307" s="311"/>
      <c r="O307" s="311"/>
      <c r="P307" s="311"/>
      <c r="Q307" s="989"/>
      <c r="R307" s="311">
        <f>[1]ГАРНИРЫ!$Q$103</f>
        <v>182.8</v>
      </c>
      <c r="S307" s="311"/>
      <c r="T307" s="311"/>
      <c r="U307" s="311"/>
      <c r="V307" s="311"/>
      <c r="W307" s="311"/>
      <c r="X307" s="311"/>
      <c r="Y307" s="311"/>
      <c r="Z307" s="311"/>
      <c r="AA307" s="311"/>
      <c r="AB307" s="311"/>
      <c r="AC307" s="311"/>
      <c r="AD307" s="311"/>
      <c r="AE307" s="311"/>
      <c r="AF307" s="311"/>
      <c r="AG307" s="311"/>
      <c r="AH307" s="311"/>
      <c r="AI307" s="311"/>
      <c r="AJ307" s="311"/>
      <c r="AK307" s="311"/>
      <c r="AL307" s="311"/>
      <c r="AM307" s="311"/>
      <c r="AN307" s="311"/>
      <c r="AO307" s="311"/>
      <c r="AP307" s="311"/>
      <c r="AQ307" s="311"/>
      <c r="AR307" s="326"/>
      <c r="AS307" s="311"/>
      <c r="AT307" s="311"/>
      <c r="AU307" s="311"/>
      <c r="AV307" s="311"/>
      <c r="AW307" s="311"/>
      <c r="AX307" s="311"/>
      <c r="AY307" s="326"/>
      <c r="AZ307" s="311"/>
      <c r="BA307" s="311"/>
      <c r="BB307" s="311"/>
      <c r="BC307" s="311"/>
      <c r="BD307" s="311"/>
      <c r="BE307" s="311"/>
      <c r="BF307" s="311"/>
      <c r="BG307" s="311"/>
      <c r="BH307" s="311"/>
      <c r="BI307" s="311"/>
      <c r="BJ307" s="681"/>
      <c r="BK307" s="687"/>
    </row>
    <row r="308" spans="1:63" ht="15.75" customHeight="1">
      <c r="A308" s="1411"/>
      <c r="B308" s="1373"/>
      <c r="C308" s="1332" t="s">
        <v>516</v>
      </c>
      <c r="D308" s="308">
        <v>150</v>
      </c>
      <c r="E308" s="307"/>
      <c r="F308" s="307"/>
      <c r="G308" s="307"/>
      <c r="H308" s="307"/>
      <c r="I308" s="307"/>
      <c r="J308" s="326"/>
      <c r="K308" s="307"/>
      <c r="L308" s="307"/>
      <c r="M308" s="307"/>
      <c r="N308" s="307"/>
      <c r="O308" s="307"/>
      <c r="P308" s="307"/>
      <c r="Q308" s="989"/>
      <c r="R308" s="307"/>
      <c r="S308" s="307"/>
      <c r="T308" s="307"/>
      <c r="U308" s="307"/>
      <c r="V308" s="307"/>
      <c r="W308" s="307"/>
      <c r="X308" s="307"/>
      <c r="Y308" s="307"/>
      <c r="Z308" s="307"/>
      <c r="AA308" s="307">
        <f>[1]НАПИТКИ!$F$272</f>
        <v>34</v>
      </c>
      <c r="AB308" s="307"/>
      <c r="AC308" s="307"/>
      <c r="AD308" s="307"/>
      <c r="AE308" s="307"/>
      <c r="AF308" s="307"/>
      <c r="AG308" s="307"/>
      <c r="AH308" s="307"/>
      <c r="AI308" s="307"/>
      <c r="AJ308" s="307"/>
      <c r="AK308" s="307"/>
      <c r="AL308" s="307"/>
      <c r="AM308" s="307"/>
      <c r="AN308" s="307"/>
      <c r="AO308" s="307"/>
      <c r="AP308" s="307"/>
      <c r="AQ308" s="307"/>
      <c r="AR308" s="326"/>
      <c r="AS308" s="307"/>
      <c r="AT308" s="307"/>
      <c r="AU308" s="307"/>
      <c r="AV308" s="307"/>
      <c r="AW308" s="307"/>
      <c r="AX308" s="307"/>
      <c r="AY308" s="326"/>
      <c r="AZ308" s="307"/>
      <c r="BA308" s="307"/>
      <c r="BB308" s="307"/>
      <c r="BC308" s="307">
        <f>[1]НАПИТКИ!$F$274</f>
        <v>6.5</v>
      </c>
      <c r="BD308" s="307"/>
      <c r="BE308" s="307"/>
      <c r="BF308" s="307"/>
      <c r="BG308" s="307"/>
      <c r="BH308" s="307"/>
      <c r="BI308" s="313"/>
      <c r="BJ308" s="680"/>
      <c r="BK308" s="686"/>
    </row>
    <row r="309" spans="1:63" ht="17.25" customHeight="1">
      <c r="A309" s="1411"/>
      <c r="B309" s="1373"/>
      <c r="C309" s="1333"/>
      <c r="D309" s="914">
        <v>180</v>
      </c>
      <c r="E309" s="311"/>
      <c r="F309" s="311"/>
      <c r="G309" s="311"/>
      <c r="H309" s="311"/>
      <c r="I309" s="311"/>
      <c r="J309" s="326"/>
      <c r="K309" s="311"/>
      <c r="L309" s="311"/>
      <c r="M309" s="311"/>
      <c r="N309" s="311"/>
      <c r="O309" s="311"/>
      <c r="P309" s="311"/>
      <c r="Q309" s="989"/>
      <c r="R309" s="311"/>
      <c r="S309" s="311"/>
      <c r="T309" s="311"/>
      <c r="U309" s="311"/>
      <c r="V309" s="311"/>
      <c r="W309" s="311"/>
      <c r="X309" s="311"/>
      <c r="Y309" s="311"/>
      <c r="Z309" s="311"/>
      <c r="AA309" s="311">
        <f>[1]НАПИТКИ!$Q$272</f>
        <v>40.799999999999997</v>
      </c>
      <c r="AB309" s="311"/>
      <c r="AC309" s="311"/>
      <c r="AD309" s="311"/>
      <c r="AE309" s="311"/>
      <c r="AF309" s="311"/>
      <c r="AG309" s="311"/>
      <c r="AH309" s="311"/>
      <c r="AI309" s="311"/>
      <c r="AJ309" s="311"/>
      <c r="AK309" s="311"/>
      <c r="AL309" s="311"/>
      <c r="AM309" s="311"/>
      <c r="AN309" s="311"/>
      <c r="AO309" s="311"/>
      <c r="AP309" s="311"/>
      <c r="AQ309" s="311"/>
      <c r="AR309" s="326"/>
      <c r="AS309" s="311"/>
      <c r="AT309" s="311"/>
      <c r="AU309" s="311"/>
      <c r="AV309" s="311"/>
      <c r="AW309" s="311"/>
      <c r="AX309" s="311"/>
      <c r="AY309" s="326"/>
      <c r="AZ309" s="311"/>
      <c r="BA309" s="311"/>
      <c r="BB309" s="311"/>
      <c r="BC309" s="311">
        <f>[1]НАПИТКИ!$Q$274</f>
        <v>7.8</v>
      </c>
      <c r="BD309" s="311"/>
      <c r="BE309" s="311"/>
      <c r="BF309" s="311"/>
      <c r="BG309" s="311"/>
      <c r="BH309" s="311"/>
      <c r="BI309" s="310"/>
      <c r="BJ309" s="681"/>
      <c r="BK309" s="687"/>
    </row>
    <row r="310" spans="1:63" ht="15.75" customHeight="1">
      <c r="A310" s="1411"/>
      <c r="B310" s="1373"/>
      <c r="C310" s="1329" t="s">
        <v>48</v>
      </c>
      <c r="D310" s="308">
        <v>20</v>
      </c>
      <c r="E310" s="307"/>
      <c r="F310" s="307"/>
      <c r="G310" s="307"/>
      <c r="H310" s="307"/>
      <c r="I310" s="307"/>
      <c r="J310" s="326"/>
      <c r="K310" s="307"/>
      <c r="L310" s="307"/>
      <c r="M310" s="307"/>
      <c r="N310" s="307"/>
      <c r="O310" s="307"/>
      <c r="P310" s="307"/>
      <c r="Q310" s="989"/>
      <c r="R310" s="307"/>
      <c r="S310" s="307"/>
      <c r="T310" s="307"/>
      <c r="U310" s="307"/>
      <c r="V310" s="307"/>
      <c r="W310" s="307"/>
      <c r="X310" s="307"/>
      <c r="Y310" s="307"/>
      <c r="Z310" s="307"/>
      <c r="AA310" s="307"/>
      <c r="AB310" s="307"/>
      <c r="AC310" s="307"/>
      <c r="AD310" s="307"/>
      <c r="AE310" s="307"/>
      <c r="AF310" s="307"/>
      <c r="AG310" s="307"/>
      <c r="AH310" s="307"/>
      <c r="AI310" s="307"/>
      <c r="AJ310" s="307"/>
      <c r="AK310" s="307"/>
      <c r="AL310" s="307"/>
      <c r="AM310" s="307"/>
      <c r="AN310" s="307">
        <f>'[1]ГАСТРОНОМИЯ, ВЫПЕЧКА'!$AB$17</f>
        <v>20</v>
      </c>
      <c r="AO310" s="307"/>
      <c r="AP310" s="307"/>
      <c r="AQ310" s="307"/>
      <c r="AR310" s="326"/>
      <c r="AS310" s="307"/>
      <c r="AT310" s="307"/>
      <c r="AU310" s="307"/>
      <c r="AV310" s="307"/>
      <c r="AW310" s="307"/>
      <c r="AX310" s="307"/>
      <c r="AY310" s="326"/>
      <c r="AZ310" s="307"/>
      <c r="BA310" s="307"/>
      <c r="BB310" s="307"/>
      <c r="BC310" s="307"/>
      <c r="BD310" s="307"/>
      <c r="BE310" s="307"/>
      <c r="BF310" s="307"/>
      <c r="BG310" s="307"/>
      <c r="BH310" s="307"/>
      <c r="BI310" s="313"/>
      <c r="BJ310" s="680"/>
      <c r="BK310" s="686"/>
    </row>
    <row r="311" spans="1:63" ht="15.75" customHeight="1">
      <c r="A311" s="1411"/>
      <c r="B311" s="1373"/>
      <c r="C311" s="1329"/>
      <c r="D311" s="907">
        <v>30</v>
      </c>
      <c r="E311" s="311"/>
      <c r="F311" s="311"/>
      <c r="G311" s="311"/>
      <c r="H311" s="311"/>
      <c r="I311" s="311"/>
      <c r="J311" s="326"/>
      <c r="K311" s="311"/>
      <c r="L311" s="311"/>
      <c r="M311" s="311"/>
      <c r="N311" s="311"/>
      <c r="O311" s="311"/>
      <c r="P311" s="311"/>
      <c r="Q311" s="989"/>
      <c r="R311" s="311"/>
      <c r="S311" s="311"/>
      <c r="T311" s="311"/>
      <c r="U311" s="311"/>
      <c r="V311" s="311"/>
      <c r="W311" s="311"/>
      <c r="X311" s="311"/>
      <c r="Y311" s="311"/>
      <c r="Z311" s="311"/>
      <c r="AA311" s="311"/>
      <c r="AB311" s="311"/>
      <c r="AC311" s="311"/>
      <c r="AD311" s="311"/>
      <c r="AE311" s="311"/>
      <c r="AF311" s="311"/>
      <c r="AG311" s="311"/>
      <c r="AH311" s="311"/>
      <c r="AI311" s="311"/>
      <c r="AJ311" s="311"/>
      <c r="AK311" s="311"/>
      <c r="AL311" s="311"/>
      <c r="AM311" s="311"/>
      <c r="AN311" s="311">
        <f>'[1]ГАСТРОНОМИЯ, ВЫПЕЧКА'!$AM$17</f>
        <v>30</v>
      </c>
      <c r="AO311" s="311"/>
      <c r="AP311" s="311"/>
      <c r="AQ311" s="311"/>
      <c r="AR311" s="326"/>
      <c r="AS311" s="311"/>
      <c r="AT311" s="311"/>
      <c r="AU311" s="311"/>
      <c r="AV311" s="311"/>
      <c r="AW311" s="311"/>
      <c r="AX311" s="311"/>
      <c r="AY311" s="326"/>
      <c r="AZ311" s="311"/>
      <c r="BA311" s="311"/>
      <c r="BB311" s="311"/>
      <c r="BC311" s="311"/>
      <c r="BD311" s="311"/>
      <c r="BE311" s="311"/>
      <c r="BF311" s="311"/>
      <c r="BG311" s="311"/>
      <c r="BH311" s="311"/>
      <c r="BI311" s="310"/>
      <c r="BJ311" s="681"/>
      <c r="BK311" s="687"/>
    </row>
    <row r="312" spans="1:63">
      <c r="A312" s="1411"/>
      <c r="B312" s="1373"/>
      <c r="C312" s="1329" t="s">
        <v>68</v>
      </c>
      <c r="D312" s="308">
        <v>20</v>
      </c>
      <c r="E312" s="307"/>
      <c r="F312" s="307"/>
      <c r="G312" s="307"/>
      <c r="H312" s="307"/>
      <c r="I312" s="307"/>
      <c r="J312" s="326"/>
      <c r="K312" s="307"/>
      <c r="L312" s="307"/>
      <c r="M312" s="307"/>
      <c r="N312" s="307"/>
      <c r="O312" s="307"/>
      <c r="P312" s="307"/>
      <c r="Q312" s="989"/>
      <c r="R312" s="307"/>
      <c r="S312" s="307"/>
      <c r="T312" s="307"/>
      <c r="U312" s="307"/>
      <c r="V312" s="307"/>
      <c r="W312" s="307"/>
      <c r="X312" s="307"/>
      <c r="Y312" s="307"/>
      <c r="Z312" s="307"/>
      <c r="AA312" s="307"/>
      <c r="AB312" s="307"/>
      <c r="AC312" s="307"/>
      <c r="AD312" s="307"/>
      <c r="AE312" s="307"/>
      <c r="AF312" s="307"/>
      <c r="AG312" s="307"/>
      <c r="AH312" s="307"/>
      <c r="AI312" s="307"/>
      <c r="AJ312" s="307"/>
      <c r="AK312" s="307"/>
      <c r="AL312" s="307"/>
      <c r="AM312" s="307"/>
      <c r="AN312" s="307"/>
      <c r="AO312" s="307">
        <f>'[1]ГАСТРОНОМИЯ, ВЫПЕЧКА'!$AB$60</f>
        <v>20</v>
      </c>
      <c r="AP312" s="307"/>
      <c r="AQ312" s="307"/>
      <c r="AR312" s="326"/>
      <c r="AS312" s="307"/>
      <c r="AT312" s="307"/>
      <c r="AU312" s="307"/>
      <c r="AV312" s="307"/>
      <c r="AW312" s="307"/>
      <c r="AX312" s="307"/>
      <c r="AY312" s="326"/>
      <c r="AZ312" s="307"/>
      <c r="BA312" s="307"/>
      <c r="BB312" s="307"/>
      <c r="BC312" s="307"/>
      <c r="BD312" s="307"/>
      <c r="BE312" s="307"/>
      <c r="BF312" s="307"/>
      <c r="BG312" s="307"/>
      <c r="BH312" s="307"/>
      <c r="BI312" s="313"/>
      <c r="BJ312" s="680"/>
      <c r="BK312" s="686"/>
    </row>
    <row r="313" spans="1:63">
      <c r="A313" s="1411"/>
      <c r="B313" s="1375"/>
      <c r="C313" s="1329"/>
      <c r="D313" s="923">
        <v>20</v>
      </c>
      <c r="E313" s="311"/>
      <c r="F313" s="311"/>
      <c r="G313" s="311"/>
      <c r="H313" s="311"/>
      <c r="I313" s="311"/>
      <c r="J313" s="326"/>
      <c r="K313" s="311"/>
      <c r="L313" s="311"/>
      <c r="M313" s="311"/>
      <c r="N313" s="311"/>
      <c r="O313" s="311"/>
      <c r="P313" s="311"/>
      <c r="Q313" s="989"/>
      <c r="R313" s="311"/>
      <c r="S313" s="311"/>
      <c r="T313" s="311"/>
      <c r="U313" s="311"/>
      <c r="V313" s="311"/>
      <c r="W313" s="311"/>
      <c r="X313" s="311"/>
      <c r="Y313" s="311"/>
      <c r="Z313" s="311"/>
      <c r="AA313" s="311"/>
      <c r="AB313" s="311"/>
      <c r="AC313" s="311"/>
      <c r="AD313" s="311"/>
      <c r="AE313" s="311"/>
      <c r="AF313" s="311"/>
      <c r="AG313" s="311"/>
      <c r="AH313" s="311"/>
      <c r="AI313" s="311"/>
      <c r="AJ313" s="311"/>
      <c r="AK313" s="311"/>
      <c r="AL313" s="311"/>
      <c r="AM313" s="311"/>
      <c r="AN313" s="311"/>
      <c r="AO313" s="311">
        <f>'[1]ГАСТРОНОМИЯ, ВЫПЕЧКА'!$AB$60</f>
        <v>20</v>
      </c>
      <c r="AP313" s="311"/>
      <c r="AQ313" s="311"/>
      <c r="AR313" s="326"/>
      <c r="AS313" s="311"/>
      <c r="AT313" s="311"/>
      <c r="AU313" s="311"/>
      <c r="AV313" s="311"/>
      <c r="AW313" s="311"/>
      <c r="AX313" s="311"/>
      <c r="AY313" s="326"/>
      <c r="AZ313" s="311"/>
      <c r="BA313" s="311"/>
      <c r="BB313" s="311"/>
      <c r="BC313" s="311"/>
      <c r="BD313" s="311"/>
      <c r="BE313" s="311"/>
      <c r="BF313" s="311"/>
      <c r="BG313" s="311"/>
      <c r="BH313" s="311"/>
      <c r="BI313" s="310"/>
      <c r="BJ313" s="681"/>
      <c r="BK313" s="687"/>
    </row>
    <row r="314" spans="1:63" ht="15.75" customHeight="1">
      <c r="A314" s="1411"/>
      <c r="B314" s="1372" t="s">
        <v>271</v>
      </c>
      <c r="C314" s="1332" t="s">
        <v>319</v>
      </c>
      <c r="D314" s="308">
        <v>60</v>
      </c>
      <c r="E314" s="307">
        <f>'[1]ГАСТРОНОМИЯ, ВЫПЕЧКА'!$F$153</f>
        <v>7.4</v>
      </c>
      <c r="F314" s="307"/>
      <c r="G314" s="307"/>
      <c r="H314" s="307"/>
      <c r="I314" s="307"/>
      <c r="J314" s="326">
        <f>'[1]ГАСТРОНОМИЯ, ВЫПЕЧКА'!$F$149</f>
        <v>3</v>
      </c>
      <c r="K314" s="307"/>
      <c r="L314" s="307"/>
      <c r="M314" s="307"/>
      <c r="N314" s="307"/>
      <c r="O314" s="307"/>
      <c r="P314" s="307"/>
      <c r="Q314" s="989">
        <f>'[1]ГАСТРОНОМИЯ, ВЫПЕЧКА'!$F$150+'[1]ГАСТРОНОМИЯ, ВЫПЕЧКА'!$F$158</f>
        <v>8.8999999999999996E-2</v>
      </c>
      <c r="R314" s="307"/>
      <c r="S314" s="307"/>
      <c r="T314" s="307"/>
      <c r="U314" s="307"/>
      <c r="V314" s="307"/>
      <c r="W314" s="307"/>
      <c r="X314" s="307"/>
      <c r="Y314" s="307"/>
      <c r="Z314" s="307"/>
      <c r="AA314" s="307"/>
      <c r="AB314" s="307"/>
      <c r="AC314" s="307"/>
      <c r="AD314" s="307"/>
      <c r="AE314" s="307"/>
      <c r="AF314" s="307"/>
      <c r="AG314" s="307">
        <f>'[1]ГАСТРОНОМИЯ, ВЫПЕЧКА'!$F$155</f>
        <v>20.2</v>
      </c>
      <c r="AH314" s="307"/>
      <c r="AI314" s="307"/>
      <c r="AJ314" s="307"/>
      <c r="AK314" s="307"/>
      <c r="AL314" s="307"/>
      <c r="AM314" s="307"/>
      <c r="AN314" s="307"/>
      <c r="AO314" s="307"/>
      <c r="AP314" s="307"/>
      <c r="AQ314" s="307">
        <f>'[1]ГАСТРОНОМИЯ, ВЫПЕЧКА'!$F$147+'[1]ГАСТРОНОМИЯ, ВЫПЕЧКА'!$F$154</f>
        <v>28.4</v>
      </c>
      <c r="AR314" s="326"/>
      <c r="AS314" s="307"/>
      <c r="AT314" s="307"/>
      <c r="AU314" s="307"/>
      <c r="AV314" s="307"/>
      <c r="AW314" s="307"/>
      <c r="AX314" s="307"/>
      <c r="AY314" s="326"/>
      <c r="AZ314" s="307"/>
      <c r="BA314" s="307"/>
      <c r="BB314" s="307"/>
      <c r="BC314" s="307">
        <f>'[1]ГАСТРОНОМИЯ, ВЫПЕЧКА'!$F$148</f>
        <v>2</v>
      </c>
      <c r="BD314" s="307">
        <f>'[1]ГАСТРОНОМИЯ, ВЫПЕЧКА'!$F$157</f>
        <v>0.9</v>
      </c>
      <c r="BE314" s="307"/>
      <c r="BF314" s="307"/>
      <c r="BG314" s="307"/>
      <c r="BH314" s="307"/>
      <c r="BI314" s="313"/>
      <c r="BJ314" s="697">
        <f>'[1]ГАСТРОНОМИЯ, ВЫПЕЧКА'!$F$152</f>
        <v>0.25</v>
      </c>
      <c r="BK314" s="686"/>
    </row>
    <row r="315" spans="1:63" ht="16.5" customHeight="1">
      <c r="A315" s="1411"/>
      <c r="B315" s="1373"/>
      <c r="C315" s="1333"/>
      <c r="D315" s="907">
        <v>60</v>
      </c>
      <c r="E315" s="314">
        <f>'[1]ГАСТРОНОМИЯ, ВЫПЕЧКА'!$F$153</f>
        <v>7.4</v>
      </c>
      <c r="F315" s="314"/>
      <c r="G315" s="314"/>
      <c r="H315" s="314"/>
      <c r="I315" s="314"/>
      <c r="J315" s="326">
        <f>'[1]ГАСТРОНОМИЯ, ВЫПЕЧКА'!$F$149</f>
        <v>3</v>
      </c>
      <c r="K315" s="314"/>
      <c r="L315" s="314"/>
      <c r="M315" s="314"/>
      <c r="N315" s="314"/>
      <c r="O315" s="314"/>
      <c r="P315" s="314"/>
      <c r="Q315" s="989">
        <f>'[1]ГАСТРОНОМИЯ, ВЫПЕЧКА'!$F$150+'[1]ГАСТРОНОМИЯ, ВЫПЕЧКА'!$F$158</f>
        <v>8.8999999999999996E-2</v>
      </c>
      <c r="R315" s="314"/>
      <c r="S315" s="314"/>
      <c r="T315" s="314"/>
      <c r="U315" s="314"/>
      <c r="V315" s="314"/>
      <c r="W315" s="314"/>
      <c r="X315" s="314"/>
      <c r="Y315" s="314"/>
      <c r="Z315" s="314"/>
      <c r="AA315" s="314"/>
      <c r="AB315" s="314"/>
      <c r="AC315" s="314"/>
      <c r="AD315" s="314"/>
      <c r="AE315" s="314"/>
      <c r="AF315" s="314"/>
      <c r="AG315" s="314">
        <f>'[1]ГАСТРОНОМИЯ, ВЫПЕЧКА'!$F$155</f>
        <v>20.2</v>
      </c>
      <c r="AH315" s="314"/>
      <c r="AI315" s="314"/>
      <c r="AJ315" s="314"/>
      <c r="AK315" s="314"/>
      <c r="AL315" s="314"/>
      <c r="AM315" s="314"/>
      <c r="AN315" s="314"/>
      <c r="AO315" s="314"/>
      <c r="AP315" s="314"/>
      <c r="AQ315" s="314">
        <f>'[1]ГАСТРОНОМИЯ, ВЫПЕЧКА'!$F$147+'[1]ГАСТРОНОМИЯ, ВЫПЕЧКА'!$F$154</f>
        <v>28.4</v>
      </c>
      <c r="AR315" s="326"/>
      <c r="AS315" s="314"/>
      <c r="AT315" s="314"/>
      <c r="AU315" s="314"/>
      <c r="AV315" s="314"/>
      <c r="AW315" s="314"/>
      <c r="AX315" s="314"/>
      <c r="AY315" s="326"/>
      <c r="AZ315" s="314"/>
      <c r="BA315" s="314"/>
      <c r="BB315" s="314"/>
      <c r="BC315" s="314">
        <f>'[1]ГАСТРОНОМИЯ, ВЫПЕЧКА'!$F$148</f>
        <v>2</v>
      </c>
      <c r="BD315" s="314">
        <f>'[1]ГАСТРОНОМИЯ, ВЫПЕЧКА'!$F$157</f>
        <v>0.9</v>
      </c>
      <c r="BE315" s="314"/>
      <c r="BF315" s="314"/>
      <c r="BG315" s="314"/>
      <c r="BH315" s="314"/>
      <c r="BI315" s="328"/>
      <c r="BJ315" s="698">
        <f>'[1]ГАСТРОНОМИЯ, ВЫПЕЧКА'!$F$152</f>
        <v>0.25</v>
      </c>
      <c r="BK315" s="688"/>
    </row>
    <row r="316" spans="1:63" ht="15.75" customHeight="1">
      <c r="A316" s="1411"/>
      <c r="B316" s="1373"/>
      <c r="C316" s="1329" t="s">
        <v>362</v>
      </c>
      <c r="D316" s="308">
        <v>150</v>
      </c>
      <c r="E316" s="307"/>
      <c r="F316" s="307">
        <f>[1]НАПИТКИ!$F$452</f>
        <v>154.5</v>
      </c>
      <c r="G316" s="307"/>
      <c r="H316" s="307"/>
      <c r="I316" s="307"/>
      <c r="J316" s="326"/>
      <c r="K316" s="307"/>
      <c r="L316" s="307"/>
      <c r="M316" s="307"/>
      <c r="N316" s="307"/>
      <c r="O316" s="307"/>
      <c r="P316" s="307"/>
      <c r="Q316" s="989"/>
      <c r="R316" s="307"/>
      <c r="S316" s="307"/>
      <c r="T316" s="307"/>
      <c r="U316" s="307"/>
      <c r="V316" s="307"/>
      <c r="W316" s="307"/>
      <c r="X316" s="307"/>
      <c r="Y316" s="307"/>
      <c r="Z316" s="307"/>
      <c r="AA316" s="307"/>
      <c r="AB316" s="307"/>
      <c r="AC316" s="307"/>
      <c r="AD316" s="307"/>
      <c r="AE316" s="307"/>
      <c r="AF316" s="307"/>
      <c r="AG316" s="307"/>
      <c r="AH316" s="307"/>
      <c r="AI316" s="307"/>
      <c r="AJ316" s="307"/>
      <c r="AK316" s="307"/>
      <c r="AL316" s="307"/>
      <c r="AM316" s="307"/>
      <c r="AN316" s="307"/>
      <c r="AO316" s="307"/>
      <c r="AP316" s="307"/>
      <c r="AQ316" s="307"/>
      <c r="AR316" s="326"/>
      <c r="AS316" s="307"/>
      <c r="AT316" s="307"/>
      <c r="AU316" s="307"/>
      <c r="AV316" s="307"/>
      <c r="AW316" s="307"/>
      <c r="AX316" s="307"/>
      <c r="AY316" s="326"/>
      <c r="AZ316" s="307"/>
      <c r="BA316" s="307"/>
      <c r="BB316" s="307"/>
      <c r="BC316" s="307"/>
      <c r="BD316" s="307"/>
      <c r="BE316" s="307"/>
      <c r="BF316" s="307"/>
      <c r="BG316" s="307"/>
      <c r="BH316" s="307"/>
      <c r="BI316" s="307"/>
      <c r="BJ316" s="680"/>
      <c r="BK316" s="686"/>
    </row>
    <row r="317" spans="1:63" ht="15.75" thickBot="1">
      <c r="A317" s="1411"/>
      <c r="B317" s="1370"/>
      <c r="C317" s="1547"/>
      <c r="D317" s="909">
        <v>180</v>
      </c>
      <c r="E317" s="322"/>
      <c r="F317" s="322">
        <f>[1]НАПИТКИ!$Q$452</f>
        <v>185.4</v>
      </c>
      <c r="G317" s="322"/>
      <c r="H317" s="322"/>
      <c r="I317" s="322"/>
      <c r="J317" s="1003"/>
      <c r="K317" s="322"/>
      <c r="L317" s="322"/>
      <c r="M317" s="322"/>
      <c r="N317" s="322"/>
      <c r="O317" s="322"/>
      <c r="P317" s="322"/>
      <c r="Q317" s="995"/>
      <c r="R317" s="322"/>
      <c r="S317" s="322"/>
      <c r="T317" s="322"/>
      <c r="U317" s="322"/>
      <c r="V317" s="322"/>
      <c r="W317" s="322"/>
      <c r="X317" s="322"/>
      <c r="Y317" s="322"/>
      <c r="Z317" s="322"/>
      <c r="AA317" s="322"/>
      <c r="AB317" s="322"/>
      <c r="AC317" s="322"/>
      <c r="AD317" s="322"/>
      <c r="AE317" s="322"/>
      <c r="AF317" s="322"/>
      <c r="AG317" s="322"/>
      <c r="AH317" s="322"/>
      <c r="AI317" s="322"/>
      <c r="AJ317" s="322"/>
      <c r="AK317" s="322"/>
      <c r="AL317" s="322"/>
      <c r="AM317" s="322"/>
      <c r="AN317" s="322"/>
      <c r="AO317" s="322"/>
      <c r="AP317" s="322"/>
      <c r="AQ317" s="322"/>
      <c r="AR317" s="1003"/>
      <c r="AS317" s="322"/>
      <c r="AT317" s="322"/>
      <c r="AU317" s="322"/>
      <c r="AV317" s="322"/>
      <c r="AW317" s="322"/>
      <c r="AX317" s="322"/>
      <c r="AY317" s="1003"/>
      <c r="AZ317" s="322"/>
      <c r="BA317" s="322"/>
      <c r="BB317" s="322"/>
      <c r="BC317" s="322"/>
      <c r="BD317" s="322"/>
      <c r="BE317" s="322"/>
      <c r="BF317" s="322"/>
      <c r="BG317" s="322"/>
      <c r="BH317" s="322"/>
      <c r="BI317" s="322"/>
      <c r="BJ317" s="332"/>
      <c r="BK317" s="694"/>
    </row>
    <row r="318" spans="1:63" s="300" customFormat="1" ht="15.75" customHeight="1">
      <c r="A318" s="303"/>
      <c r="B318" s="303"/>
      <c r="C318" s="1397"/>
      <c r="D318" s="911"/>
      <c r="E318" s="911"/>
      <c r="F318" s="911"/>
      <c r="G318" s="911"/>
      <c r="H318" s="911"/>
      <c r="I318" s="911"/>
      <c r="J318" s="1009"/>
      <c r="K318" s="911"/>
      <c r="L318" s="911"/>
      <c r="M318" s="911"/>
      <c r="N318" s="911"/>
      <c r="O318" s="302"/>
      <c r="P318" s="911"/>
      <c r="Q318" s="996"/>
      <c r="R318" s="911"/>
      <c r="S318" s="911"/>
      <c r="T318" s="911"/>
      <c r="U318" s="911"/>
      <c r="V318" s="911"/>
      <c r="W318" s="911"/>
      <c r="X318" s="911"/>
      <c r="Y318" s="911"/>
      <c r="Z318" s="911"/>
      <c r="AA318" s="911"/>
      <c r="AB318" s="911"/>
      <c r="AC318" s="911"/>
      <c r="AD318" s="911"/>
      <c r="AE318" s="911"/>
      <c r="AF318" s="911"/>
      <c r="AG318" s="911"/>
      <c r="AH318" s="911"/>
      <c r="AI318" s="911"/>
      <c r="AJ318" s="911"/>
      <c r="AK318" s="911"/>
      <c r="AL318" s="911"/>
      <c r="AM318" s="911"/>
      <c r="AN318" s="911"/>
      <c r="AO318" s="911"/>
      <c r="AP318" s="911"/>
      <c r="AQ318" s="911"/>
      <c r="AR318" s="1009"/>
      <c r="AS318" s="911"/>
      <c r="AT318" s="911"/>
      <c r="AU318" s="911"/>
      <c r="AV318" s="911"/>
      <c r="AW318" s="911"/>
      <c r="AX318" s="911"/>
      <c r="AY318" s="1009"/>
      <c r="AZ318" s="911"/>
      <c r="BA318" s="911"/>
      <c r="BB318" s="911"/>
      <c r="BC318" s="911"/>
      <c r="BD318" s="911"/>
      <c r="BE318" s="911"/>
      <c r="BF318" s="911"/>
      <c r="BG318" s="911"/>
      <c r="BH318" s="911"/>
      <c r="BI318" s="911"/>
      <c r="BJ318" s="911"/>
      <c r="BK318" s="696"/>
    </row>
    <row r="319" spans="1:63" s="285" customFormat="1" ht="15.75" thickBot="1">
      <c r="A319" s="288"/>
      <c r="B319" s="288"/>
      <c r="C319" s="1396"/>
      <c r="D319" s="912"/>
      <c r="E319" s="912"/>
      <c r="F319" s="912"/>
      <c r="G319" s="912"/>
      <c r="H319" s="912"/>
      <c r="I319" s="912"/>
      <c r="J319" s="1010"/>
      <c r="K319" s="912"/>
      <c r="L319" s="912"/>
      <c r="M319" s="912"/>
      <c r="N319" s="912"/>
      <c r="O319" s="287"/>
      <c r="P319" s="912"/>
      <c r="Q319" s="997"/>
      <c r="R319" s="912"/>
      <c r="S319" s="912"/>
      <c r="T319" s="912"/>
      <c r="U319" s="912"/>
      <c r="V319" s="912"/>
      <c r="W319" s="912"/>
      <c r="X319" s="912"/>
      <c r="Y319" s="912"/>
      <c r="Z319" s="912"/>
      <c r="AA319" s="912"/>
      <c r="AB319" s="912"/>
      <c r="AC319" s="912"/>
      <c r="AD319" s="912"/>
      <c r="AE319" s="912"/>
      <c r="AF319" s="912"/>
      <c r="AG319" s="912"/>
      <c r="AH319" s="912"/>
      <c r="AI319" s="912"/>
      <c r="AJ319" s="912"/>
      <c r="AK319" s="912"/>
      <c r="AL319" s="912"/>
      <c r="AM319" s="912"/>
      <c r="AN319" s="912"/>
      <c r="AO319" s="912"/>
      <c r="AP319" s="912"/>
      <c r="AQ319" s="912"/>
      <c r="AR319" s="1010"/>
      <c r="AS319" s="912"/>
      <c r="AT319" s="912"/>
      <c r="AU319" s="912"/>
      <c r="AV319" s="912"/>
      <c r="AW319" s="912"/>
      <c r="AX319" s="912"/>
      <c r="AY319" s="1010"/>
      <c r="AZ319" s="912"/>
      <c r="BA319" s="912"/>
      <c r="BB319" s="912"/>
      <c r="BC319" s="912"/>
      <c r="BD319" s="912"/>
      <c r="BE319" s="912"/>
      <c r="BF319" s="912"/>
      <c r="BG319" s="912"/>
      <c r="BH319" s="912"/>
      <c r="BI319" s="912"/>
      <c r="BJ319" s="912"/>
      <c r="BK319" s="691"/>
    </row>
    <row r="320" spans="1:63" s="285" customFormat="1" ht="15.75" customHeight="1">
      <c r="A320" s="288"/>
      <c r="B320" s="288"/>
      <c r="C320" s="1402" t="s">
        <v>269</v>
      </c>
      <c r="D320" s="299" t="s">
        <v>207</v>
      </c>
      <c r="E320" s="298">
        <f>SUM(E3+E5+E7+E9+E11+E13+E15+E17+E19+E21+E23+E25+E27+E29+E31+E33+E35+E37+E39+E41+E43+E45+E47+E49+E51+E53+E54+E56+E58+E60+E62+E64+E66+E68+E70+E72+E74+E76+E78+E80+E82+E84+E86+E88+E90+E92+E96+E98+E100+E102+E104+E106+E108+E110+E112+E114+E116+E118+E120+E122+E124+E126+E128+E130+E132+E134+E136+E138+E140+E142+E144+E146+E148+E150+E152+E154+E156+E158+E160+E162+E164+E166+E168+E170+E172+E174+E176+E178+E180+E182+E184+E186+E188+E190+E192+E194+E196+E198+E200+E202+E204+E206+E208+E210+E212+E214+E216+E218+E220+E222+E224+E226+E228+E230+E232+E234+E236+E238+E240+E242+E244+E246+E248+E250+E252+E254+E256+E258+E260+E262+E264+E266+E268+E270+E272+E274+E276+E278+E280+E282+E284+E286+E288+E290+E292+E294+E296+E298+E300+E302+E304+E306+E308+E310+E312+E314+E316)</f>
        <v>1818.6426190476193</v>
      </c>
      <c r="F320" s="298">
        <f t="shared" ref="F320:BK320" si="0">SUM(F3+F5+F7+F9+F11+F13+F15+F17+F19+F21+F23+F25+F27+F29+F31+F33+F35+F37+F39+F41+F43+F45+F47+F49+F51+F53+F54+F56+F58+F60+F62+F64+F66+F68+F70+F72+F74+F76+F78+F80+F82+F84+F86+F88+F90+F92+F96+F98+F100+F102+F104+F106+F108+F110+F112+F114+F116+F118+F120+F122+F124+F126+F128+F130+F132+F134+F136+F138+F140+F142+F144+F146+F148+F150+F152+F154+F156+F158+F160+F162+F164+F166+F168+F170+F172+F174+F176+F178+F180+F182+F184+F186+F188+F190+F192+F194+F196+F198+F200+F202+F204+F206+F208+F210+F212+F214+F216+F218+F220+F222+F224+F226+F228+F230+F232+F234+F236+F238+F240+F242+F244+F246+F248+F250+F252+F254+F256+F258+F260+F262+F264+F266+F268+F270+F272+F274+F276+F278+F280+F282+F284+F286+F288+F290+F292+F294+F296+F298+F300+F302+F304+F306+F308+F310+F312+F314+F316)</f>
        <v>925.4</v>
      </c>
      <c r="G320" s="298">
        <f t="shared" si="0"/>
        <v>429.37</v>
      </c>
      <c r="H320" s="298">
        <f t="shared" si="0"/>
        <v>71.36</v>
      </c>
      <c r="I320" s="298">
        <f t="shared" si="0"/>
        <v>100</v>
      </c>
      <c r="J320" s="1011">
        <f t="shared" si="0"/>
        <v>137.79476190476191</v>
      </c>
      <c r="K320" s="298">
        <f t="shared" si="0"/>
        <v>48</v>
      </c>
      <c r="L320" s="298">
        <f t="shared" si="0"/>
        <v>198.9</v>
      </c>
      <c r="M320" s="298">
        <f t="shared" si="0"/>
        <v>46.2</v>
      </c>
      <c r="N320" s="298">
        <f t="shared" si="0"/>
        <v>212.6</v>
      </c>
      <c r="O320" s="298">
        <f t="shared" si="0"/>
        <v>197.76</v>
      </c>
      <c r="P320" s="298">
        <f t="shared" si="0"/>
        <v>233.3</v>
      </c>
      <c r="Q320" s="998">
        <f t="shared" si="0"/>
        <v>6.372530952380953</v>
      </c>
      <c r="R320" s="298">
        <f t="shared" si="0"/>
        <v>1328.06</v>
      </c>
      <c r="S320" s="298">
        <f t="shared" si="0"/>
        <v>361.20000000000005</v>
      </c>
      <c r="T320" s="298">
        <f t="shared" si="0"/>
        <v>92.8</v>
      </c>
      <c r="U320" s="298">
        <f t="shared" si="0"/>
        <v>231.88500000000005</v>
      </c>
      <c r="V320" s="298">
        <f t="shared" si="0"/>
        <v>371.35</v>
      </c>
      <c r="W320" s="298">
        <f t="shared" si="0"/>
        <v>206</v>
      </c>
      <c r="X320" s="298">
        <f t="shared" si="0"/>
        <v>0</v>
      </c>
      <c r="Y320" s="298">
        <f t="shared" si="0"/>
        <v>0</v>
      </c>
      <c r="Z320" s="298">
        <f t="shared" si="0"/>
        <v>0</v>
      </c>
      <c r="AA320" s="298">
        <f t="shared" si="0"/>
        <v>500.4</v>
      </c>
      <c r="AB320" s="298">
        <f t="shared" si="0"/>
        <v>190</v>
      </c>
      <c r="AC320" s="298">
        <f t="shared" si="0"/>
        <v>18</v>
      </c>
      <c r="AD320" s="298">
        <f t="shared" si="0"/>
        <v>37.200000000000003</v>
      </c>
      <c r="AE320" s="298">
        <f t="shared" si="0"/>
        <v>10</v>
      </c>
      <c r="AF320" s="298">
        <f t="shared" si="0"/>
        <v>30</v>
      </c>
      <c r="AG320" s="298">
        <f t="shared" si="0"/>
        <v>88.4</v>
      </c>
      <c r="AH320" s="298">
        <f t="shared" si="0"/>
        <v>750</v>
      </c>
      <c r="AI320" s="298">
        <f t="shared" si="0"/>
        <v>45.699999999999989</v>
      </c>
      <c r="AJ320" s="298">
        <f t="shared" si="0"/>
        <v>179</v>
      </c>
      <c r="AK320" s="298">
        <f t="shared" si="0"/>
        <v>0</v>
      </c>
      <c r="AL320" s="298">
        <f t="shared" si="0"/>
        <v>81.28</v>
      </c>
      <c r="AM320" s="298">
        <f t="shared" si="0"/>
        <v>103</v>
      </c>
      <c r="AN320" s="298">
        <f t="shared" si="0"/>
        <v>447.90000000000003</v>
      </c>
      <c r="AO320" s="298">
        <f t="shared" si="0"/>
        <v>300</v>
      </c>
      <c r="AP320" s="298">
        <f t="shared" si="0"/>
        <v>16.580000000000002</v>
      </c>
      <c r="AQ320" s="298">
        <f t="shared" si="0"/>
        <v>200.35428571428571</v>
      </c>
      <c r="AR320" s="1011">
        <f t="shared" si="0"/>
        <v>64.14</v>
      </c>
      <c r="AS320" s="298">
        <f t="shared" si="0"/>
        <v>67.92</v>
      </c>
      <c r="AT320" s="298">
        <f t="shared" si="0"/>
        <v>0</v>
      </c>
      <c r="AU320" s="298">
        <f t="shared" si="0"/>
        <v>15.3</v>
      </c>
      <c r="AV320" s="298">
        <f t="shared" si="0"/>
        <v>50.6</v>
      </c>
      <c r="AW320" s="298">
        <f t="shared" si="0"/>
        <v>0</v>
      </c>
      <c r="AX320" s="298">
        <f t="shared" si="0"/>
        <v>39</v>
      </c>
      <c r="AY320" s="1011">
        <f t="shared" si="0"/>
        <v>64</v>
      </c>
      <c r="AZ320" s="298">
        <f t="shared" si="0"/>
        <v>70</v>
      </c>
      <c r="BA320" s="298">
        <f t="shared" si="0"/>
        <v>3.75</v>
      </c>
      <c r="BB320" s="298">
        <f t="shared" si="0"/>
        <v>0</v>
      </c>
      <c r="BC320" s="298">
        <f t="shared" si="0"/>
        <v>204.96999999999994</v>
      </c>
      <c r="BD320" s="298">
        <f t="shared" si="0"/>
        <v>69.905000000000001</v>
      </c>
      <c r="BE320" s="298">
        <f t="shared" si="0"/>
        <v>4</v>
      </c>
      <c r="BF320" s="298">
        <f t="shared" si="0"/>
        <v>7.5</v>
      </c>
      <c r="BG320" s="298">
        <f t="shared" si="0"/>
        <v>10.4</v>
      </c>
      <c r="BH320" s="298">
        <f t="shared" si="0"/>
        <v>0.3</v>
      </c>
      <c r="BI320" s="298">
        <f t="shared" si="0"/>
        <v>0</v>
      </c>
      <c r="BJ320" s="298">
        <f t="shared" si="0"/>
        <v>1.6</v>
      </c>
      <c r="BK320" s="993">
        <f t="shared" si="0"/>
        <v>0</v>
      </c>
    </row>
    <row r="321" spans="1:63" s="716" customFormat="1" ht="15.75" customHeight="1">
      <c r="A321" s="710"/>
      <c r="B321" s="710"/>
      <c r="C321" s="1403"/>
      <c r="D321" s="711" t="s">
        <v>268</v>
      </c>
      <c r="E321" s="712">
        <f t="shared" ref="E321:BK321" si="1">E320/10</f>
        <v>181.86426190476192</v>
      </c>
      <c r="F321" s="712">
        <f t="shared" si="1"/>
        <v>92.539999999999992</v>
      </c>
      <c r="G321" s="712">
        <f t="shared" si="1"/>
        <v>42.936999999999998</v>
      </c>
      <c r="H321" s="712">
        <f t="shared" si="1"/>
        <v>7.1360000000000001</v>
      </c>
      <c r="I321" s="712">
        <f t="shared" si="1"/>
        <v>10</v>
      </c>
      <c r="J321" s="712">
        <f t="shared" si="1"/>
        <v>13.779476190476192</v>
      </c>
      <c r="K321" s="712">
        <f t="shared" si="1"/>
        <v>4.8</v>
      </c>
      <c r="L321" s="712">
        <f t="shared" si="1"/>
        <v>19.89</v>
      </c>
      <c r="M321" s="712">
        <f t="shared" si="1"/>
        <v>4.62</v>
      </c>
      <c r="N321" s="712">
        <f t="shared" si="1"/>
        <v>21.259999999999998</v>
      </c>
      <c r="O321" s="713">
        <f t="shared" si="1"/>
        <v>19.776</v>
      </c>
      <c r="P321" s="712">
        <f t="shared" si="1"/>
        <v>23.330000000000002</v>
      </c>
      <c r="Q321" s="1049">
        <f t="shared" si="1"/>
        <v>0.63725309523809526</v>
      </c>
      <c r="R321" s="712">
        <f t="shared" si="1"/>
        <v>132.80599999999998</v>
      </c>
      <c r="S321" s="712">
        <f t="shared" si="1"/>
        <v>36.120000000000005</v>
      </c>
      <c r="T321" s="712">
        <f t="shared" si="1"/>
        <v>9.2799999999999994</v>
      </c>
      <c r="U321" s="712">
        <f t="shared" si="1"/>
        <v>23.188500000000005</v>
      </c>
      <c r="V321" s="712">
        <f t="shared" si="1"/>
        <v>37.135000000000005</v>
      </c>
      <c r="W321" s="712">
        <f t="shared" si="1"/>
        <v>20.6</v>
      </c>
      <c r="X321" s="712">
        <f t="shared" si="1"/>
        <v>0</v>
      </c>
      <c r="Y321" s="712">
        <f t="shared" si="1"/>
        <v>0</v>
      </c>
      <c r="Z321" s="712">
        <f t="shared" si="1"/>
        <v>0</v>
      </c>
      <c r="AA321" s="712">
        <f t="shared" si="1"/>
        <v>50.04</v>
      </c>
      <c r="AB321" s="712">
        <f t="shared" si="1"/>
        <v>19</v>
      </c>
      <c r="AC321" s="712">
        <f t="shared" si="1"/>
        <v>1.8</v>
      </c>
      <c r="AD321" s="712">
        <f t="shared" si="1"/>
        <v>3.72</v>
      </c>
      <c r="AE321" s="712">
        <f t="shared" si="1"/>
        <v>1</v>
      </c>
      <c r="AF321" s="712">
        <f t="shared" si="1"/>
        <v>3</v>
      </c>
      <c r="AG321" s="712">
        <f t="shared" si="1"/>
        <v>8.84</v>
      </c>
      <c r="AH321" s="712">
        <f t="shared" si="1"/>
        <v>75</v>
      </c>
      <c r="AI321" s="712">
        <f t="shared" si="1"/>
        <v>4.5699999999999985</v>
      </c>
      <c r="AJ321" s="712">
        <f t="shared" si="1"/>
        <v>17.899999999999999</v>
      </c>
      <c r="AK321" s="712">
        <f t="shared" si="1"/>
        <v>0</v>
      </c>
      <c r="AL321" s="712">
        <f t="shared" si="1"/>
        <v>8.1280000000000001</v>
      </c>
      <c r="AM321" s="712">
        <f t="shared" si="1"/>
        <v>10.3</v>
      </c>
      <c r="AN321" s="712">
        <f t="shared" si="1"/>
        <v>44.790000000000006</v>
      </c>
      <c r="AO321" s="712">
        <f t="shared" si="1"/>
        <v>30</v>
      </c>
      <c r="AP321" s="712">
        <f t="shared" si="1"/>
        <v>1.6580000000000001</v>
      </c>
      <c r="AQ321" s="712">
        <f t="shared" si="1"/>
        <v>20.035428571428572</v>
      </c>
      <c r="AR321" s="712">
        <f t="shared" si="1"/>
        <v>6.4139999999999997</v>
      </c>
      <c r="AS321" s="712">
        <f t="shared" si="1"/>
        <v>6.7919999999999998</v>
      </c>
      <c r="AT321" s="712">
        <f t="shared" si="1"/>
        <v>0</v>
      </c>
      <c r="AU321" s="712">
        <f t="shared" si="1"/>
        <v>1.53</v>
      </c>
      <c r="AV321" s="712">
        <f t="shared" si="1"/>
        <v>5.0600000000000005</v>
      </c>
      <c r="AW321" s="712">
        <f t="shared" si="1"/>
        <v>0</v>
      </c>
      <c r="AX321" s="712">
        <f t="shared" si="1"/>
        <v>3.9</v>
      </c>
      <c r="AY321" s="712">
        <f t="shared" si="1"/>
        <v>6.4</v>
      </c>
      <c r="AZ321" s="712">
        <f t="shared" si="1"/>
        <v>7</v>
      </c>
      <c r="BA321" s="712">
        <f t="shared" si="1"/>
        <v>0.375</v>
      </c>
      <c r="BB321" s="712">
        <f t="shared" si="1"/>
        <v>0</v>
      </c>
      <c r="BC321" s="712">
        <f t="shared" si="1"/>
        <v>20.496999999999993</v>
      </c>
      <c r="BD321" s="712">
        <f t="shared" si="1"/>
        <v>6.9904999999999999</v>
      </c>
      <c r="BE321" s="712">
        <f t="shared" si="1"/>
        <v>0.4</v>
      </c>
      <c r="BF321" s="712">
        <f t="shared" si="1"/>
        <v>0.75</v>
      </c>
      <c r="BG321" s="712">
        <f t="shared" si="1"/>
        <v>1.04</v>
      </c>
      <c r="BH321" s="714">
        <f t="shared" si="1"/>
        <v>0.03</v>
      </c>
      <c r="BI321" s="714">
        <f t="shared" si="1"/>
        <v>0</v>
      </c>
      <c r="BJ321" s="1052">
        <f>BJ320/10</f>
        <v>0.16</v>
      </c>
      <c r="BK321" s="982">
        <f t="shared" si="1"/>
        <v>0</v>
      </c>
    </row>
    <row r="322" spans="1:63" s="285" customFormat="1">
      <c r="A322" s="288"/>
      <c r="B322" s="288"/>
      <c r="C322" s="1403"/>
      <c r="D322" s="293" t="s">
        <v>208</v>
      </c>
      <c r="E322" s="292">
        <f t="shared" ref="E322:AJ322" si="2">SUM(E4+E6+E8+E10+E12+E14+E16+E18+E20+E22+E24+E26+E28+E30+E32+E34+E36+E38+E40+E42+E44+E46+E48+E50+E52+E55+E57+E59+E61+E63+E65+E67+E69+E71+E73+E75+E77+E79+E81+E83+E85+E87+E89+E91+E93+E97+E99+E101+E103+E105+E107+E109+E111+E113+E115+E117+E119+E121+E123+E125+E127+E129+E131+E133+E135+E137+E139+E141+E143+E145+E147+E149+E151+E153+E155+E157+E159+E161+E163+E165+E167+E169+E171+E173+E175+E177+E179+E181+E183+E185+E187+E189+E191+E193+E195+E197+E199+E201+E203+E205+E207+E209+E211+E213+E215+E217+E219+E223+E225+E227+E229+E231+E233+E235+E237+E239+E241+E243+E245+E247+E249+E251+E253+E255+E257+E259+E261+E263+E265+E267+E269+E271+E273+E275+E277+E279+E281+E283+E285+E287+E289+E291+E293+E295+E297+E299+E301+E303+E305+E307+E309+E311+E313+E315+E317)</f>
        <v>2245.0666666666671</v>
      </c>
      <c r="F322" s="292">
        <f t="shared" si="2"/>
        <v>1110.48</v>
      </c>
      <c r="G322" s="292">
        <f t="shared" si="2"/>
        <v>482.89941176470586</v>
      </c>
      <c r="H322" s="292">
        <f t="shared" si="2"/>
        <v>83.786666666666662</v>
      </c>
      <c r="I322" s="292">
        <f t="shared" si="2"/>
        <v>125</v>
      </c>
      <c r="J322" s="1012">
        <f t="shared" si="2"/>
        <v>163.54696969696971</v>
      </c>
      <c r="K322" s="292">
        <f t="shared" si="2"/>
        <v>48</v>
      </c>
      <c r="L322" s="292">
        <f t="shared" si="2"/>
        <v>259.83333333333331</v>
      </c>
      <c r="M322" s="292">
        <f t="shared" si="2"/>
        <v>61.6</v>
      </c>
      <c r="N322" s="292">
        <f t="shared" si="2"/>
        <v>283.46666666666664</v>
      </c>
      <c r="O322" s="292">
        <f t="shared" si="2"/>
        <v>251.9</v>
      </c>
      <c r="P322" s="292">
        <f t="shared" si="2"/>
        <v>277.8</v>
      </c>
      <c r="Q322" s="999">
        <f t="shared" si="2"/>
        <v>5.7675339869281048</v>
      </c>
      <c r="R322" s="292">
        <f t="shared" si="2"/>
        <v>1554.9999999999998</v>
      </c>
      <c r="S322" s="292">
        <f t="shared" si="2"/>
        <v>434</v>
      </c>
      <c r="T322" s="292">
        <f t="shared" si="2"/>
        <v>139.19999999999999</v>
      </c>
      <c r="U322" s="292">
        <f t="shared" si="2"/>
        <v>319.91787878787881</v>
      </c>
      <c r="V322" s="292">
        <f t="shared" si="2"/>
        <v>452.09545454545463</v>
      </c>
      <c r="W322" s="292">
        <f t="shared" si="2"/>
        <v>258.60000000000002</v>
      </c>
      <c r="X322" s="292">
        <f t="shared" si="2"/>
        <v>0</v>
      </c>
      <c r="Y322" s="292">
        <f t="shared" si="2"/>
        <v>0</v>
      </c>
      <c r="Z322" s="292">
        <f t="shared" si="2"/>
        <v>0</v>
      </c>
      <c r="AA322" s="292">
        <f t="shared" si="2"/>
        <v>545.4</v>
      </c>
      <c r="AB322" s="292">
        <f t="shared" si="2"/>
        <v>200</v>
      </c>
      <c r="AC322" s="292">
        <f t="shared" si="2"/>
        <v>21.6</v>
      </c>
      <c r="AD322" s="292">
        <f t="shared" si="2"/>
        <v>44.640000000000008</v>
      </c>
      <c r="AE322" s="292">
        <f t="shared" si="2"/>
        <v>11.333333333333334</v>
      </c>
      <c r="AF322" s="292">
        <f t="shared" si="2"/>
        <v>36</v>
      </c>
      <c r="AG322" s="292">
        <f t="shared" si="2"/>
        <v>98</v>
      </c>
      <c r="AH322" s="292">
        <f t="shared" si="2"/>
        <v>750</v>
      </c>
      <c r="AI322" s="292">
        <f t="shared" si="2"/>
        <v>71.75</v>
      </c>
      <c r="AJ322" s="292">
        <f t="shared" si="2"/>
        <v>263.60000000000002</v>
      </c>
      <c r="AK322" s="292">
        <f t="shared" ref="AK322:BK322" si="3">SUM(AK4+AK6+AK8+AK10+AK12+AK14+AK16+AK18+AK20+AK22+AK24+AK26+AK28+AK30+AK32+AK34+AK36+AK38+AK40+AK42+AK44+AK46+AK48+AK50+AK52+AK55+AK57+AK59+AK61+AK63+AK65+AK67+AK69+AK71+AK73+AK75+AK77+AK79+AK81+AK83+AK85+AK87+AK89+AK91+AK93+AK97+AK99+AK101+AK103+AK105+AK107+AK109+AK111+AK113+AK115+AK117+AK119+AK121+AK123+AK125+AK127+AK129+AK131+AK133+AK135+AK137+AK139+AK141+AK143+AK145+AK147+AK149+AK151+AK153+AK155+AK157+AK159+AK161+AK163+AK165+AK167+AK169+AK171+AK173+AK175+AK177+AK179+AK181+AK183+AK185+AK187+AK189+AK191+AK193+AK195+AK197+AK199+AK201+AK203+AK205+AK207+AK209+AK211+AK213+AK215+AK217+AK219+AK223+AK225+AK227+AK229+AK231+AK233+AK235+AK237+AK239+AK241+AK243+AK245+AK247+AK249+AK251+AK253+AK255+AK257+AK259+AK261+AK263+AK265+AK267+AK269+AK271+AK273+AK275+AK277+AK279+AK281+AK283+AK285+AK287+AK289+AK291+AK293+AK295+AK297+AK299+AK301+AK303+AK305+AK307+AK309+AK311+AK313+AK315+AK317)</f>
        <v>0</v>
      </c>
      <c r="AL322" s="292">
        <f t="shared" si="3"/>
        <v>82.2</v>
      </c>
      <c r="AM322" s="292">
        <f t="shared" si="3"/>
        <v>103</v>
      </c>
      <c r="AN322" s="292">
        <f t="shared" si="3"/>
        <v>612.20000000000005</v>
      </c>
      <c r="AO322" s="292">
        <f t="shared" si="3"/>
        <v>400</v>
      </c>
      <c r="AP322" s="292">
        <f t="shared" si="3"/>
        <v>20.22</v>
      </c>
      <c r="AQ322" s="292">
        <f t="shared" si="3"/>
        <v>227.68888888888887</v>
      </c>
      <c r="AR322" s="1012">
        <f t="shared" si="3"/>
        <v>90.066666666666663</v>
      </c>
      <c r="AS322" s="292">
        <f t="shared" si="3"/>
        <v>87.418181818181822</v>
      </c>
      <c r="AT322" s="292">
        <f t="shared" si="3"/>
        <v>0</v>
      </c>
      <c r="AU322" s="292">
        <f t="shared" si="3"/>
        <v>17</v>
      </c>
      <c r="AV322" s="292">
        <f t="shared" si="3"/>
        <v>69</v>
      </c>
      <c r="AW322" s="292">
        <f t="shared" si="3"/>
        <v>0</v>
      </c>
      <c r="AX322" s="292">
        <f t="shared" si="3"/>
        <v>60</v>
      </c>
      <c r="AY322" s="1012">
        <f t="shared" si="3"/>
        <v>90.6</v>
      </c>
      <c r="AZ322" s="292">
        <f t="shared" si="3"/>
        <v>120</v>
      </c>
      <c r="BA322" s="292">
        <f t="shared" si="3"/>
        <v>4.5</v>
      </c>
      <c r="BB322" s="292">
        <f t="shared" si="3"/>
        <v>0</v>
      </c>
      <c r="BC322" s="292">
        <f t="shared" si="3"/>
        <v>248.81781045751649</v>
      </c>
      <c r="BD322" s="292">
        <f t="shared" si="3"/>
        <v>89.433333333333337</v>
      </c>
      <c r="BE322" s="292">
        <f t="shared" si="3"/>
        <v>4.8</v>
      </c>
      <c r="BF322" s="292">
        <f t="shared" si="3"/>
        <v>9</v>
      </c>
      <c r="BG322" s="292">
        <f t="shared" si="3"/>
        <v>12.48</v>
      </c>
      <c r="BH322" s="292">
        <f t="shared" si="3"/>
        <v>0.36</v>
      </c>
      <c r="BI322" s="292">
        <f t="shared" si="3"/>
        <v>0</v>
      </c>
      <c r="BJ322" s="292">
        <f t="shared" si="3"/>
        <v>1.8</v>
      </c>
      <c r="BK322" s="983">
        <f t="shared" si="3"/>
        <v>0</v>
      </c>
    </row>
    <row r="323" spans="1:63" s="716" customFormat="1" ht="15.75" customHeight="1" thickBot="1">
      <c r="A323" s="710"/>
      <c r="B323" s="710"/>
      <c r="C323" s="1399"/>
      <c r="D323" s="837" t="s">
        <v>268</v>
      </c>
      <c r="E323" s="1050">
        <f t="shared" ref="E323:BK323" si="4">E322/10</f>
        <v>224.50666666666672</v>
      </c>
      <c r="F323" s="1051">
        <f t="shared" si="4"/>
        <v>111.048</v>
      </c>
      <c r="G323" s="1050">
        <f t="shared" si="4"/>
        <v>48.289941176470585</v>
      </c>
      <c r="H323" s="1050">
        <f t="shared" si="4"/>
        <v>8.3786666666666658</v>
      </c>
      <c r="I323" s="1050">
        <f t="shared" si="4"/>
        <v>12.5</v>
      </c>
      <c r="J323" s="1050">
        <f t="shared" si="4"/>
        <v>16.35469696969697</v>
      </c>
      <c r="K323" s="1050">
        <f t="shared" si="4"/>
        <v>4.8</v>
      </c>
      <c r="L323" s="1050">
        <f t="shared" si="4"/>
        <v>25.983333333333331</v>
      </c>
      <c r="M323" s="1050">
        <f t="shared" si="4"/>
        <v>6.16</v>
      </c>
      <c r="N323" s="1050">
        <f t="shared" si="4"/>
        <v>28.346666666666664</v>
      </c>
      <c r="O323" s="1050">
        <f t="shared" si="4"/>
        <v>25.19</v>
      </c>
      <c r="P323" s="1050">
        <f t="shared" si="4"/>
        <v>27.78</v>
      </c>
      <c r="Q323" s="1050">
        <f t="shared" si="4"/>
        <v>0.5767533986928105</v>
      </c>
      <c r="R323" s="1050">
        <f t="shared" si="4"/>
        <v>155.49999999999997</v>
      </c>
      <c r="S323" s="1050">
        <f t="shared" si="4"/>
        <v>43.4</v>
      </c>
      <c r="T323" s="1050">
        <f t="shared" si="4"/>
        <v>13.919999999999998</v>
      </c>
      <c r="U323" s="1050">
        <f t="shared" si="4"/>
        <v>31.991787878787882</v>
      </c>
      <c r="V323" s="1050">
        <f t="shared" si="4"/>
        <v>45.209545454545463</v>
      </c>
      <c r="W323" s="1050">
        <f t="shared" si="4"/>
        <v>25.860000000000003</v>
      </c>
      <c r="X323" s="1050">
        <f t="shared" si="4"/>
        <v>0</v>
      </c>
      <c r="Y323" s="1050">
        <f t="shared" si="4"/>
        <v>0</v>
      </c>
      <c r="Z323" s="1050">
        <f t="shared" si="4"/>
        <v>0</v>
      </c>
      <c r="AA323" s="1050">
        <f t="shared" si="4"/>
        <v>54.54</v>
      </c>
      <c r="AB323" s="1050">
        <f t="shared" si="4"/>
        <v>20</v>
      </c>
      <c r="AC323" s="1050">
        <f t="shared" si="4"/>
        <v>2.16</v>
      </c>
      <c r="AD323" s="1050">
        <f t="shared" si="4"/>
        <v>4.4640000000000004</v>
      </c>
      <c r="AE323" s="1050">
        <f t="shared" si="4"/>
        <v>1.1333333333333333</v>
      </c>
      <c r="AF323" s="1050">
        <f t="shared" si="4"/>
        <v>3.6</v>
      </c>
      <c r="AG323" s="1050">
        <f t="shared" si="4"/>
        <v>9.8000000000000007</v>
      </c>
      <c r="AH323" s="1050">
        <f t="shared" si="4"/>
        <v>75</v>
      </c>
      <c r="AI323" s="1050">
        <f t="shared" si="4"/>
        <v>7.1749999999999998</v>
      </c>
      <c r="AJ323" s="1050">
        <f t="shared" si="4"/>
        <v>26.360000000000003</v>
      </c>
      <c r="AK323" s="1050">
        <f t="shared" si="4"/>
        <v>0</v>
      </c>
      <c r="AL323" s="1050">
        <f t="shared" si="4"/>
        <v>8.2200000000000006</v>
      </c>
      <c r="AM323" s="1050">
        <f t="shared" si="4"/>
        <v>10.3</v>
      </c>
      <c r="AN323" s="1050">
        <f t="shared" si="4"/>
        <v>61.220000000000006</v>
      </c>
      <c r="AO323" s="1050">
        <f t="shared" si="4"/>
        <v>40</v>
      </c>
      <c r="AP323" s="1050">
        <f t="shared" si="4"/>
        <v>2.0219999999999998</v>
      </c>
      <c r="AQ323" s="1050">
        <f t="shared" si="4"/>
        <v>22.768888888888888</v>
      </c>
      <c r="AR323" s="1050">
        <f t="shared" si="4"/>
        <v>9.0066666666666659</v>
      </c>
      <c r="AS323" s="1050">
        <f t="shared" si="4"/>
        <v>8.7418181818181822</v>
      </c>
      <c r="AT323" s="1050">
        <f t="shared" si="4"/>
        <v>0</v>
      </c>
      <c r="AU323" s="1050">
        <f t="shared" si="4"/>
        <v>1.7</v>
      </c>
      <c r="AV323" s="1050">
        <f t="shared" si="4"/>
        <v>6.9</v>
      </c>
      <c r="AW323" s="1050">
        <f t="shared" si="4"/>
        <v>0</v>
      </c>
      <c r="AX323" s="1050">
        <f t="shared" si="4"/>
        <v>6</v>
      </c>
      <c r="AY323" s="1050">
        <f t="shared" si="4"/>
        <v>9.0599999999999987</v>
      </c>
      <c r="AZ323" s="1050">
        <f t="shared" si="4"/>
        <v>12</v>
      </c>
      <c r="BA323" s="1050">
        <f t="shared" si="4"/>
        <v>0.45</v>
      </c>
      <c r="BB323" s="1050">
        <f t="shared" si="4"/>
        <v>0</v>
      </c>
      <c r="BC323" s="1050">
        <f t="shared" si="4"/>
        <v>24.881781045751648</v>
      </c>
      <c r="BD323" s="1050">
        <f t="shared" si="4"/>
        <v>8.9433333333333334</v>
      </c>
      <c r="BE323" s="1050">
        <f t="shared" si="4"/>
        <v>0.48</v>
      </c>
      <c r="BF323" s="1050">
        <f t="shared" si="4"/>
        <v>0.9</v>
      </c>
      <c r="BG323" s="717">
        <f t="shared" si="4"/>
        <v>1.248</v>
      </c>
      <c r="BH323" s="837">
        <f t="shared" si="4"/>
        <v>3.5999999999999997E-2</v>
      </c>
      <c r="BI323" s="718">
        <f t="shared" si="4"/>
        <v>0</v>
      </c>
      <c r="BJ323" s="719">
        <f>BJ322/10</f>
        <v>0.18</v>
      </c>
      <c r="BK323" s="984">
        <f t="shared" si="4"/>
        <v>0</v>
      </c>
    </row>
    <row r="324" spans="1:63" s="285" customFormat="1" ht="15" customHeight="1">
      <c r="A324" s="288"/>
      <c r="B324" s="288"/>
      <c r="C324" s="1400"/>
      <c r="D324" s="1350"/>
      <c r="E324" s="1356" t="s">
        <v>117</v>
      </c>
      <c r="F324" s="1356" t="s">
        <v>378</v>
      </c>
      <c r="G324" s="1356" t="s">
        <v>267</v>
      </c>
      <c r="H324" s="1356" t="s">
        <v>266</v>
      </c>
      <c r="I324" s="1356" t="s">
        <v>265</v>
      </c>
      <c r="J324" s="1354" t="s">
        <v>264</v>
      </c>
      <c r="K324" s="1356" t="s">
        <v>263</v>
      </c>
      <c r="L324" s="1356" t="s">
        <v>262</v>
      </c>
      <c r="M324" s="1356" t="s">
        <v>261</v>
      </c>
      <c r="N324" s="1356" t="s">
        <v>260</v>
      </c>
      <c r="O324" s="1393" t="s">
        <v>259</v>
      </c>
      <c r="P324" s="1419" t="s">
        <v>486</v>
      </c>
      <c r="Q324" s="1391" t="s">
        <v>257</v>
      </c>
      <c r="R324" s="1356" t="s">
        <v>256</v>
      </c>
      <c r="S324" s="1356" t="s">
        <v>255</v>
      </c>
      <c r="T324" s="1356" t="s">
        <v>254</v>
      </c>
      <c r="U324" s="1356" t="s">
        <v>253</v>
      </c>
      <c r="V324" s="1356" t="s">
        <v>252</v>
      </c>
      <c r="W324" s="1356" t="s">
        <v>251</v>
      </c>
      <c r="X324" s="1356" t="s">
        <v>250</v>
      </c>
      <c r="Y324" s="1356" t="s">
        <v>248</v>
      </c>
      <c r="Z324" s="1356" t="s">
        <v>245</v>
      </c>
      <c r="AA324" s="1356" t="s">
        <v>244</v>
      </c>
      <c r="AB324" s="1356" t="s">
        <v>243</v>
      </c>
      <c r="AC324" s="1356" t="s">
        <v>242</v>
      </c>
      <c r="AD324" s="1356" t="s">
        <v>241</v>
      </c>
      <c r="AE324" s="1356" t="s">
        <v>240</v>
      </c>
      <c r="AF324" s="1356" t="s">
        <v>239</v>
      </c>
      <c r="AG324" s="1356" t="s">
        <v>238</v>
      </c>
      <c r="AH324" s="1356" t="s">
        <v>237</v>
      </c>
      <c r="AI324" s="1356" t="s">
        <v>236</v>
      </c>
      <c r="AJ324" s="1356" t="s">
        <v>235</v>
      </c>
      <c r="AK324" s="1413" t="s">
        <v>234</v>
      </c>
      <c r="AL324" s="1356" t="s">
        <v>233</v>
      </c>
      <c r="AM324" s="1356" t="s">
        <v>232</v>
      </c>
      <c r="AN324" s="1356" t="s">
        <v>48</v>
      </c>
      <c r="AO324" s="1356" t="s">
        <v>231</v>
      </c>
      <c r="AP324" s="1356" t="s">
        <v>230</v>
      </c>
      <c r="AQ324" s="1356" t="s">
        <v>229</v>
      </c>
      <c r="AR324" s="1354" t="s">
        <v>228</v>
      </c>
      <c r="AS324" s="1356" t="s">
        <v>227</v>
      </c>
      <c r="AT324" s="1356" t="s">
        <v>226</v>
      </c>
      <c r="AU324" s="1356" t="s">
        <v>225</v>
      </c>
      <c r="AV324" s="1356" t="s">
        <v>224</v>
      </c>
      <c r="AW324" s="1356" t="s">
        <v>223</v>
      </c>
      <c r="AX324" s="1356" t="s">
        <v>221</v>
      </c>
      <c r="AY324" s="1354" t="s">
        <v>220</v>
      </c>
      <c r="AZ324" s="1356" t="s">
        <v>219</v>
      </c>
      <c r="BA324" s="1356" t="s">
        <v>218</v>
      </c>
      <c r="BB324" s="1356" t="s">
        <v>217</v>
      </c>
      <c r="BC324" s="1356" t="s">
        <v>216</v>
      </c>
      <c r="BD324" s="1356" t="s">
        <v>215</v>
      </c>
      <c r="BE324" s="1356" t="s">
        <v>214</v>
      </c>
      <c r="BF324" s="1356" t="s">
        <v>213</v>
      </c>
      <c r="BG324" s="1415" t="s">
        <v>212</v>
      </c>
      <c r="BH324" s="1356" t="s">
        <v>211</v>
      </c>
      <c r="BI324" s="1356" t="s">
        <v>210</v>
      </c>
      <c r="BJ324" s="1389" t="s">
        <v>441</v>
      </c>
      <c r="BK324" s="1386" t="s">
        <v>504</v>
      </c>
    </row>
    <row r="325" spans="1:63" s="285" customFormat="1" ht="67.5" customHeight="1" thickBot="1">
      <c r="A325" s="288"/>
      <c r="B325" s="288"/>
      <c r="C325" s="1401"/>
      <c r="D325" s="1351"/>
      <c r="E325" s="1407"/>
      <c r="F325" s="1407"/>
      <c r="G325" s="1407"/>
      <c r="H325" s="1407"/>
      <c r="I325" s="1407"/>
      <c r="J325" s="1409"/>
      <c r="K325" s="1407"/>
      <c r="L325" s="1407"/>
      <c r="M325" s="1407"/>
      <c r="N325" s="1407"/>
      <c r="O325" s="1418"/>
      <c r="P325" s="1420"/>
      <c r="Q325" s="1421"/>
      <c r="R325" s="1407"/>
      <c r="S325" s="1407"/>
      <c r="T325" s="1407"/>
      <c r="U325" s="1407"/>
      <c r="V325" s="1407"/>
      <c r="W325" s="1407"/>
      <c r="X325" s="1407"/>
      <c r="Y325" s="1407"/>
      <c r="Z325" s="1407"/>
      <c r="AA325" s="1407"/>
      <c r="AB325" s="1407"/>
      <c r="AC325" s="1407"/>
      <c r="AD325" s="1407"/>
      <c r="AE325" s="1407"/>
      <c r="AF325" s="1407"/>
      <c r="AG325" s="1407"/>
      <c r="AH325" s="1407"/>
      <c r="AI325" s="1407"/>
      <c r="AJ325" s="1407"/>
      <c r="AK325" s="1414"/>
      <c r="AL325" s="1407"/>
      <c r="AM325" s="1407"/>
      <c r="AN325" s="1407"/>
      <c r="AO325" s="1407"/>
      <c r="AP325" s="1407"/>
      <c r="AQ325" s="1407"/>
      <c r="AR325" s="1409"/>
      <c r="AS325" s="1407"/>
      <c r="AT325" s="1407"/>
      <c r="AU325" s="1407"/>
      <c r="AV325" s="1407"/>
      <c r="AW325" s="1407"/>
      <c r="AX325" s="1407"/>
      <c r="AY325" s="1409"/>
      <c r="AZ325" s="1407"/>
      <c r="BA325" s="1407"/>
      <c r="BB325" s="1407"/>
      <c r="BC325" s="1407"/>
      <c r="BD325" s="1407"/>
      <c r="BE325" s="1407"/>
      <c r="BF325" s="1407"/>
      <c r="BG325" s="1416"/>
      <c r="BH325" s="1407"/>
      <c r="BI325" s="1407"/>
      <c r="BJ325" s="1417"/>
      <c r="BK325" s="1386"/>
    </row>
    <row r="326" spans="1:63" s="285" customFormat="1">
      <c r="A326" s="288"/>
      <c r="B326" s="288"/>
      <c r="C326" s="289"/>
      <c r="D326" s="912"/>
      <c r="E326" s="912"/>
      <c r="F326" s="912"/>
      <c r="G326" s="912"/>
      <c r="H326" s="912"/>
      <c r="I326" s="912"/>
      <c r="J326" s="1010"/>
      <c r="K326" s="912"/>
      <c r="L326" s="912"/>
      <c r="M326" s="912"/>
      <c r="N326" s="912"/>
      <c r="O326" s="287"/>
      <c r="P326" s="912"/>
      <c r="Q326" s="997"/>
      <c r="R326" s="912"/>
      <c r="S326" s="912"/>
      <c r="T326" s="912"/>
      <c r="U326" s="912"/>
      <c r="V326" s="912"/>
      <c r="W326" s="912"/>
      <c r="X326" s="912"/>
      <c r="Y326" s="912"/>
      <c r="Z326" s="912"/>
      <c r="AA326" s="912"/>
      <c r="AB326" s="912"/>
      <c r="AC326" s="912"/>
      <c r="AD326" s="912"/>
      <c r="AE326" s="912"/>
      <c r="AF326" s="912"/>
      <c r="AG326" s="912"/>
      <c r="AH326" s="912"/>
      <c r="AI326" s="912"/>
      <c r="AJ326" s="912"/>
      <c r="AK326" s="912"/>
      <c r="AL326" s="912"/>
      <c r="AM326" s="912"/>
      <c r="AN326" s="912"/>
      <c r="AO326" s="912"/>
      <c r="AP326" s="912"/>
      <c r="AQ326" s="912"/>
      <c r="AR326" s="1010"/>
      <c r="AS326" s="912"/>
      <c r="AT326" s="912"/>
      <c r="AU326" s="912"/>
      <c r="AV326" s="912"/>
      <c r="AW326" s="912"/>
      <c r="AX326" s="912"/>
      <c r="AY326" s="1010"/>
      <c r="AZ326" s="912"/>
      <c r="BA326" s="912"/>
      <c r="BB326" s="912"/>
      <c r="BC326" s="912"/>
      <c r="BD326" s="912"/>
      <c r="BE326" s="912"/>
      <c r="BF326" s="912"/>
      <c r="BG326" s="912"/>
      <c r="BH326" s="912"/>
      <c r="BI326" s="912"/>
      <c r="BJ326" s="912"/>
      <c r="BK326" s="691"/>
    </row>
    <row r="327" spans="1:63" s="285" customFormat="1" ht="15.75" customHeight="1">
      <c r="A327" s="288"/>
      <c r="B327" s="288"/>
      <c r="C327" s="1396"/>
      <c r="D327" s="912"/>
      <c r="E327" s="912"/>
      <c r="F327" s="912"/>
      <c r="G327" s="912"/>
      <c r="H327" s="912"/>
      <c r="I327" s="912"/>
      <c r="J327" s="1010"/>
      <c r="K327" s="912"/>
      <c r="L327" s="912"/>
      <c r="M327" s="912"/>
      <c r="N327" s="912"/>
      <c r="O327" s="287"/>
      <c r="P327" s="912"/>
      <c r="Q327" s="997"/>
      <c r="R327" s="912"/>
      <c r="S327" s="912"/>
      <c r="T327" s="912"/>
      <c r="U327" s="912"/>
      <c r="V327" s="912"/>
      <c r="W327" s="912"/>
      <c r="X327" s="912"/>
      <c r="Y327" s="912"/>
      <c r="Z327" s="912"/>
      <c r="AA327" s="912"/>
      <c r="AB327" s="912"/>
      <c r="AC327" s="912"/>
      <c r="AD327" s="912"/>
      <c r="AE327" s="912"/>
      <c r="AF327" s="912"/>
      <c r="AG327" s="912"/>
      <c r="AH327" s="912"/>
      <c r="AI327" s="912"/>
      <c r="AJ327" s="912"/>
      <c r="AK327" s="912"/>
      <c r="AL327" s="912"/>
      <c r="AM327" s="912"/>
      <c r="AN327" s="912"/>
      <c r="AO327" s="912"/>
      <c r="AP327" s="912"/>
      <c r="AQ327" s="912"/>
      <c r="AR327" s="1010"/>
      <c r="AS327" s="912"/>
      <c r="AT327" s="912"/>
      <c r="AU327" s="912"/>
      <c r="AV327" s="912"/>
      <c r="AW327" s="912"/>
      <c r="AX327" s="912"/>
      <c r="AY327" s="1010"/>
      <c r="AZ327" s="912"/>
      <c r="BA327" s="912"/>
      <c r="BB327" s="912"/>
      <c r="BC327" s="912"/>
      <c r="BD327" s="912"/>
      <c r="BE327" s="912"/>
      <c r="BF327" s="912"/>
      <c r="BG327" s="912"/>
      <c r="BH327" s="912"/>
      <c r="BI327" s="912"/>
      <c r="BJ327" s="912"/>
      <c r="BK327" s="691"/>
    </row>
    <row r="328" spans="1:63" s="285" customFormat="1">
      <c r="A328" s="288"/>
      <c r="B328" s="288"/>
      <c r="C328" s="1396"/>
      <c r="D328" s="912"/>
      <c r="E328" s="912"/>
      <c r="F328" s="912"/>
      <c r="G328" s="912"/>
      <c r="H328" s="912"/>
      <c r="I328" s="912"/>
      <c r="J328" s="1010"/>
      <c r="K328" s="912"/>
      <c r="L328" s="912"/>
      <c r="M328" s="912"/>
      <c r="N328" s="912"/>
      <c r="O328" s="287"/>
      <c r="P328" s="912"/>
      <c r="Q328" s="997"/>
      <c r="R328" s="912"/>
      <c r="S328" s="912"/>
      <c r="T328" s="912"/>
      <c r="U328" s="912"/>
      <c r="V328" s="912"/>
      <c r="W328" s="912"/>
      <c r="X328" s="912"/>
      <c r="Y328" s="912"/>
      <c r="Z328" s="912"/>
      <c r="AA328" s="912"/>
      <c r="AB328" s="912"/>
      <c r="AC328" s="912"/>
      <c r="AD328" s="912"/>
      <c r="AE328" s="912"/>
      <c r="AF328" s="912"/>
      <c r="AG328" s="912"/>
      <c r="AH328" s="912"/>
      <c r="AI328" s="912"/>
      <c r="AJ328" s="912"/>
      <c r="AK328" s="912"/>
      <c r="AL328" s="912"/>
      <c r="AM328" s="912"/>
      <c r="AN328" s="912"/>
      <c r="AO328" s="912"/>
      <c r="AP328" s="912"/>
      <c r="AQ328" s="912"/>
      <c r="AR328" s="1010"/>
      <c r="AS328" s="912"/>
      <c r="AT328" s="912"/>
      <c r="AU328" s="912"/>
      <c r="AV328" s="912"/>
      <c r="AW328" s="912"/>
      <c r="AX328" s="912"/>
      <c r="AY328" s="1010"/>
      <c r="AZ328" s="912"/>
      <c r="BA328" s="912"/>
      <c r="BB328" s="912"/>
      <c r="BC328" s="912"/>
      <c r="BD328" s="912"/>
      <c r="BE328" s="912"/>
      <c r="BF328" s="912"/>
      <c r="BG328" s="912"/>
      <c r="BH328" s="912"/>
      <c r="BI328" s="912"/>
      <c r="BJ328" s="912"/>
      <c r="BK328" s="691"/>
    </row>
    <row r="329" spans="1:63" s="285" customFormat="1" ht="15.75" customHeight="1">
      <c r="A329" s="288"/>
      <c r="B329" s="288"/>
      <c r="C329" s="1396"/>
      <c r="D329" s="912"/>
      <c r="E329" s="912"/>
      <c r="F329" s="912"/>
      <c r="G329" s="912"/>
      <c r="H329" s="912"/>
      <c r="I329" s="912"/>
      <c r="J329" s="1010"/>
      <c r="K329" s="912"/>
      <c r="L329" s="912"/>
      <c r="M329" s="912"/>
      <c r="N329" s="912"/>
      <c r="O329" s="287"/>
      <c r="P329" s="912"/>
      <c r="Q329" s="997"/>
      <c r="R329" s="912"/>
      <c r="S329" s="912"/>
      <c r="T329" s="912"/>
      <c r="U329" s="912"/>
      <c r="V329" s="912"/>
      <c r="W329" s="912"/>
      <c r="X329" s="912"/>
      <c r="Y329" s="912"/>
      <c r="Z329" s="912"/>
      <c r="AA329" s="912"/>
      <c r="AB329" s="912"/>
      <c r="AC329" s="912"/>
      <c r="AD329" s="912"/>
      <c r="AE329" s="912"/>
      <c r="AF329" s="912"/>
      <c r="AG329" s="912"/>
      <c r="AH329" s="912"/>
      <c r="AI329" s="912"/>
      <c r="AJ329" s="912"/>
      <c r="AK329" s="912"/>
      <c r="AL329" s="912"/>
      <c r="AM329" s="912"/>
      <c r="AN329" s="912"/>
      <c r="AO329" s="912"/>
      <c r="AP329" s="912"/>
      <c r="AQ329" s="912"/>
      <c r="AR329" s="1010"/>
      <c r="AS329" s="912"/>
      <c r="AT329" s="912"/>
      <c r="AU329" s="912"/>
      <c r="AV329" s="912"/>
      <c r="AW329" s="912"/>
      <c r="AX329" s="912"/>
      <c r="AY329" s="1010"/>
      <c r="AZ329" s="912"/>
      <c r="BA329" s="912"/>
      <c r="BB329" s="912"/>
      <c r="BC329" s="912"/>
      <c r="BD329" s="912"/>
      <c r="BE329" s="912"/>
      <c r="BF329" s="912"/>
      <c r="BG329" s="912"/>
      <c r="BH329" s="912"/>
      <c r="BI329" s="912"/>
      <c r="BJ329" s="912"/>
      <c r="BK329" s="691"/>
    </row>
    <row r="330" spans="1:63" s="285" customFormat="1" ht="15.75" thickBot="1">
      <c r="A330" s="288"/>
      <c r="B330" s="288"/>
      <c r="C330" s="1396"/>
      <c r="D330" s="912"/>
      <c r="E330" s="912"/>
      <c r="F330" s="912"/>
      <c r="G330" s="912"/>
      <c r="H330" s="912"/>
      <c r="I330" s="912"/>
      <c r="J330" s="1010"/>
      <c r="K330" s="912"/>
      <c r="L330" s="912"/>
      <c r="M330" s="912"/>
      <c r="N330" s="912"/>
      <c r="O330" s="287"/>
      <c r="P330" s="912"/>
      <c r="Q330" s="997"/>
      <c r="R330" s="912"/>
      <c r="S330" s="912"/>
      <c r="T330" s="912"/>
      <c r="U330" s="912"/>
      <c r="V330" s="912"/>
      <c r="W330" s="912"/>
      <c r="X330" s="912"/>
      <c r="Y330" s="912"/>
      <c r="Z330" s="912"/>
      <c r="AA330" s="912"/>
      <c r="AB330" s="912"/>
      <c r="AC330" s="912"/>
      <c r="AD330" s="912"/>
      <c r="AE330" s="912"/>
      <c r="AF330" s="912"/>
      <c r="AG330" s="912"/>
      <c r="AH330" s="912"/>
      <c r="AI330" s="912"/>
      <c r="AJ330" s="912"/>
      <c r="AK330" s="912"/>
      <c r="AL330" s="912"/>
      <c r="AM330" s="912"/>
      <c r="AN330" s="912"/>
      <c r="AO330" s="912"/>
      <c r="AP330" s="912"/>
      <c r="AQ330" s="912"/>
      <c r="AR330" s="1010"/>
      <c r="AS330" s="912"/>
      <c r="AT330" s="912"/>
      <c r="AU330" s="912"/>
      <c r="AV330" s="912"/>
      <c r="AW330" s="912"/>
      <c r="AX330" s="912"/>
      <c r="AY330" s="1010"/>
      <c r="AZ330" s="912"/>
      <c r="BA330" s="912"/>
      <c r="BB330" s="912"/>
      <c r="BC330" s="912"/>
      <c r="BD330" s="912"/>
      <c r="BE330" s="912"/>
      <c r="BF330" s="912"/>
      <c r="BG330" s="912"/>
      <c r="BH330" s="912"/>
      <c r="BI330" s="912"/>
      <c r="BJ330" s="912"/>
      <c r="BK330" s="691"/>
    </row>
    <row r="331" spans="1:63" ht="15.75" customHeight="1">
      <c r="A331" s="288"/>
      <c r="B331" s="1368" t="s">
        <v>271</v>
      </c>
      <c r="C331" s="1342" t="s">
        <v>138</v>
      </c>
      <c r="D331" s="320">
        <v>90</v>
      </c>
      <c r="E331" s="319">
        <f>'[1]КАШИ, СУПЫ МОЛ'!$AB$60</f>
        <v>63</v>
      </c>
      <c r="F331" s="319"/>
      <c r="G331" s="319"/>
      <c r="H331" s="319"/>
      <c r="I331" s="319"/>
      <c r="J331" s="1004">
        <f>'[1]КАШИ, СУПЫ МОЛ'!$AB$64</f>
        <v>0.9</v>
      </c>
      <c r="K331" s="319"/>
      <c r="L331" s="319"/>
      <c r="M331" s="319"/>
      <c r="N331" s="319"/>
      <c r="O331" s="319"/>
      <c r="P331" s="319"/>
      <c r="Q331" s="991"/>
      <c r="R331" s="319"/>
      <c r="S331" s="319"/>
      <c r="T331" s="319"/>
      <c r="U331" s="319"/>
      <c r="V331" s="319"/>
      <c r="W331" s="319"/>
      <c r="X331" s="319"/>
      <c r="Y331" s="319"/>
      <c r="Z331" s="319"/>
      <c r="AA331" s="319"/>
      <c r="AB331" s="319"/>
      <c r="AC331" s="319"/>
      <c r="AD331" s="319"/>
      <c r="AE331" s="319"/>
      <c r="AF331" s="319"/>
      <c r="AG331" s="319"/>
      <c r="AH331" s="319"/>
      <c r="AI331" s="319"/>
      <c r="AJ331" s="319"/>
      <c r="AK331" s="319"/>
      <c r="AL331" s="319"/>
      <c r="AM331" s="319"/>
      <c r="AN331" s="319"/>
      <c r="AO331" s="319"/>
      <c r="AP331" s="319"/>
      <c r="AQ331" s="319"/>
      <c r="AR331" s="1004"/>
      <c r="AS331" s="319"/>
      <c r="AT331" s="319"/>
      <c r="AU331" s="319"/>
      <c r="AV331" s="319"/>
      <c r="AW331" s="319"/>
      <c r="AX331" s="319"/>
      <c r="AY331" s="1004">
        <f>'[1]КАШИ, СУПЫ МОЛ'!$AB$62</f>
        <v>7.2</v>
      </c>
      <c r="AZ331" s="319"/>
      <c r="BA331" s="319"/>
      <c r="BB331" s="319"/>
      <c r="BC331" s="319">
        <f>'[1]КАШИ, СУПЫ МОЛ'!$AB$63</f>
        <v>1.3049999999999999</v>
      </c>
      <c r="BD331" s="319"/>
      <c r="BE331" s="319"/>
      <c r="BF331" s="319"/>
      <c r="BG331" s="319"/>
      <c r="BH331" s="319"/>
      <c r="BI331" s="325"/>
      <c r="BJ331" s="683"/>
      <c r="BK331" s="693"/>
    </row>
    <row r="332" spans="1:63">
      <c r="A332" s="288"/>
      <c r="B332" s="1369"/>
      <c r="C332" s="1333"/>
      <c r="D332" s="666">
        <v>170</v>
      </c>
      <c r="E332" s="380">
        <f>'[1]КАШИ, СУПЫ МОЛ'!$AM$60</f>
        <v>119</v>
      </c>
      <c r="F332" s="380"/>
      <c r="G332" s="380"/>
      <c r="H332" s="380"/>
      <c r="I332" s="380"/>
      <c r="J332" s="1005">
        <f>'[1]КАШИ, СУПЫ МОЛ'!$AM$64</f>
        <v>1.7</v>
      </c>
      <c r="K332" s="380"/>
      <c r="L332" s="380"/>
      <c r="M332" s="380"/>
      <c r="N332" s="380"/>
      <c r="O332" s="380"/>
      <c r="P332" s="380"/>
      <c r="Q332" s="992"/>
      <c r="R332" s="380"/>
      <c r="S332" s="380"/>
      <c r="T332" s="380"/>
      <c r="U332" s="380"/>
      <c r="V332" s="380"/>
      <c r="W332" s="380"/>
      <c r="X332" s="380"/>
      <c r="Y332" s="380"/>
      <c r="Z332" s="380"/>
      <c r="AA332" s="380"/>
      <c r="AB332" s="380"/>
      <c r="AC332" s="380"/>
      <c r="AD332" s="380"/>
      <c r="AE332" s="380"/>
      <c r="AF332" s="380"/>
      <c r="AG332" s="380"/>
      <c r="AH332" s="380"/>
      <c r="AI332" s="380"/>
      <c r="AJ332" s="380"/>
      <c r="AK332" s="380"/>
      <c r="AL332" s="380"/>
      <c r="AM332" s="380"/>
      <c r="AN332" s="380"/>
      <c r="AO332" s="380"/>
      <c r="AP332" s="380"/>
      <c r="AQ332" s="380"/>
      <c r="AR332" s="1005"/>
      <c r="AS332" s="380"/>
      <c r="AT332" s="380"/>
      <c r="AU332" s="380"/>
      <c r="AV332" s="380"/>
      <c r="AW332" s="380"/>
      <c r="AX332" s="380"/>
      <c r="AY332" s="1005">
        <f>'[1]КАШИ, СУПЫ МОЛ'!$AM$62</f>
        <v>13.6</v>
      </c>
      <c r="AZ332" s="380"/>
      <c r="BA332" s="380"/>
      <c r="BB332" s="380"/>
      <c r="BC332" s="380">
        <f>'[1]КАШИ, СУПЫ МОЛ'!$AM$63</f>
        <v>2.4649999999999999</v>
      </c>
      <c r="BD332" s="380"/>
      <c r="BE332" s="380"/>
      <c r="BF332" s="380"/>
      <c r="BG332" s="380"/>
      <c r="BH332" s="380"/>
      <c r="BI332" s="310"/>
      <c r="BJ332" s="681"/>
      <c r="BK332" s="687"/>
    </row>
    <row r="333" spans="1:63" ht="15.75" customHeight="1">
      <c r="A333" s="288"/>
      <c r="B333" s="1369"/>
      <c r="C333" s="1329" t="s">
        <v>48</v>
      </c>
      <c r="D333" s="308">
        <v>20</v>
      </c>
      <c r="E333" s="307"/>
      <c r="F333" s="307"/>
      <c r="G333" s="307"/>
      <c r="H333" s="307"/>
      <c r="I333" s="307"/>
      <c r="J333" s="326"/>
      <c r="K333" s="307"/>
      <c r="L333" s="307"/>
      <c r="M333" s="307"/>
      <c r="N333" s="307"/>
      <c r="O333" s="307"/>
      <c r="P333" s="307"/>
      <c r="Q333" s="989"/>
      <c r="R333" s="307"/>
      <c r="S333" s="307"/>
      <c r="T333" s="307"/>
      <c r="U333" s="307"/>
      <c r="V333" s="307"/>
      <c r="W333" s="307"/>
      <c r="X333" s="307"/>
      <c r="Y333" s="307"/>
      <c r="Z333" s="307"/>
      <c r="AA333" s="307"/>
      <c r="AB333" s="307"/>
      <c r="AC333" s="307"/>
      <c r="AD333" s="307"/>
      <c r="AE333" s="307"/>
      <c r="AF333" s="307"/>
      <c r="AG333" s="307"/>
      <c r="AH333" s="307"/>
      <c r="AI333" s="307"/>
      <c r="AJ333" s="307"/>
      <c r="AK333" s="307"/>
      <c r="AL333" s="307"/>
      <c r="AM333" s="307"/>
      <c r="AN333" s="307">
        <f>'[1]ГАСТРОНОМИЯ, ВЫПЕЧКА'!$AB$17</f>
        <v>20</v>
      </c>
      <c r="AO333" s="307"/>
      <c r="AP333" s="307"/>
      <c r="AQ333" s="307"/>
      <c r="AR333" s="326"/>
      <c r="AS333" s="307"/>
      <c r="AT333" s="307"/>
      <c r="AU333" s="307"/>
      <c r="AV333" s="307"/>
      <c r="AW333" s="307"/>
      <c r="AX333" s="307"/>
      <c r="AY333" s="326"/>
      <c r="AZ333" s="307"/>
      <c r="BA333" s="307"/>
      <c r="BB333" s="307"/>
      <c r="BC333" s="307"/>
      <c r="BD333" s="307"/>
      <c r="BE333" s="307"/>
      <c r="BF333" s="307"/>
      <c r="BG333" s="307"/>
      <c r="BH333" s="307"/>
      <c r="BI333" s="313"/>
      <c r="BJ333" s="680"/>
      <c r="BK333" s="686"/>
    </row>
    <row r="334" spans="1:63" ht="15.75" customHeight="1">
      <c r="A334" s="288"/>
      <c r="B334" s="1369"/>
      <c r="C334" s="1329"/>
      <c r="D334" s="1118">
        <v>25</v>
      </c>
      <c r="E334" s="311"/>
      <c r="F334" s="311"/>
      <c r="G334" s="311"/>
      <c r="H334" s="311"/>
      <c r="I334" s="311"/>
      <c r="J334" s="326"/>
      <c r="K334" s="311"/>
      <c r="L334" s="311"/>
      <c r="M334" s="311"/>
      <c r="N334" s="311"/>
      <c r="O334" s="311"/>
      <c r="P334" s="311"/>
      <c r="Q334" s="989"/>
      <c r="R334" s="311"/>
      <c r="S334" s="311"/>
      <c r="T334" s="311"/>
      <c r="U334" s="311"/>
      <c r="V334" s="311"/>
      <c r="W334" s="311"/>
      <c r="X334" s="311"/>
      <c r="Y334" s="311"/>
      <c r="Z334" s="311"/>
      <c r="AA334" s="311"/>
      <c r="AB334" s="311"/>
      <c r="AC334" s="311"/>
      <c r="AD334" s="311"/>
      <c r="AE334" s="311"/>
      <c r="AF334" s="311"/>
      <c r="AG334" s="311"/>
      <c r="AH334" s="311"/>
      <c r="AI334" s="311"/>
      <c r="AJ334" s="311"/>
      <c r="AK334" s="311"/>
      <c r="AL334" s="311"/>
      <c r="AM334" s="311"/>
      <c r="AN334" s="311">
        <f>'[1]ГАСТРОНОМИЯ, ВЫПЕЧКА'!$AX$17</f>
        <v>25</v>
      </c>
      <c r="AO334" s="311"/>
      <c r="AP334" s="311"/>
      <c r="AQ334" s="311"/>
      <c r="AR334" s="326"/>
      <c r="AS334" s="311"/>
      <c r="AT334" s="311"/>
      <c r="AU334" s="311"/>
      <c r="AV334" s="311"/>
      <c r="AW334" s="311"/>
      <c r="AX334" s="311"/>
      <c r="AY334" s="326"/>
      <c r="AZ334" s="311"/>
      <c r="BA334" s="311"/>
      <c r="BB334" s="311"/>
      <c r="BC334" s="311"/>
      <c r="BD334" s="311"/>
      <c r="BE334" s="311"/>
      <c r="BF334" s="311"/>
      <c r="BG334" s="311"/>
      <c r="BH334" s="311"/>
      <c r="BI334" s="310"/>
      <c r="BJ334" s="681"/>
      <c r="BK334" s="687"/>
    </row>
    <row r="335" spans="1:63" ht="15.75" customHeight="1">
      <c r="A335" s="288"/>
      <c r="B335" s="1369"/>
      <c r="C335" s="1332" t="s">
        <v>323</v>
      </c>
      <c r="D335" s="308">
        <v>180</v>
      </c>
      <c r="E335" s="307">
        <f>[1]НАПИТКИ!$Q$407</f>
        <v>189</v>
      </c>
      <c r="F335" s="307"/>
      <c r="G335" s="307"/>
      <c r="H335" s="307"/>
      <c r="I335" s="307"/>
      <c r="J335" s="326"/>
      <c r="K335" s="307"/>
      <c r="L335" s="307"/>
      <c r="M335" s="307"/>
      <c r="N335" s="307"/>
      <c r="O335" s="307"/>
      <c r="P335" s="307"/>
      <c r="Q335" s="989"/>
      <c r="R335" s="307"/>
      <c r="S335" s="307"/>
      <c r="T335" s="307"/>
      <c r="U335" s="307"/>
      <c r="V335" s="307"/>
      <c r="W335" s="307"/>
      <c r="X335" s="307"/>
      <c r="Y335" s="307"/>
      <c r="Z335" s="307"/>
      <c r="AA335" s="307"/>
      <c r="AB335" s="307"/>
      <c r="AC335" s="307"/>
      <c r="AD335" s="307"/>
      <c r="AE335" s="307"/>
      <c r="AF335" s="307"/>
      <c r="AG335" s="307"/>
      <c r="AH335" s="307"/>
      <c r="AI335" s="307"/>
      <c r="AJ335" s="307"/>
      <c r="AK335" s="307"/>
      <c r="AL335" s="307"/>
      <c r="AM335" s="307"/>
      <c r="AN335" s="307"/>
      <c r="AO335" s="307"/>
      <c r="AP335" s="307"/>
      <c r="AQ335" s="307"/>
      <c r="AR335" s="326"/>
      <c r="AS335" s="307"/>
      <c r="AT335" s="307"/>
      <c r="AU335" s="307"/>
      <c r="AV335" s="307"/>
      <c r="AW335" s="307"/>
      <c r="AX335" s="307"/>
      <c r="AY335" s="326"/>
      <c r="AZ335" s="307"/>
      <c r="BA335" s="307"/>
      <c r="BB335" s="307"/>
      <c r="BC335" s="307"/>
      <c r="BD335" s="307"/>
      <c r="BE335" s="307"/>
      <c r="BF335" s="307"/>
      <c r="BG335" s="307"/>
      <c r="BH335" s="307"/>
      <c r="BI335" s="313"/>
      <c r="BJ335" s="680"/>
      <c r="BK335" s="686"/>
    </row>
    <row r="336" spans="1:63" ht="15.75" customHeight="1" thickBot="1">
      <c r="A336" s="288"/>
      <c r="B336" s="1370"/>
      <c r="C336" s="1333"/>
      <c r="D336" s="1118">
        <v>180</v>
      </c>
      <c r="E336" s="311">
        <f>[1]НАПИТКИ!$Q$407</f>
        <v>189</v>
      </c>
      <c r="F336" s="311"/>
      <c r="G336" s="311"/>
      <c r="H336" s="311"/>
      <c r="I336" s="311"/>
      <c r="J336" s="326"/>
      <c r="K336" s="311"/>
      <c r="L336" s="311"/>
      <c r="M336" s="311"/>
      <c r="N336" s="311"/>
      <c r="O336" s="311"/>
      <c r="P336" s="311"/>
      <c r="Q336" s="989"/>
      <c r="R336" s="311"/>
      <c r="S336" s="311"/>
      <c r="T336" s="311"/>
      <c r="U336" s="311"/>
      <c r="V336" s="311"/>
      <c r="W336" s="311"/>
      <c r="X336" s="311"/>
      <c r="Y336" s="311"/>
      <c r="Z336" s="311"/>
      <c r="AA336" s="311"/>
      <c r="AB336" s="311"/>
      <c r="AC336" s="311"/>
      <c r="AD336" s="311"/>
      <c r="AE336" s="311"/>
      <c r="AF336" s="311"/>
      <c r="AG336" s="311"/>
      <c r="AH336" s="311"/>
      <c r="AI336" s="311"/>
      <c r="AJ336" s="311"/>
      <c r="AK336" s="311"/>
      <c r="AL336" s="311"/>
      <c r="AM336" s="311"/>
      <c r="AN336" s="311"/>
      <c r="AO336" s="311"/>
      <c r="AP336" s="311"/>
      <c r="AQ336" s="311"/>
      <c r="AR336" s="326"/>
      <c r="AS336" s="311"/>
      <c r="AT336" s="311"/>
      <c r="AU336" s="311"/>
      <c r="AV336" s="311"/>
      <c r="AW336" s="311"/>
      <c r="AX336" s="311"/>
      <c r="AY336" s="326"/>
      <c r="AZ336" s="311"/>
      <c r="BA336" s="311"/>
      <c r="BB336" s="311"/>
      <c r="BC336" s="311"/>
      <c r="BD336" s="311"/>
      <c r="BE336" s="311"/>
      <c r="BF336" s="311"/>
      <c r="BG336" s="311"/>
      <c r="BH336" s="311"/>
      <c r="BI336" s="310"/>
      <c r="BJ336" s="681"/>
      <c r="BK336" s="694"/>
    </row>
    <row r="337" spans="1:63" s="285" customFormat="1" ht="15.75" customHeight="1">
      <c r="A337" s="288"/>
      <c r="B337" s="288"/>
      <c r="C337" s="1396"/>
      <c r="D337" s="1121"/>
      <c r="E337" s="1121"/>
      <c r="F337" s="1121"/>
      <c r="G337" s="1121"/>
      <c r="H337" s="1121"/>
      <c r="I337" s="1121"/>
      <c r="J337" s="1010"/>
      <c r="K337" s="1121"/>
      <c r="L337" s="1121"/>
      <c r="M337" s="1121"/>
      <c r="N337" s="1121"/>
      <c r="O337" s="287"/>
      <c r="P337" s="1121"/>
      <c r="Q337" s="997"/>
      <c r="R337" s="1121"/>
      <c r="S337" s="1121"/>
      <c r="T337" s="1121"/>
      <c r="U337" s="1121"/>
      <c r="V337" s="1121"/>
      <c r="W337" s="1121"/>
      <c r="X337" s="1121"/>
      <c r="Y337" s="1121"/>
      <c r="Z337" s="1121"/>
      <c r="AA337" s="1121"/>
      <c r="AB337" s="1121"/>
      <c r="AC337" s="1121"/>
      <c r="AD337" s="1121"/>
      <c r="AE337" s="1121"/>
      <c r="AF337" s="1121"/>
      <c r="AG337" s="1121"/>
      <c r="AH337" s="1121"/>
      <c r="AI337" s="1121"/>
      <c r="AJ337" s="1121"/>
      <c r="AK337" s="1121"/>
      <c r="AL337" s="1121"/>
      <c r="AM337" s="1121"/>
      <c r="AN337" s="1121"/>
      <c r="AO337" s="1121"/>
      <c r="AP337" s="1121"/>
      <c r="AQ337" s="1121"/>
      <c r="AR337" s="1010"/>
      <c r="AS337" s="1121"/>
      <c r="AT337" s="1121"/>
      <c r="AU337" s="1121"/>
      <c r="AV337" s="1121"/>
      <c r="AW337" s="1121"/>
      <c r="AX337" s="1121"/>
      <c r="AY337" s="1010"/>
      <c r="AZ337" s="1121"/>
      <c r="BA337" s="1121"/>
      <c r="BB337" s="1121"/>
      <c r="BC337" s="1121"/>
      <c r="BD337" s="1121"/>
      <c r="BE337" s="1121"/>
      <c r="BF337" s="1121"/>
      <c r="BG337" s="1121"/>
      <c r="BH337" s="1121"/>
      <c r="BI337" s="1121"/>
      <c r="BJ337" s="1121"/>
      <c r="BK337" s="691"/>
    </row>
    <row r="338" spans="1:63" s="285" customFormat="1">
      <c r="A338" s="288"/>
      <c r="B338" s="288"/>
      <c r="C338" s="1396"/>
      <c r="D338" s="1121"/>
      <c r="E338" s="1121"/>
      <c r="F338" s="1121"/>
      <c r="G338" s="1121"/>
      <c r="H338" s="1121"/>
      <c r="I338" s="1121"/>
      <c r="J338" s="1010"/>
      <c r="K338" s="1121"/>
      <c r="L338" s="1121"/>
      <c r="M338" s="1121"/>
      <c r="N338" s="1121"/>
      <c r="O338" s="287"/>
      <c r="P338" s="1121"/>
      <c r="Q338" s="997"/>
      <c r="R338" s="1121"/>
      <c r="S338" s="1121"/>
      <c r="T338" s="1121"/>
      <c r="U338" s="1121"/>
      <c r="V338" s="1121"/>
      <c r="W338" s="1121"/>
      <c r="X338" s="1121"/>
      <c r="Y338" s="1121"/>
      <c r="Z338" s="1121"/>
      <c r="AA338" s="1121"/>
      <c r="AB338" s="1121"/>
      <c r="AC338" s="1121"/>
      <c r="AD338" s="1121"/>
      <c r="AE338" s="1121"/>
      <c r="AF338" s="1121"/>
      <c r="AG338" s="1121"/>
      <c r="AH338" s="1121"/>
      <c r="AI338" s="1121"/>
      <c r="AJ338" s="1121"/>
      <c r="AK338" s="1121"/>
      <c r="AL338" s="1121"/>
      <c r="AM338" s="1121"/>
      <c r="AN338" s="1121"/>
      <c r="AO338" s="1121"/>
      <c r="AP338" s="1121"/>
      <c r="AQ338" s="1121"/>
      <c r="AR338" s="1010"/>
      <c r="AS338" s="1121"/>
      <c r="AT338" s="1121"/>
      <c r="AU338" s="1121"/>
      <c r="AV338" s="1121"/>
      <c r="AW338" s="1121"/>
      <c r="AX338" s="1121"/>
      <c r="AY338" s="1010"/>
      <c r="AZ338" s="1121"/>
      <c r="BA338" s="1121"/>
      <c r="BB338" s="1121"/>
      <c r="BC338" s="1121"/>
      <c r="BD338" s="1121"/>
      <c r="BE338" s="1121"/>
      <c r="BF338" s="1121"/>
      <c r="BG338" s="1121"/>
      <c r="BH338" s="1121"/>
      <c r="BI338" s="1121"/>
      <c r="BJ338" s="1121"/>
      <c r="BK338" s="691"/>
    </row>
    <row r="339" spans="1:63" s="285" customFormat="1" ht="15.75" customHeight="1">
      <c r="A339" s="288"/>
      <c r="B339" s="288"/>
      <c r="C339" s="1396"/>
      <c r="D339" s="1121"/>
      <c r="E339" s="1121"/>
      <c r="F339" s="1121"/>
      <c r="G339" s="1121"/>
      <c r="H339" s="1121"/>
      <c r="I339" s="1121"/>
      <c r="J339" s="1010"/>
      <c r="K339" s="1121"/>
      <c r="L339" s="1121"/>
      <c r="M339" s="1121"/>
      <c r="N339" s="1121"/>
      <c r="O339" s="287"/>
      <c r="P339" s="1121"/>
      <c r="Q339" s="997"/>
      <c r="R339" s="1121"/>
      <c r="S339" s="1121"/>
      <c r="T339" s="1121"/>
      <c r="U339" s="1121"/>
      <c r="V339" s="1121"/>
      <c r="W339" s="1121"/>
      <c r="X339" s="1121"/>
      <c r="Y339" s="1121"/>
      <c r="Z339" s="1121"/>
      <c r="AA339" s="1121"/>
      <c r="AB339" s="1121"/>
      <c r="AC339" s="1121"/>
      <c r="AD339" s="1121"/>
      <c r="AE339" s="1121"/>
      <c r="AF339" s="1121"/>
      <c r="AG339" s="1121"/>
      <c r="AH339" s="1121"/>
      <c r="AI339" s="1121"/>
      <c r="AJ339" s="1121"/>
      <c r="AK339" s="1121"/>
      <c r="AL339" s="1121"/>
      <c r="AM339" s="1121"/>
      <c r="AN339" s="1121"/>
      <c r="AO339" s="1121"/>
      <c r="AP339" s="1121"/>
      <c r="AQ339" s="1121"/>
      <c r="AR339" s="1010"/>
      <c r="AS339" s="1121"/>
      <c r="AT339" s="1121"/>
      <c r="AU339" s="1121"/>
      <c r="AV339" s="1121"/>
      <c r="AW339" s="1121"/>
      <c r="AX339" s="1121"/>
      <c r="AY339" s="1010"/>
      <c r="AZ339" s="1121"/>
      <c r="BA339" s="1121"/>
      <c r="BB339" s="1121"/>
      <c r="BC339" s="1121"/>
      <c r="BD339" s="1121"/>
      <c r="BE339" s="1121"/>
      <c r="BF339" s="1121"/>
      <c r="BG339" s="1121"/>
      <c r="BH339" s="1121"/>
      <c r="BI339" s="1121"/>
      <c r="BJ339" s="1121"/>
      <c r="BK339" s="691"/>
    </row>
    <row r="340" spans="1:63" s="285" customFormat="1">
      <c r="A340" s="288"/>
      <c r="B340" s="288"/>
      <c r="C340" s="1396"/>
      <c r="D340" s="1121"/>
      <c r="E340" s="1121"/>
      <c r="F340" s="1121"/>
      <c r="G340" s="1121"/>
      <c r="H340" s="1121"/>
      <c r="I340" s="1121"/>
      <c r="J340" s="1010"/>
      <c r="K340" s="1121"/>
      <c r="L340" s="1121"/>
      <c r="M340" s="1121"/>
      <c r="N340" s="1121"/>
      <c r="O340" s="287"/>
      <c r="P340" s="1121"/>
      <c r="Q340" s="997"/>
      <c r="R340" s="1121"/>
      <c r="S340" s="1121"/>
      <c r="T340" s="1121"/>
      <c r="U340" s="1121"/>
      <c r="V340" s="1121"/>
      <c r="W340" s="1121"/>
      <c r="X340" s="1121"/>
      <c r="Y340" s="1121"/>
      <c r="Z340" s="1121"/>
      <c r="AA340" s="1121"/>
      <c r="AB340" s="1121"/>
      <c r="AC340" s="1121"/>
      <c r="AD340" s="1121"/>
      <c r="AE340" s="1121"/>
      <c r="AF340" s="1121"/>
      <c r="AG340" s="1121"/>
      <c r="AH340" s="1121"/>
      <c r="AI340" s="1121"/>
      <c r="AJ340" s="1121"/>
      <c r="AK340" s="1121"/>
      <c r="AL340" s="1121"/>
      <c r="AM340" s="1121"/>
      <c r="AN340" s="1121"/>
      <c r="AO340" s="1121"/>
      <c r="AP340" s="1121"/>
      <c r="AQ340" s="1121"/>
      <c r="AR340" s="1010"/>
      <c r="AS340" s="1121"/>
      <c r="AT340" s="1121"/>
      <c r="AU340" s="1121"/>
      <c r="AV340" s="1121"/>
      <c r="AW340" s="1121"/>
      <c r="AX340" s="1121"/>
      <c r="AY340" s="1010"/>
      <c r="AZ340" s="1121"/>
      <c r="BA340" s="1121"/>
      <c r="BB340" s="1121"/>
      <c r="BC340" s="1121"/>
      <c r="BD340" s="1121"/>
      <c r="BE340" s="1121"/>
      <c r="BF340" s="1121"/>
      <c r="BG340" s="1121"/>
      <c r="BH340" s="1121"/>
      <c r="BI340" s="1121"/>
      <c r="BJ340" s="1121"/>
      <c r="BK340" s="691"/>
    </row>
    <row r="341" spans="1:63" s="285" customFormat="1" ht="15.75" customHeight="1">
      <c r="A341" s="288"/>
      <c r="B341" s="288"/>
      <c r="C341" s="1396"/>
      <c r="D341" s="1121"/>
      <c r="E341" s="1121"/>
      <c r="F341" s="1121"/>
      <c r="G341" s="1121"/>
      <c r="H341" s="1121"/>
      <c r="I341" s="1121"/>
      <c r="J341" s="1010"/>
      <c r="K341" s="1121"/>
      <c r="L341" s="1121"/>
      <c r="M341" s="1121"/>
      <c r="N341" s="1121"/>
      <c r="O341" s="287"/>
      <c r="P341" s="1121"/>
      <c r="Q341" s="997"/>
      <c r="R341" s="1121"/>
      <c r="S341" s="1121"/>
      <c r="T341" s="1121"/>
      <c r="U341" s="1121"/>
      <c r="V341" s="1121"/>
      <c r="W341" s="1121"/>
      <c r="X341" s="1121"/>
      <c r="Y341" s="1121"/>
      <c r="Z341" s="1121"/>
      <c r="AA341" s="1121"/>
      <c r="AB341" s="1121"/>
      <c r="AC341" s="1121"/>
      <c r="AD341" s="1121"/>
      <c r="AE341" s="1121"/>
      <c r="AF341" s="1121"/>
      <c r="AG341" s="1121"/>
      <c r="AH341" s="1121"/>
      <c r="AI341" s="1121"/>
      <c r="AJ341" s="1121"/>
      <c r="AK341" s="1121"/>
      <c r="AL341" s="1121"/>
      <c r="AM341" s="1121"/>
      <c r="AN341" s="1121"/>
      <c r="AO341" s="1121"/>
      <c r="AP341" s="1121"/>
      <c r="AQ341" s="1121"/>
      <c r="AR341" s="1010"/>
      <c r="AS341" s="1121"/>
      <c r="AT341" s="1121"/>
      <c r="AU341" s="1121"/>
      <c r="AV341" s="1121"/>
      <c r="AW341" s="1121"/>
      <c r="AX341" s="1121"/>
      <c r="AY341" s="1010"/>
      <c r="AZ341" s="1121"/>
      <c r="BA341" s="1121"/>
      <c r="BB341" s="1121"/>
      <c r="BC341" s="1121"/>
      <c r="BD341" s="1121"/>
      <c r="BE341" s="1121"/>
      <c r="BF341" s="1121"/>
      <c r="BG341" s="1121"/>
      <c r="BH341" s="1121"/>
      <c r="BI341" s="1121"/>
      <c r="BJ341" s="1121"/>
      <c r="BK341" s="691"/>
    </row>
    <row r="342" spans="1:63" s="285" customFormat="1">
      <c r="A342" s="288"/>
      <c r="B342" s="288"/>
      <c r="C342" s="1396"/>
      <c r="D342" s="912"/>
      <c r="E342" s="912"/>
      <c r="F342" s="912"/>
      <c r="G342" s="912"/>
      <c r="H342" s="912"/>
      <c r="I342" s="912"/>
      <c r="J342" s="1010"/>
      <c r="K342" s="912"/>
      <c r="L342" s="912"/>
      <c r="M342" s="912"/>
      <c r="N342" s="912"/>
      <c r="O342" s="287"/>
      <c r="P342" s="912"/>
      <c r="Q342" s="997"/>
      <c r="R342" s="912"/>
      <c r="S342" s="912"/>
      <c r="T342" s="912"/>
      <c r="U342" s="912"/>
      <c r="V342" s="912"/>
      <c r="W342" s="912"/>
      <c r="X342" s="912"/>
      <c r="Y342" s="912"/>
      <c r="Z342" s="912"/>
      <c r="AA342" s="912"/>
      <c r="AB342" s="912"/>
      <c r="AC342" s="912"/>
      <c r="AD342" s="912"/>
      <c r="AE342" s="912"/>
      <c r="AF342" s="912"/>
      <c r="AG342" s="912"/>
      <c r="AH342" s="912"/>
      <c r="AI342" s="912"/>
      <c r="AJ342" s="912"/>
      <c r="AK342" s="912"/>
      <c r="AL342" s="912"/>
      <c r="AM342" s="912"/>
      <c r="AN342" s="912"/>
      <c r="AO342" s="912"/>
      <c r="AP342" s="912"/>
      <c r="AQ342" s="912"/>
      <c r="AR342" s="1010"/>
      <c r="AS342" s="912"/>
      <c r="AT342" s="912"/>
      <c r="AU342" s="912"/>
      <c r="AV342" s="912"/>
      <c r="AW342" s="912"/>
      <c r="AX342" s="912"/>
      <c r="AY342" s="1010"/>
      <c r="AZ342" s="912"/>
      <c r="BA342" s="912"/>
      <c r="BB342" s="912"/>
      <c r="BC342" s="912"/>
      <c r="BD342" s="912"/>
      <c r="BE342" s="912"/>
      <c r="BF342" s="912"/>
      <c r="BG342" s="912"/>
      <c r="BH342" s="912"/>
      <c r="BI342" s="912"/>
      <c r="BJ342" s="912"/>
      <c r="BK342" s="691"/>
    </row>
    <row r="343" spans="1:63" s="285" customFormat="1" ht="15.75" customHeight="1">
      <c r="A343" s="288"/>
      <c r="B343" s="288"/>
      <c r="C343" s="1396"/>
      <c r="D343" s="912"/>
      <c r="E343" s="912"/>
      <c r="F343" s="912"/>
      <c r="G343" s="912"/>
      <c r="H343" s="912"/>
      <c r="I343" s="912"/>
      <c r="J343" s="1010"/>
      <c r="K343" s="912"/>
      <c r="L343" s="912"/>
      <c r="M343" s="912"/>
      <c r="N343" s="912"/>
      <c r="O343" s="287"/>
      <c r="P343" s="912"/>
      <c r="Q343" s="997"/>
      <c r="R343" s="912"/>
      <c r="S343" s="912"/>
      <c r="T343" s="912"/>
      <c r="U343" s="912"/>
      <c r="V343" s="912"/>
      <c r="W343" s="912"/>
      <c r="X343" s="912"/>
      <c r="Y343" s="912"/>
      <c r="Z343" s="912"/>
      <c r="AA343" s="912"/>
      <c r="AB343" s="912"/>
      <c r="AC343" s="912"/>
      <c r="AD343" s="912"/>
      <c r="AE343" s="912"/>
      <c r="AF343" s="912"/>
      <c r="AG343" s="912"/>
      <c r="AH343" s="912"/>
      <c r="AI343" s="912"/>
      <c r="AJ343" s="912"/>
      <c r="AK343" s="912"/>
      <c r="AL343" s="912"/>
      <c r="AM343" s="912"/>
      <c r="AN343" s="912"/>
      <c r="AO343" s="912"/>
      <c r="AP343" s="912"/>
      <c r="AQ343" s="912"/>
      <c r="AR343" s="1010"/>
      <c r="AS343" s="912"/>
      <c r="AT343" s="912"/>
      <c r="AU343" s="912"/>
      <c r="AV343" s="912"/>
      <c r="AW343" s="912"/>
      <c r="AX343" s="912"/>
      <c r="AY343" s="1010"/>
      <c r="AZ343" s="912"/>
      <c r="BA343" s="912"/>
      <c r="BB343" s="912"/>
      <c r="BC343" s="912"/>
      <c r="BD343" s="912"/>
      <c r="BE343" s="912"/>
      <c r="BF343" s="912"/>
      <c r="BG343" s="912"/>
      <c r="BH343" s="912"/>
      <c r="BI343" s="912"/>
      <c r="BJ343" s="912"/>
      <c r="BK343" s="691"/>
    </row>
    <row r="344" spans="1:63" s="285" customFormat="1">
      <c r="A344" s="288"/>
      <c r="B344" s="288"/>
      <c r="C344" s="1396"/>
      <c r="D344" s="912"/>
      <c r="E344" s="912"/>
      <c r="F344" s="912"/>
      <c r="G344" s="912"/>
      <c r="H344" s="912"/>
      <c r="I344" s="912"/>
      <c r="J344" s="1010"/>
      <c r="K344" s="912"/>
      <c r="L344" s="912"/>
      <c r="M344" s="912"/>
      <c r="N344" s="912"/>
      <c r="O344" s="287"/>
      <c r="P344" s="912"/>
      <c r="Q344" s="997"/>
      <c r="R344" s="912"/>
      <c r="S344" s="912"/>
      <c r="T344" s="912"/>
      <c r="U344" s="912"/>
      <c r="V344" s="912"/>
      <c r="W344" s="912"/>
      <c r="X344" s="912"/>
      <c r="Y344" s="912"/>
      <c r="Z344" s="912"/>
      <c r="AA344" s="912"/>
      <c r="AB344" s="912"/>
      <c r="AC344" s="912"/>
      <c r="AD344" s="912"/>
      <c r="AE344" s="912"/>
      <c r="AF344" s="912"/>
      <c r="AG344" s="912"/>
      <c r="AH344" s="912"/>
      <c r="AI344" s="912"/>
      <c r="AJ344" s="912"/>
      <c r="AK344" s="912"/>
      <c r="AL344" s="912"/>
      <c r="AM344" s="912"/>
      <c r="AN344" s="912"/>
      <c r="AO344" s="912"/>
      <c r="AP344" s="912"/>
      <c r="AQ344" s="912"/>
      <c r="AR344" s="1010"/>
      <c r="AS344" s="912"/>
      <c r="AT344" s="912"/>
      <c r="AU344" s="912"/>
      <c r="AV344" s="912"/>
      <c r="AW344" s="912"/>
      <c r="AX344" s="912"/>
      <c r="AY344" s="1010"/>
      <c r="AZ344" s="912"/>
      <c r="BA344" s="912"/>
      <c r="BB344" s="912"/>
      <c r="BC344" s="912"/>
      <c r="BD344" s="912"/>
      <c r="BE344" s="912"/>
      <c r="BF344" s="912"/>
      <c r="BG344" s="912"/>
      <c r="BH344" s="912"/>
      <c r="BI344" s="912"/>
      <c r="BJ344" s="912"/>
      <c r="BK344" s="691"/>
    </row>
    <row r="345" spans="1:63" s="285" customFormat="1" ht="15.75" customHeight="1">
      <c r="A345" s="288"/>
      <c r="B345" s="288"/>
      <c r="C345" s="1396"/>
      <c r="D345" s="912"/>
      <c r="E345" s="912"/>
      <c r="F345" s="912"/>
      <c r="G345" s="912"/>
      <c r="H345" s="912"/>
      <c r="I345" s="912"/>
      <c r="J345" s="1010"/>
      <c r="K345" s="912"/>
      <c r="L345" s="912"/>
      <c r="M345" s="912"/>
      <c r="N345" s="912"/>
      <c r="O345" s="287"/>
      <c r="P345" s="912"/>
      <c r="Q345" s="997"/>
      <c r="R345" s="912"/>
      <c r="S345" s="912"/>
      <c r="T345" s="912"/>
      <c r="U345" s="912"/>
      <c r="V345" s="912"/>
      <c r="W345" s="912"/>
      <c r="X345" s="912"/>
      <c r="Y345" s="912"/>
      <c r="Z345" s="912"/>
      <c r="AA345" s="912"/>
      <c r="AB345" s="912"/>
      <c r="AC345" s="912"/>
      <c r="AD345" s="912"/>
      <c r="AE345" s="912"/>
      <c r="AF345" s="912"/>
      <c r="AG345" s="912"/>
      <c r="AH345" s="912"/>
      <c r="AI345" s="912"/>
      <c r="AJ345" s="912"/>
      <c r="AK345" s="912"/>
      <c r="AL345" s="912"/>
      <c r="AM345" s="912"/>
      <c r="AN345" s="912"/>
      <c r="AO345" s="912"/>
      <c r="AP345" s="912"/>
      <c r="AQ345" s="912"/>
      <c r="AR345" s="1010"/>
      <c r="AS345" s="912"/>
      <c r="AT345" s="912"/>
      <c r="AU345" s="912"/>
      <c r="AV345" s="912"/>
      <c r="AW345" s="912"/>
      <c r="AX345" s="912"/>
      <c r="AY345" s="1010"/>
      <c r="AZ345" s="912"/>
      <c r="BA345" s="912"/>
      <c r="BB345" s="912"/>
      <c r="BC345" s="912"/>
      <c r="BD345" s="912"/>
      <c r="BE345" s="912"/>
      <c r="BF345" s="912"/>
      <c r="BG345" s="912"/>
      <c r="BH345" s="912"/>
      <c r="BI345" s="912"/>
      <c r="BJ345" s="912"/>
      <c r="BK345" s="691"/>
    </row>
    <row r="346" spans="1:63" s="285" customFormat="1">
      <c r="A346" s="288"/>
      <c r="B346" s="288"/>
      <c r="C346" s="1396"/>
      <c r="D346" s="912"/>
      <c r="E346" s="912"/>
      <c r="F346" s="912"/>
      <c r="G346" s="912"/>
      <c r="H346" s="912"/>
      <c r="I346" s="912"/>
      <c r="J346" s="1010"/>
      <c r="K346" s="912"/>
      <c r="L346" s="912"/>
      <c r="M346" s="912"/>
      <c r="N346" s="912"/>
      <c r="O346" s="287"/>
      <c r="P346" s="912"/>
      <c r="Q346" s="997"/>
      <c r="R346" s="912"/>
      <c r="S346" s="912"/>
      <c r="T346" s="912"/>
      <c r="U346" s="912"/>
      <c r="V346" s="912"/>
      <c r="W346" s="912"/>
      <c r="X346" s="912"/>
      <c r="Y346" s="912"/>
      <c r="Z346" s="912"/>
      <c r="AA346" s="912"/>
      <c r="AB346" s="912"/>
      <c r="AC346" s="912"/>
      <c r="AD346" s="912"/>
      <c r="AE346" s="912"/>
      <c r="AF346" s="912"/>
      <c r="AG346" s="912"/>
      <c r="AH346" s="912"/>
      <c r="AI346" s="912"/>
      <c r="AJ346" s="912"/>
      <c r="AK346" s="912"/>
      <c r="AL346" s="912"/>
      <c r="AM346" s="912"/>
      <c r="AN346" s="912"/>
      <c r="AO346" s="912"/>
      <c r="AP346" s="912"/>
      <c r="AQ346" s="912"/>
      <c r="AR346" s="1010"/>
      <c r="AS346" s="912"/>
      <c r="AT346" s="912"/>
      <c r="AU346" s="912"/>
      <c r="AV346" s="912"/>
      <c r="AW346" s="912"/>
      <c r="AX346" s="912"/>
      <c r="AY346" s="1010"/>
      <c r="AZ346" s="912"/>
      <c r="BA346" s="912"/>
      <c r="BB346" s="912"/>
      <c r="BC346" s="912"/>
      <c r="BD346" s="912"/>
      <c r="BE346" s="912"/>
      <c r="BF346" s="912"/>
      <c r="BG346" s="912"/>
      <c r="BH346" s="912"/>
      <c r="BI346" s="912"/>
      <c r="BJ346" s="912"/>
      <c r="BK346" s="691"/>
    </row>
    <row r="347" spans="1:63" s="285" customFormat="1" ht="15.75" customHeight="1">
      <c r="A347" s="288"/>
      <c r="B347" s="288"/>
      <c r="C347" s="1396"/>
      <c r="D347" s="912"/>
      <c r="E347" s="912"/>
      <c r="F347" s="912"/>
      <c r="G347" s="912"/>
      <c r="H347" s="912"/>
      <c r="I347" s="912"/>
      <c r="J347" s="1010"/>
      <c r="K347" s="912"/>
      <c r="L347" s="912"/>
      <c r="M347" s="912"/>
      <c r="N347" s="912"/>
      <c r="O347" s="287"/>
      <c r="P347" s="912"/>
      <c r="Q347" s="997"/>
      <c r="R347" s="912"/>
      <c r="S347" s="912"/>
      <c r="T347" s="912"/>
      <c r="U347" s="912"/>
      <c r="V347" s="912"/>
      <c r="W347" s="912"/>
      <c r="X347" s="912"/>
      <c r="Y347" s="912"/>
      <c r="Z347" s="912"/>
      <c r="AA347" s="912"/>
      <c r="AB347" s="912"/>
      <c r="AC347" s="912"/>
      <c r="AD347" s="912"/>
      <c r="AE347" s="912"/>
      <c r="AF347" s="912"/>
      <c r="AG347" s="912"/>
      <c r="AH347" s="912"/>
      <c r="AI347" s="912"/>
      <c r="AJ347" s="912"/>
      <c r="AK347" s="912"/>
      <c r="AL347" s="912"/>
      <c r="AM347" s="912"/>
      <c r="AN347" s="912"/>
      <c r="AO347" s="912"/>
      <c r="AP347" s="912"/>
      <c r="AQ347" s="912"/>
      <c r="AR347" s="1010"/>
      <c r="AS347" s="912"/>
      <c r="AT347" s="912"/>
      <c r="AU347" s="912"/>
      <c r="AV347" s="912"/>
      <c r="AW347" s="912"/>
      <c r="AX347" s="912"/>
      <c r="AY347" s="1010"/>
      <c r="AZ347" s="912"/>
      <c r="BA347" s="912"/>
      <c r="BB347" s="912"/>
      <c r="BC347" s="912"/>
      <c r="BD347" s="912"/>
      <c r="BE347" s="912"/>
      <c r="BF347" s="912"/>
      <c r="BG347" s="912"/>
      <c r="BH347" s="912"/>
      <c r="BI347" s="912"/>
      <c r="BJ347" s="912"/>
      <c r="BK347" s="691"/>
    </row>
    <row r="348" spans="1:63" s="285" customFormat="1">
      <c r="A348" s="288"/>
      <c r="B348" s="288"/>
      <c r="C348" s="1396"/>
      <c r="D348" s="912"/>
      <c r="E348" s="912"/>
      <c r="F348" s="912"/>
      <c r="G348" s="912"/>
      <c r="H348" s="912"/>
      <c r="I348" s="912"/>
      <c r="J348" s="1010"/>
      <c r="K348" s="912"/>
      <c r="L348" s="912"/>
      <c r="M348" s="912"/>
      <c r="N348" s="912"/>
      <c r="O348" s="287"/>
      <c r="P348" s="912"/>
      <c r="Q348" s="997"/>
      <c r="R348" s="912"/>
      <c r="S348" s="912"/>
      <c r="T348" s="912"/>
      <c r="U348" s="912"/>
      <c r="V348" s="912"/>
      <c r="W348" s="912"/>
      <c r="X348" s="912"/>
      <c r="Y348" s="912"/>
      <c r="Z348" s="912"/>
      <c r="AA348" s="912"/>
      <c r="AB348" s="912"/>
      <c r="AC348" s="912"/>
      <c r="AD348" s="912"/>
      <c r="AE348" s="912"/>
      <c r="AF348" s="912"/>
      <c r="AG348" s="912"/>
      <c r="AH348" s="912"/>
      <c r="AI348" s="912"/>
      <c r="AJ348" s="912"/>
      <c r="AK348" s="912"/>
      <c r="AL348" s="912"/>
      <c r="AM348" s="912"/>
      <c r="AN348" s="912"/>
      <c r="AO348" s="912"/>
      <c r="AP348" s="912"/>
      <c r="AQ348" s="912"/>
      <c r="AR348" s="1010"/>
      <c r="AS348" s="912"/>
      <c r="AT348" s="912"/>
      <c r="AU348" s="912"/>
      <c r="AV348" s="912"/>
      <c r="AW348" s="912"/>
      <c r="AX348" s="912"/>
      <c r="AY348" s="1010"/>
      <c r="AZ348" s="912"/>
      <c r="BA348" s="912"/>
      <c r="BB348" s="912"/>
      <c r="BC348" s="912"/>
      <c r="BD348" s="912"/>
      <c r="BE348" s="912"/>
      <c r="BF348" s="912"/>
      <c r="BG348" s="912"/>
      <c r="BH348" s="912"/>
      <c r="BI348" s="912"/>
      <c r="BJ348" s="912"/>
      <c r="BK348" s="691"/>
    </row>
    <row r="349" spans="1:63" s="285" customFormat="1" ht="15.75" customHeight="1">
      <c r="A349" s="288"/>
      <c r="B349" s="288"/>
      <c r="C349" s="1396"/>
      <c r="D349" s="912"/>
      <c r="E349" s="912"/>
      <c r="F349" s="912"/>
      <c r="G349" s="912"/>
      <c r="H349" s="912"/>
      <c r="I349" s="912"/>
      <c r="J349" s="1010"/>
      <c r="K349" s="912"/>
      <c r="L349" s="912"/>
      <c r="M349" s="912"/>
      <c r="N349" s="912"/>
      <c r="O349" s="287"/>
      <c r="P349" s="912"/>
      <c r="Q349" s="997"/>
      <c r="R349" s="912"/>
      <c r="S349" s="912"/>
      <c r="T349" s="912"/>
      <c r="U349" s="912"/>
      <c r="V349" s="912"/>
      <c r="W349" s="912"/>
      <c r="X349" s="912"/>
      <c r="Y349" s="912"/>
      <c r="Z349" s="912"/>
      <c r="AA349" s="912"/>
      <c r="AB349" s="912"/>
      <c r="AC349" s="912"/>
      <c r="AD349" s="912"/>
      <c r="AE349" s="912"/>
      <c r="AF349" s="912"/>
      <c r="AG349" s="912"/>
      <c r="AH349" s="912"/>
      <c r="AI349" s="912"/>
      <c r="AJ349" s="912"/>
      <c r="AK349" s="912"/>
      <c r="AL349" s="912"/>
      <c r="AM349" s="912"/>
      <c r="AN349" s="912"/>
      <c r="AO349" s="912"/>
      <c r="AP349" s="912"/>
      <c r="AQ349" s="912"/>
      <c r="AR349" s="1010"/>
      <c r="AS349" s="912"/>
      <c r="AT349" s="912"/>
      <c r="AU349" s="912"/>
      <c r="AV349" s="912"/>
      <c r="AW349" s="912"/>
      <c r="AX349" s="912"/>
      <c r="AY349" s="1010"/>
      <c r="AZ349" s="912"/>
      <c r="BA349" s="912"/>
      <c r="BB349" s="912"/>
      <c r="BC349" s="912"/>
      <c r="BD349" s="912"/>
      <c r="BE349" s="912"/>
      <c r="BF349" s="912"/>
      <c r="BG349" s="912"/>
      <c r="BH349" s="912"/>
      <c r="BI349" s="912"/>
      <c r="BJ349" s="912"/>
      <c r="BK349" s="691"/>
    </row>
    <row r="350" spans="1:63" s="285" customFormat="1">
      <c r="A350" s="288"/>
      <c r="B350" s="288"/>
      <c r="C350" s="1396"/>
      <c r="D350" s="912"/>
      <c r="E350" s="912"/>
      <c r="F350" s="912"/>
      <c r="G350" s="912"/>
      <c r="H350" s="912"/>
      <c r="I350" s="912"/>
      <c r="J350" s="1010"/>
      <c r="K350" s="912"/>
      <c r="L350" s="912"/>
      <c r="M350" s="912"/>
      <c r="N350" s="912"/>
      <c r="O350" s="287"/>
      <c r="P350" s="912"/>
      <c r="Q350" s="997"/>
      <c r="R350" s="912"/>
      <c r="S350" s="912"/>
      <c r="T350" s="912"/>
      <c r="U350" s="912"/>
      <c r="V350" s="912"/>
      <c r="W350" s="912"/>
      <c r="X350" s="912"/>
      <c r="Y350" s="912"/>
      <c r="Z350" s="912"/>
      <c r="AA350" s="912"/>
      <c r="AB350" s="912"/>
      <c r="AC350" s="912"/>
      <c r="AD350" s="912"/>
      <c r="AE350" s="912"/>
      <c r="AF350" s="912"/>
      <c r="AG350" s="912"/>
      <c r="AH350" s="912"/>
      <c r="AI350" s="912"/>
      <c r="AJ350" s="912"/>
      <c r="AK350" s="912"/>
      <c r="AL350" s="912"/>
      <c r="AM350" s="912"/>
      <c r="AN350" s="912"/>
      <c r="AO350" s="912"/>
      <c r="AP350" s="912"/>
      <c r="AQ350" s="912"/>
      <c r="AR350" s="1010"/>
      <c r="AS350" s="912"/>
      <c r="AT350" s="912"/>
      <c r="AU350" s="912"/>
      <c r="AV350" s="912"/>
      <c r="AW350" s="912"/>
      <c r="AX350" s="912"/>
      <c r="AY350" s="1010"/>
      <c r="AZ350" s="912"/>
      <c r="BA350" s="912"/>
      <c r="BB350" s="912"/>
      <c r="BC350" s="912"/>
      <c r="BD350" s="912"/>
      <c r="BE350" s="912"/>
      <c r="BF350" s="912"/>
      <c r="BG350" s="912"/>
      <c r="BH350" s="912"/>
      <c r="BI350" s="912"/>
      <c r="BJ350" s="912"/>
      <c r="BK350" s="691"/>
    </row>
    <row r="351" spans="1:63" s="285" customFormat="1" ht="15.75" customHeight="1">
      <c r="A351" s="288"/>
      <c r="B351" s="288"/>
      <c r="C351" s="1396"/>
      <c r="D351" s="912"/>
      <c r="E351" s="912"/>
      <c r="F351" s="912"/>
      <c r="G351" s="912"/>
      <c r="H351" s="912"/>
      <c r="I351" s="912"/>
      <c r="J351" s="1010"/>
      <c r="K351" s="912"/>
      <c r="L351" s="912"/>
      <c r="M351" s="912"/>
      <c r="N351" s="912"/>
      <c r="O351" s="287"/>
      <c r="P351" s="912"/>
      <c r="Q351" s="997"/>
      <c r="R351" s="912"/>
      <c r="S351" s="912"/>
      <c r="T351" s="912"/>
      <c r="U351" s="912"/>
      <c r="V351" s="912"/>
      <c r="W351" s="912"/>
      <c r="X351" s="912"/>
      <c r="Y351" s="912"/>
      <c r="Z351" s="912"/>
      <c r="AA351" s="912"/>
      <c r="AB351" s="912"/>
      <c r="AC351" s="912"/>
      <c r="AD351" s="912"/>
      <c r="AE351" s="912"/>
      <c r="AF351" s="912"/>
      <c r="AG351" s="912"/>
      <c r="AH351" s="912"/>
      <c r="AI351" s="912"/>
      <c r="AJ351" s="912"/>
      <c r="AK351" s="912"/>
      <c r="AL351" s="912"/>
      <c r="AM351" s="912"/>
      <c r="AN351" s="912"/>
      <c r="AO351" s="912"/>
      <c r="AP351" s="912"/>
      <c r="AQ351" s="912"/>
      <c r="AR351" s="1010"/>
      <c r="AS351" s="912"/>
      <c r="AT351" s="912"/>
      <c r="AU351" s="912"/>
      <c r="AV351" s="912"/>
      <c r="AW351" s="912"/>
      <c r="AX351" s="912"/>
      <c r="AY351" s="1010"/>
      <c r="AZ351" s="912"/>
      <c r="BA351" s="912"/>
      <c r="BB351" s="912"/>
      <c r="BC351" s="912"/>
      <c r="BD351" s="912"/>
      <c r="BE351" s="912"/>
      <c r="BF351" s="912"/>
      <c r="BG351" s="912"/>
      <c r="BH351" s="912"/>
      <c r="BI351" s="912"/>
      <c r="BJ351" s="912"/>
      <c r="BK351" s="691"/>
    </row>
    <row r="352" spans="1:63" s="285" customFormat="1">
      <c r="A352" s="288"/>
      <c r="B352" s="288"/>
      <c r="C352" s="1396"/>
      <c r="D352" s="912"/>
      <c r="E352" s="912"/>
      <c r="F352" s="912"/>
      <c r="G352" s="912"/>
      <c r="H352" s="912"/>
      <c r="I352" s="912"/>
      <c r="J352" s="1010"/>
      <c r="K352" s="912"/>
      <c r="L352" s="912"/>
      <c r="M352" s="912"/>
      <c r="N352" s="912"/>
      <c r="O352" s="287"/>
      <c r="P352" s="912"/>
      <c r="Q352" s="997"/>
      <c r="R352" s="912"/>
      <c r="S352" s="912"/>
      <c r="T352" s="912"/>
      <c r="U352" s="912"/>
      <c r="V352" s="912"/>
      <c r="W352" s="912"/>
      <c r="X352" s="912"/>
      <c r="Y352" s="912"/>
      <c r="Z352" s="912"/>
      <c r="AA352" s="912"/>
      <c r="AB352" s="912"/>
      <c r="AC352" s="912"/>
      <c r="AD352" s="912"/>
      <c r="AE352" s="912"/>
      <c r="AF352" s="912"/>
      <c r="AG352" s="912"/>
      <c r="AH352" s="912"/>
      <c r="AI352" s="912"/>
      <c r="AJ352" s="912"/>
      <c r="AK352" s="912"/>
      <c r="AL352" s="912"/>
      <c r="AM352" s="912"/>
      <c r="AN352" s="912"/>
      <c r="AO352" s="912"/>
      <c r="AP352" s="912"/>
      <c r="AQ352" s="912"/>
      <c r="AR352" s="1010"/>
      <c r="AS352" s="912"/>
      <c r="AT352" s="912"/>
      <c r="AU352" s="912"/>
      <c r="AV352" s="912"/>
      <c r="AW352" s="912"/>
      <c r="AX352" s="912"/>
      <c r="AY352" s="1010"/>
      <c r="AZ352" s="912"/>
      <c r="BA352" s="912"/>
      <c r="BB352" s="912"/>
      <c r="BC352" s="912"/>
      <c r="BD352" s="912"/>
      <c r="BE352" s="912"/>
      <c r="BF352" s="912"/>
      <c r="BG352" s="912"/>
      <c r="BH352" s="912"/>
      <c r="BI352" s="912"/>
      <c r="BJ352" s="912"/>
      <c r="BK352" s="691"/>
    </row>
    <row r="353" spans="1:63" s="285" customFormat="1" ht="15.75" customHeight="1">
      <c r="A353" s="288"/>
      <c r="B353" s="288"/>
      <c r="C353" s="1396"/>
      <c r="D353" s="912"/>
      <c r="E353" s="912"/>
      <c r="F353" s="912"/>
      <c r="G353" s="912"/>
      <c r="H353" s="912"/>
      <c r="I353" s="912"/>
      <c r="J353" s="1010"/>
      <c r="K353" s="912"/>
      <c r="L353" s="912"/>
      <c r="M353" s="912"/>
      <c r="N353" s="912"/>
      <c r="O353" s="287"/>
      <c r="P353" s="912"/>
      <c r="Q353" s="997"/>
      <c r="R353" s="912"/>
      <c r="S353" s="912"/>
      <c r="T353" s="912"/>
      <c r="U353" s="912"/>
      <c r="V353" s="912"/>
      <c r="W353" s="912"/>
      <c r="X353" s="912"/>
      <c r="Y353" s="912"/>
      <c r="Z353" s="912"/>
      <c r="AA353" s="912"/>
      <c r="AB353" s="912"/>
      <c r="AC353" s="912"/>
      <c r="AD353" s="912"/>
      <c r="AE353" s="912"/>
      <c r="AF353" s="912"/>
      <c r="AG353" s="912"/>
      <c r="AH353" s="912"/>
      <c r="AI353" s="912"/>
      <c r="AJ353" s="912"/>
      <c r="AK353" s="912"/>
      <c r="AL353" s="912"/>
      <c r="AM353" s="912"/>
      <c r="AN353" s="912"/>
      <c r="AO353" s="912"/>
      <c r="AP353" s="912"/>
      <c r="AQ353" s="912"/>
      <c r="AR353" s="1010"/>
      <c r="AS353" s="912"/>
      <c r="AT353" s="912"/>
      <c r="AU353" s="912"/>
      <c r="AV353" s="912"/>
      <c r="AW353" s="912"/>
      <c r="AX353" s="912"/>
      <c r="AY353" s="1010"/>
      <c r="AZ353" s="912"/>
      <c r="BA353" s="912"/>
      <c r="BB353" s="912"/>
      <c r="BC353" s="912"/>
      <c r="BD353" s="912"/>
      <c r="BE353" s="912"/>
      <c r="BF353" s="912"/>
      <c r="BG353" s="912"/>
      <c r="BH353" s="912"/>
      <c r="BI353" s="912"/>
      <c r="BJ353" s="912"/>
      <c r="BK353" s="691"/>
    </row>
    <row r="354" spans="1:63" s="285" customFormat="1">
      <c r="A354" s="288"/>
      <c r="B354" s="288"/>
      <c r="C354" s="1396"/>
      <c r="D354" s="912"/>
      <c r="E354" s="912"/>
      <c r="F354" s="912"/>
      <c r="G354" s="912"/>
      <c r="H354" s="912"/>
      <c r="I354" s="912"/>
      <c r="J354" s="1010"/>
      <c r="K354" s="912"/>
      <c r="L354" s="912"/>
      <c r="M354" s="912"/>
      <c r="N354" s="912"/>
      <c r="O354" s="287"/>
      <c r="P354" s="912"/>
      <c r="Q354" s="997"/>
      <c r="R354" s="912"/>
      <c r="S354" s="912"/>
      <c r="T354" s="912"/>
      <c r="U354" s="912"/>
      <c r="V354" s="912"/>
      <c r="W354" s="912"/>
      <c r="X354" s="912"/>
      <c r="Y354" s="912"/>
      <c r="Z354" s="912"/>
      <c r="AA354" s="912"/>
      <c r="AB354" s="912"/>
      <c r="AC354" s="912"/>
      <c r="AD354" s="912"/>
      <c r="AE354" s="912"/>
      <c r="AF354" s="912"/>
      <c r="AG354" s="912"/>
      <c r="AH354" s="912"/>
      <c r="AI354" s="912"/>
      <c r="AJ354" s="912"/>
      <c r="AK354" s="912"/>
      <c r="AL354" s="912"/>
      <c r="AM354" s="912"/>
      <c r="AN354" s="912"/>
      <c r="AO354" s="912"/>
      <c r="AP354" s="912"/>
      <c r="AQ354" s="912"/>
      <c r="AR354" s="1010"/>
      <c r="AS354" s="912"/>
      <c r="AT354" s="912"/>
      <c r="AU354" s="912"/>
      <c r="AV354" s="912"/>
      <c r="AW354" s="912"/>
      <c r="AX354" s="912"/>
      <c r="AY354" s="1010"/>
      <c r="AZ354" s="912"/>
      <c r="BA354" s="912"/>
      <c r="BB354" s="912"/>
      <c r="BC354" s="912"/>
      <c r="BD354" s="912"/>
      <c r="BE354" s="912"/>
      <c r="BF354" s="912"/>
      <c r="BG354" s="912"/>
      <c r="BH354" s="912"/>
      <c r="BI354" s="912"/>
      <c r="BJ354" s="912"/>
      <c r="BK354" s="691"/>
    </row>
    <row r="355" spans="1:63" s="285" customFormat="1" ht="15.75" customHeight="1">
      <c r="A355" s="288"/>
      <c r="B355" s="288"/>
      <c r="C355" s="1396"/>
      <c r="D355" s="912"/>
      <c r="E355" s="912"/>
      <c r="F355" s="912"/>
      <c r="G355" s="912"/>
      <c r="H355" s="912"/>
      <c r="I355" s="912"/>
      <c r="J355" s="1010"/>
      <c r="K355" s="912"/>
      <c r="L355" s="912"/>
      <c r="M355" s="912"/>
      <c r="N355" s="912"/>
      <c r="O355" s="287"/>
      <c r="P355" s="912"/>
      <c r="Q355" s="997"/>
      <c r="R355" s="912"/>
      <c r="S355" s="912"/>
      <c r="T355" s="912"/>
      <c r="U355" s="912"/>
      <c r="V355" s="912"/>
      <c r="W355" s="912"/>
      <c r="X355" s="912"/>
      <c r="Y355" s="912"/>
      <c r="Z355" s="912"/>
      <c r="AA355" s="912"/>
      <c r="AB355" s="912"/>
      <c r="AC355" s="912"/>
      <c r="AD355" s="912"/>
      <c r="AE355" s="912"/>
      <c r="AF355" s="912"/>
      <c r="AG355" s="912"/>
      <c r="AH355" s="912"/>
      <c r="AI355" s="912"/>
      <c r="AJ355" s="912"/>
      <c r="AK355" s="912"/>
      <c r="AL355" s="912"/>
      <c r="AM355" s="912"/>
      <c r="AN355" s="912"/>
      <c r="AO355" s="912"/>
      <c r="AP355" s="912"/>
      <c r="AQ355" s="912"/>
      <c r="AR355" s="1010"/>
      <c r="AS355" s="912"/>
      <c r="AT355" s="912"/>
      <c r="AU355" s="912"/>
      <c r="AV355" s="912"/>
      <c r="AW355" s="912"/>
      <c r="AX355" s="912"/>
      <c r="AY355" s="1010"/>
      <c r="AZ355" s="912"/>
      <c r="BA355" s="912"/>
      <c r="BB355" s="912"/>
      <c r="BC355" s="912"/>
      <c r="BD355" s="912"/>
      <c r="BE355" s="912"/>
      <c r="BF355" s="912"/>
      <c r="BG355" s="912"/>
      <c r="BH355" s="912"/>
      <c r="BI355" s="912"/>
      <c r="BJ355" s="912"/>
      <c r="BK355" s="691"/>
    </row>
    <row r="356" spans="1:63" s="285" customFormat="1">
      <c r="A356" s="288"/>
      <c r="B356" s="288"/>
      <c r="C356" s="1396"/>
      <c r="D356" s="912"/>
      <c r="E356" s="912"/>
      <c r="F356" s="912"/>
      <c r="G356" s="912"/>
      <c r="H356" s="912"/>
      <c r="I356" s="912"/>
      <c r="J356" s="1010"/>
      <c r="K356" s="912"/>
      <c r="L356" s="912"/>
      <c r="M356" s="912"/>
      <c r="N356" s="912"/>
      <c r="O356" s="287"/>
      <c r="P356" s="912"/>
      <c r="Q356" s="997"/>
      <c r="R356" s="912"/>
      <c r="S356" s="912"/>
      <c r="T356" s="912"/>
      <c r="U356" s="912"/>
      <c r="V356" s="912"/>
      <c r="W356" s="912"/>
      <c r="X356" s="912"/>
      <c r="Y356" s="912"/>
      <c r="Z356" s="912"/>
      <c r="AA356" s="912"/>
      <c r="AB356" s="912"/>
      <c r="AC356" s="912"/>
      <c r="AD356" s="912"/>
      <c r="AE356" s="912"/>
      <c r="AF356" s="912"/>
      <c r="AG356" s="912"/>
      <c r="AH356" s="912"/>
      <c r="AI356" s="912"/>
      <c r="AJ356" s="912"/>
      <c r="AK356" s="912"/>
      <c r="AL356" s="912"/>
      <c r="AM356" s="912"/>
      <c r="AN356" s="912"/>
      <c r="AO356" s="912"/>
      <c r="AP356" s="912"/>
      <c r="AQ356" s="912"/>
      <c r="AR356" s="1010"/>
      <c r="AS356" s="912"/>
      <c r="AT356" s="912"/>
      <c r="AU356" s="912"/>
      <c r="AV356" s="912"/>
      <c r="AW356" s="912"/>
      <c r="AX356" s="912"/>
      <c r="AY356" s="1010"/>
      <c r="AZ356" s="912"/>
      <c r="BA356" s="912"/>
      <c r="BB356" s="912"/>
      <c r="BC356" s="912"/>
      <c r="BD356" s="912"/>
      <c r="BE356" s="912"/>
      <c r="BF356" s="912"/>
      <c r="BG356" s="912"/>
      <c r="BH356" s="912"/>
      <c r="BI356" s="912"/>
      <c r="BJ356" s="912"/>
      <c r="BK356" s="691"/>
    </row>
    <row r="357" spans="1:63" s="285" customFormat="1" ht="15.75" customHeight="1">
      <c r="A357" s="288"/>
      <c r="B357" s="288"/>
      <c r="C357" s="1396"/>
      <c r="D357" s="912"/>
      <c r="E357" s="912"/>
      <c r="F357" s="912"/>
      <c r="G357" s="912"/>
      <c r="H357" s="912"/>
      <c r="I357" s="912"/>
      <c r="J357" s="1010"/>
      <c r="K357" s="912"/>
      <c r="L357" s="912"/>
      <c r="M357" s="912"/>
      <c r="N357" s="912"/>
      <c r="O357" s="287"/>
      <c r="P357" s="912"/>
      <c r="Q357" s="997"/>
      <c r="R357" s="912"/>
      <c r="S357" s="912"/>
      <c r="T357" s="912"/>
      <c r="U357" s="912"/>
      <c r="V357" s="912"/>
      <c r="W357" s="912"/>
      <c r="X357" s="912"/>
      <c r="Y357" s="912"/>
      <c r="Z357" s="912"/>
      <c r="AA357" s="912"/>
      <c r="AB357" s="912"/>
      <c r="AC357" s="912"/>
      <c r="AD357" s="912"/>
      <c r="AE357" s="912"/>
      <c r="AF357" s="912"/>
      <c r="AG357" s="912"/>
      <c r="AH357" s="912"/>
      <c r="AI357" s="912"/>
      <c r="AJ357" s="912"/>
      <c r="AK357" s="912"/>
      <c r="AL357" s="912"/>
      <c r="AM357" s="912"/>
      <c r="AN357" s="912"/>
      <c r="AO357" s="912"/>
      <c r="AP357" s="912"/>
      <c r="AQ357" s="912"/>
      <c r="AR357" s="1010"/>
      <c r="AS357" s="912"/>
      <c r="AT357" s="912"/>
      <c r="AU357" s="912"/>
      <c r="AV357" s="912"/>
      <c r="AW357" s="912"/>
      <c r="AX357" s="912"/>
      <c r="AY357" s="1010"/>
      <c r="AZ357" s="912"/>
      <c r="BA357" s="912"/>
      <c r="BB357" s="912"/>
      <c r="BC357" s="912"/>
      <c r="BD357" s="912"/>
      <c r="BE357" s="912"/>
      <c r="BF357" s="912"/>
      <c r="BG357" s="912"/>
      <c r="BH357" s="912"/>
      <c r="BI357" s="912"/>
      <c r="BJ357" s="912"/>
      <c r="BK357" s="691"/>
    </row>
    <row r="358" spans="1:63" s="285" customFormat="1">
      <c r="A358" s="288"/>
      <c r="B358" s="288"/>
      <c r="C358" s="1396"/>
      <c r="D358" s="912"/>
      <c r="E358" s="912"/>
      <c r="F358" s="912"/>
      <c r="G358" s="912"/>
      <c r="H358" s="912"/>
      <c r="I358" s="912"/>
      <c r="J358" s="1010"/>
      <c r="K358" s="912"/>
      <c r="L358" s="912"/>
      <c r="M358" s="912"/>
      <c r="N358" s="912"/>
      <c r="O358" s="287"/>
      <c r="P358" s="912"/>
      <c r="Q358" s="997"/>
      <c r="R358" s="912"/>
      <c r="S358" s="912"/>
      <c r="T358" s="912"/>
      <c r="U358" s="912"/>
      <c r="V358" s="912"/>
      <c r="W358" s="912"/>
      <c r="X358" s="912"/>
      <c r="Y358" s="912"/>
      <c r="Z358" s="912"/>
      <c r="AA358" s="912"/>
      <c r="AB358" s="912"/>
      <c r="AC358" s="912"/>
      <c r="AD358" s="912"/>
      <c r="AE358" s="912"/>
      <c r="AF358" s="912"/>
      <c r="AG358" s="912"/>
      <c r="AH358" s="912"/>
      <c r="AI358" s="912"/>
      <c r="AJ358" s="912"/>
      <c r="AK358" s="912"/>
      <c r="AL358" s="912"/>
      <c r="AM358" s="912"/>
      <c r="AN358" s="912"/>
      <c r="AO358" s="912"/>
      <c r="AP358" s="912"/>
      <c r="AQ358" s="912"/>
      <c r="AR358" s="1010"/>
      <c r="AS358" s="912"/>
      <c r="AT358" s="912"/>
      <c r="AU358" s="912"/>
      <c r="AV358" s="912"/>
      <c r="AW358" s="912"/>
      <c r="AX358" s="912"/>
      <c r="AY358" s="1010"/>
      <c r="AZ358" s="912"/>
      <c r="BA358" s="912"/>
      <c r="BB358" s="912"/>
      <c r="BC358" s="912"/>
      <c r="BD358" s="912"/>
      <c r="BE358" s="912"/>
      <c r="BF358" s="912"/>
      <c r="BG358" s="912"/>
      <c r="BH358" s="912"/>
      <c r="BI358" s="912"/>
      <c r="BJ358" s="912"/>
      <c r="BK358" s="691"/>
    </row>
    <row r="359" spans="1:63" s="285" customFormat="1" ht="15.75" customHeight="1">
      <c r="A359" s="288"/>
      <c r="B359" s="288"/>
      <c r="C359" s="1396"/>
      <c r="D359" s="912"/>
      <c r="E359" s="912"/>
      <c r="F359" s="912"/>
      <c r="G359" s="912"/>
      <c r="H359" s="912"/>
      <c r="I359" s="912"/>
      <c r="J359" s="1010"/>
      <c r="K359" s="912"/>
      <c r="L359" s="912"/>
      <c r="M359" s="912"/>
      <c r="N359" s="912"/>
      <c r="O359" s="287"/>
      <c r="P359" s="912"/>
      <c r="Q359" s="997"/>
      <c r="R359" s="912"/>
      <c r="S359" s="912"/>
      <c r="T359" s="912"/>
      <c r="U359" s="912"/>
      <c r="V359" s="912"/>
      <c r="W359" s="912"/>
      <c r="X359" s="912"/>
      <c r="Y359" s="912"/>
      <c r="Z359" s="912"/>
      <c r="AA359" s="912"/>
      <c r="AB359" s="912"/>
      <c r="AC359" s="912"/>
      <c r="AD359" s="912"/>
      <c r="AE359" s="912"/>
      <c r="AF359" s="912"/>
      <c r="AG359" s="912"/>
      <c r="AH359" s="912"/>
      <c r="AI359" s="912"/>
      <c r="AJ359" s="912"/>
      <c r="AK359" s="912"/>
      <c r="AL359" s="912"/>
      <c r="AM359" s="912"/>
      <c r="AN359" s="912"/>
      <c r="AO359" s="912"/>
      <c r="AP359" s="912"/>
      <c r="AQ359" s="912"/>
      <c r="AR359" s="1010"/>
      <c r="AS359" s="912"/>
      <c r="AT359" s="912"/>
      <c r="AU359" s="912"/>
      <c r="AV359" s="912"/>
      <c r="AW359" s="912"/>
      <c r="AX359" s="912"/>
      <c r="AY359" s="1010"/>
      <c r="AZ359" s="912"/>
      <c r="BA359" s="912"/>
      <c r="BB359" s="912"/>
      <c r="BC359" s="912"/>
      <c r="BD359" s="912"/>
      <c r="BE359" s="912"/>
      <c r="BF359" s="912"/>
      <c r="BG359" s="912"/>
      <c r="BH359" s="912"/>
      <c r="BI359" s="912"/>
      <c r="BJ359" s="912"/>
      <c r="BK359" s="691"/>
    </row>
    <row r="360" spans="1:63" s="285" customFormat="1">
      <c r="A360" s="288"/>
      <c r="B360" s="288"/>
      <c r="C360" s="1396"/>
      <c r="D360" s="912"/>
      <c r="E360" s="912"/>
      <c r="F360" s="912"/>
      <c r="G360" s="912"/>
      <c r="H360" s="912"/>
      <c r="I360" s="912"/>
      <c r="J360" s="1010"/>
      <c r="K360" s="912"/>
      <c r="L360" s="912"/>
      <c r="M360" s="912"/>
      <c r="N360" s="912"/>
      <c r="O360" s="287"/>
      <c r="P360" s="912"/>
      <c r="Q360" s="997"/>
      <c r="R360" s="912"/>
      <c r="S360" s="912"/>
      <c r="T360" s="912"/>
      <c r="U360" s="912"/>
      <c r="V360" s="912"/>
      <c r="W360" s="912"/>
      <c r="X360" s="912"/>
      <c r="Y360" s="912"/>
      <c r="Z360" s="912"/>
      <c r="AA360" s="912"/>
      <c r="AB360" s="912"/>
      <c r="AC360" s="912"/>
      <c r="AD360" s="912"/>
      <c r="AE360" s="912"/>
      <c r="AF360" s="912"/>
      <c r="AG360" s="912"/>
      <c r="AH360" s="912"/>
      <c r="AI360" s="912"/>
      <c r="AJ360" s="912"/>
      <c r="AK360" s="912"/>
      <c r="AL360" s="912"/>
      <c r="AM360" s="912"/>
      <c r="AN360" s="912"/>
      <c r="AO360" s="912"/>
      <c r="AP360" s="912"/>
      <c r="AQ360" s="912"/>
      <c r="AR360" s="1010"/>
      <c r="AS360" s="912"/>
      <c r="AT360" s="912"/>
      <c r="AU360" s="912"/>
      <c r="AV360" s="912"/>
      <c r="AW360" s="912"/>
      <c r="AX360" s="912"/>
      <c r="AY360" s="1010"/>
      <c r="AZ360" s="912"/>
      <c r="BA360" s="912"/>
      <c r="BB360" s="912"/>
      <c r="BC360" s="912"/>
      <c r="BD360" s="912"/>
      <c r="BE360" s="912"/>
      <c r="BF360" s="912"/>
      <c r="BG360" s="912"/>
      <c r="BH360" s="912"/>
      <c r="BI360" s="912"/>
      <c r="BJ360" s="912"/>
      <c r="BK360" s="691"/>
    </row>
    <row r="361" spans="1:63" s="285" customFormat="1" ht="15.75" customHeight="1">
      <c r="A361" s="288"/>
      <c r="B361" s="288"/>
      <c r="C361" s="1396"/>
      <c r="D361" s="912"/>
      <c r="E361" s="912"/>
      <c r="F361" s="912"/>
      <c r="G361" s="912"/>
      <c r="H361" s="912"/>
      <c r="I361" s="912"/>
      <c r="J361" s="1010"/>
      <c r="K361" s="912"/>
      <c r="L361" s="912"/>
      <c r="M361" s="912"/>
      <c r="N361" s="912"/>
      <c r="O361" s="287"/>
      <c r="P361" s="912"/>
      <c r="Q361" s="997"/>
      <c r="R361" s="912"/>
      <c r="S361" s="912"/>
      <c r="T361" s="912"/>
      <c r="U361" s="912"/>
      <c r="V361" s="912"/>
      <c r="W361" s="912"/>
      <c r="X361" s="912"/>
      <c r="Y361" s="912"/>
      <c r="Z361" s="912"/>
      <c r="AA361" s="912"/>
      <c r="AB361" s="912"/>
      <c r="AC361" s="912"/>
      <c r="AD361" s="912"/>
      <c r="AE361" s="912"/>
      <c r="AF361" s="912"/>
      <c r="AG361" s="912"/>
      <c r="AH361" s="912"/>
      <c r="AI361" s="912"/>
      <c r="AJ361" s="912"/>
      <c r="AK361" s="912"/>
      <c r="AL361" s="912"/>
      <c r="AM361" s="912"/>
      <c r="AN361" s="912"/>
      <c r="AO361" s="912"/>
      <c r="AP361" s="912"/>
      <c r="AQ361" s="912"/>
      <c r="AR361" s="1010"/>
      <c r="AS361" s="912"/>
      <c r="AT361" s="912"/>
      <c r="AU361" s="912"/>
      <c r="AV361" s="912"/>
      <c r="AW361" s="912"/>
      <c r="AX361" s="912"/>
      <c r="AY361" s="1010"/>
      <c r="AZ361" s="912"/>
      <c r="BA361" s="912"/>
      <c r="BB361" s="912"/>
      <c r="BC361" s="912"/>
      <c r="BD361" s="912"/>
      <c r="BE361" s="912"/>
      <c r="BF361" s="912"/>
      <c r="BG361" s="912"/>
      <c r="BH361" s="912"/>
      <c r="BI361" s="912"/>
      <c r="BJ361" s="912"/>
      <c r="BK361" s="691"/>
    </row>
    <row r="362" spans="1:63" s="285" customFormat="1">
      <c r="A362" s="288"/>
      <c r="B362" s="288"/>
      <c r="C362" s="1396"/>
      <c r="D362" s="912"/>
      <c r="E362" s="912"/>
      <c r="F362" s="912"/>
      <c r="G362" s="912"/>
      <c r="H362" s="912"/>
      <c r="I362" s="912"/>
      <c r="J362" s="1010"/>
      <c r="K362" s="912"/>
      <c r="L362" s="912"/>
      <c r="M362" s="912"/>
      <c r="N362" s="912"/>
      <c r="O362" s="287"/>
      <c r="P362" s="912"/>
      <c r="Q362" s="997"/>
      <c r="R362" s="912"/>
      <c r="S362" s="912"/>
      <c r="T362" s="912"/>
      <c r="U362" s="912"/>
      <c r="V362" s="912"/>
      <c r="W362" s="912"/>
      <c r="X362" s="912"/>
      <c r="Y362" s="912"/>
      <c r="Z362" s="912"/>
      <c r="AA362" s="912"/>
      <c r="AB362" s="912"/>
      <c r="AC362" s="912"/>
      <c r="AD362" s="912"/>
      <c r="AE362" s="912"/>
      <c r="AF362" s="912"/>
      <c r="AG362" s="912"/>
      <c r="AH362" s="912"/>
      <c r="AI362" s="912"/>
      <c r="AJ362" s="912"/>
      <c r="AK362" s="912"/>
      <c r="AL362" s="912"/>
      <c r="AM362" s="912"/>
      <c r="AN362" s="912"/>
      <c r="AO362" s="912"/>
      <c r="AP362" s="912"/>
      <c r="AQ362" s="912"/>
      <c r="AR362" s="1010"/>
      <c r="AS362" s="912"/>
      <c r="AT362" s="912"/>
      <c r="AU362" s="912"/>
      <c r="AV362" s="912"/>
      <c r="AW362" s="912"/>
      <c r="AX362" s="912"/>
      <c r="AY362" s="1010"/>
      <c r="AZ362" s="912"/>
      <c r="BA362" s="912"/>
      <c r="BB362" s="912"/>
      <c r="BC362" s="912"/>
      <c r="BD362" s="912"/>
      <c r="BE362" s="912"/>
      <c r="BF362" s="912"/>
      <c r="BG362" s="912"/>
      <c r="BH362" s="912"/>
      <c r="BI362" s="912"/>
      <c r="BJ362" s="912"/>
      <c r="BK362" s="691"/>
    </row>
    <row r="363" spans="1:63" s="285" customFormat="1" ht="15.75" customHeight="1">
      <c r="A363" s="288"/>
      <c r="B363" s="288"/>
      <c r="C363" s="1396"/>
      <c r="D363" s="912"/>
      <c r="E363" s="912"/>
      <c r="F363" s="912"/>
      <c r="G363" s="912"/>
      <c r="H363" s="912"/>
      <c r="I363" s="912"/>
      <c r="J363" s="1010"/>
      <c r="K363" s="912"/>
      <c r="L363" s="912"/>
      <c r="M363" s="912"/>
      <c r="N363" s="912"/>
      <c r="O363" s="287"/>
      <c r="P363" s="912"/>
      <c r="Q363" s="997"/>
      <c r="R363" s="912"/>
      <c r="S363" s="912"/>
      <c r="T363" s="912"/>
      <c r="U363" s="912"/>
      <c r="V363" s="912"/>
      <c r="W363" s="912"/>
      <c r="X363" s="912"/>
      <c r="Y363" s="912"/>
      <c r="Z363" s="912"/>
      <c r="AA363" s="912"/>
      <c r="AB363" s="912"/>
      <c r="AC363" s="912"/>
      <c r="AD363" s="912"/>
      <c r="AE363" s="912"/>
      <c r="AF363" s="912"/>
      <c r="AG363" s="912"/>
      <c r="AH363" s="912"/>
      <c r="AI363" s="912"/>
      <c r="AJ363" s="912"/>
      <c r="AK363" s="912"/>
      <c r="AL363" s="912"/>
      <c r="AM363" s="912"/>
      <c r="AN363" s="912"/>
      <c r="AO363" s="912"/>
      <c r="AP363" s="912"/>
      <c r="AQ363" s="912"/>
      <c r="AR363" s="1010"/>
      <c r="AS363" s="912"/>
      <c r="AT363" s="912"/>
      <c r="AU363" s="912"/>
      <c r="AV363" s="912"/>
      <c r="AW363" s="912"/>
      <c r="AX363" s="912"/>
      <c r="AY363" s="1010"/>
      <c r="AZ363" s="912"/>
      <c r="BA363" s="912"/>
      <c r="BB363" s="912"/>
      <c r="BC363" s="912"/>
      <c r="BD363" s="912"/>
      <c r="BE363" s="912"/>
      <c r="BF363" s="912"/>
      <c r="BG363" s="912"/>
      <c r="BH363" s="912"/>
      <c r="BI363" s="912"/>
      <c r="BJ363" s="912"/>
      <c r="BK363" s="691"/>
    </row>
    <row r="364" spans="1:63" s="285" customFormat="1">
      <c r="A364" s="288"/>
      <c r="B364" s="288"/>
      <c r="C364" s="1396"/>
      <c r="D364" s="912"/>
      <c r="E364" s="912"/>
      <c r="F364" s="912"/>
      <c r="G364" s="912"/>
      <c r="H364" s="912"/>
      <c r="I364" s="912"/>
      <c r="J364" s="1010"/>
      <c r="K364" s="912"/>
      <c r="L364" s="912"/>
      <c r="M364" s="912"/>
      <c r="N364" s="912"/>
      <c r="O364" s="287"/>
      <c r="P364" s="912"/>
      <c r="Q364" s="997"/>
      <c r="R364" s="912"/>
      <c r="S364" s="912"/>
      <c r="T364" s="912"/>
      <c r="U364" s="912"/>
      <c r="V364" s="912"/>
      <c r="W364" s="912"/>
      <c r="X364" s="912"/>
      <c r="Y364" s="912"/>
      <c r="Z364" s="912"/>
      <c r="AA364" s="912"/>
      <c r="AB364" s="912"/>
      <c r="AC364" s="912"/>
      <c r="AD364" s="912"/>
      <c r="AE364" s="912"/>
      <c r="AF364" s="912"/>
      <c r="AG364" s="912"/>
      <c r="AH364" s="912"/>
      <c r="AI364" s="912"/>
      <c r="AJ364" s="912"/>
      <c r="AK364" s="912"/>
      <c r="AL364" s="912"/>
      <c r="AM364" s="912"/>
      <c r="AN364" s="912"/>
      <c r="AO364" s="912"/>
      <c r="AP364" s="912"/>
      <c r="AQ364" s="912"/>
      <c r="AR364" s="1010"/>
      <c r="AS364" s="912"/>
      <c r="AT364" s="912"/>
      <c r="AU364" s="912"/>
      <c r="AV364" s="912"/>
      <c r="AW364" s="912"/>
      <c r="AX364" s="912"/>
      <c r="AY364" s="1010"/>
      <c r="AZ364" s="912"/>
      <c r="BA364" s="912"/>
      <c r="BB364" s="912"/>
      <c r="BC364" s="912"/>
      <c r="BD364" s="912"/>
      <c r="BE364" s="912"/>
      <c r="BF364" s="912"/>
      <c r="BG364" s="912"/>
      <c r="BH364" s="912"/>
      <c r="BI364" s="912"/>
      <c r="BJ364" s="912"/>
      <c r="BK364" s="691"/>
    </row>
    <row r="365" spans="1:63" s="285" customFormat="1" ht="15.75" customHeight="1">
      <c r="A365" s="288"/>
      <c r="B365" s="288"/>
      <c r="C365" s="1396"/>
      <c r="D365" s="912"/>
      <c r="E365" s="912"/>
      <c r="F365" s="912"/>
      <c r="G365" s="912"/>
      <c r="H365" s="912"/>
      <c r="I365" s="912"/>
      <c r="J365" s="1010"/>
      <c r="K365" s="912"/>
      <c r="L365" s="912"/>
      <c r="M365" s="912"/>
      <c r="N365" s="912"/>
      <c r="O365" s="287"/>
      <c r="P365" s="912"/>
      <c r="Q365" s="997"/>
      <c r="R365" s="912"/>
      <c r="S365" s="912"/>
      <c r="T365" s="912"/>
      <c r="U365" s="912"/>
      <c r="V365" s="912"/>
      <c r="W365" s="912"/>
      <c r="X365" s="912"/>
      <c r="Y365" s="912"/>
      <c r="Z365" s="912"/>
      <c r="AA365" s="912"/>
      <c r="AB365" s="912"/>
      <c r="AC365" s="912"/>
      <c r="AD365" s="912"/>
      <c r="AE365" s="912"/>
      <c r="AF365" s="912"/>
      <c r="AG365" s="912"/>
      <c r="AH365" s="912"/>
      <c r="AI365" s="912"/>
      <c r="AJ365" s="912"/>
      <c r="AK365" s="912"/>
      <c r="AL365" s="912"/>
      <c r="AM365" s="912"/>
      <c r="AN365" s="912"/>
      <c r="AO365" s="912"/>
      <c r="AP365" s="912"/>
      <c r="AQ365" s="912"/>
      <c r="AR365" s="1010"/>
      <c r="AS365" s="912"/>
      <c r="AT365" s="912"/>
      <c r="AU365" s="912"/>
      <c r="AV365" s="912"/>
      <c r="AW365" s="912"/>
      <c r="AX365" s="912"/>
      <c r="AY365" s="1010"/>
      <c r="AZ365" s="912"/>
      <c r="BA365" s="912"/>
      <c r="BB365" s="912"/>
      <c r="BC365" s="912"/>
      <c r="BD365" s="912"/>
      <c r="BE365" s="912"/>
      <c r="BF365" s="912"/>
      <c r="BG365" s="912"/>
      <c r="BH365" s="912"/>
      <c r="BI365" s="912"/>
      <c r="BJ365" s="912"/>
      <c r="BK365" s="691"/>
    </row>
    <row r="366" spans="1:63" s="285" customFormat="1">
      <c r="A366" s="288"/>
      <c r="B366" s="288"/>
      <c r="C366" s="1396"/>
      <c r="D366" s="912"/>
      <c r="E366" s="912"/>
      <c r="F366" s="912"/>
      <c r="G366" s="912"/>
      <c r="H366" s="912"/>
      <c r="I366" s="912"/>
      <c r="J366" s="1010"/>
      <c r="K366" s="912"/>
      <c r="L366" s="912"/>
      <c r="M366" s="912"/>
      <c r="N366" s="912"/>
      <c r="O366" s="287"/>
      <c r="P366" s="912"/>
      <c r="Q366" s="997"/>
      <c r="R366" s="912"/>
      <c r="S366" s="912"/>
      <c r="T366" s="912"/>
      <c r="U366" s="912"/>
      <c r="V366" s="912"/>
      <c r="W366" s="912"/>
      <c r="X366" s="912"/>
      <c r="Y366" s="912"/>
      <c r="Z366" s="912"/>
      <c r="AA366" s="912"/>
      <c r="AB366" s="912"/>
      <c r="AC366" s="912"/>
      <c r="AD366" s="912"/>
      <c r="AE366" s="912"/>
      <c r="AF366" s="912"/>
      <c r="AG366" s="912"/>
      <c r="AH366" s="912"/>
      <c r="AI366" s="912"/>
      <c r="AJ366" s="912"/>
      <c r="AK366" s="912"/>
      <c r="AL366" s="912"/>
      <c r="AM366" s="912"/>
      <c r="AN366" s="912"/>
      <c r="AO366" s="912"/>
      <c r="AP366" s="912"/>
      <c r="AQ366" s="912"/>
      <c r="AR366" s="1010"/>
      <c r="AS366" s="912"/>
      <c r="AT366" s="912"/>
      <c r="AU366" s="912"/>
      <c r="AV366" s="912"/>
      <c r="AW366" s="912"/>
      <c r="AX366" s="912"/>
      <c r="AY366" s="1010"/>
      <c r="AZ366" s="912"/>
      <c r="BA366" s="912"/>
      <c r="BB366" s="912"/>
      <c r="BC366" s="912"/>
      <c r="BD366" s="912"/>
      <c r="BE366" s="912"/>
      <c r="BF366" s="912"/>
      <c r="BG366" s="912"/>
      <c r="BH366" s="912"/>
      <c r="BI366" s="912"/>
      <c r="BJ366" s="912"/>
      <c r="BK366" s="691"/>
    </row>
    <row r="367" spans="1:63" s="285" customFormat="1" ht="15.75" customHeight="1">
      <c r="A367" s="288"/>
      <c r="B367" s="288"/>
      <c r="C367" s="1396"/>
      <c r="D367" s="912"/>
      <c r="E367" s="912"/>
      <c r="F367" s="912"/>
      <c r="G367" s="912"/>
      <c r="H367" s="912"/>
      <c r="I367" s="912"/>
      <c r="J367" s="1010"/>
      <c r="K367" s="912"/>
      <c r="L367" s="912"/>
      <c r="M367" s="912"/>
      <c r="N367" s="912"/>
      <c r="O367" s="287"/>
      <c r="P367" s="912"/>
      <c r="Q367" s="997"/>
      <c r="R367" s="912"/>
      <c r="S367" s="912"/>
      <c r="T367" s="912"/>
      <c r="U367" s="912"/>
      <c r="V367" s="912"/>
      <c r="W367" s="912"/>
      <c r="X367" s="912"/>
      <c r="Y367" s="912"/>
      <c r="Z367" s="912"/>
      <c r="AA367" s="912"/>
      <c r="AB367" s="912"/>
      <c r="AC367" s="912"/>
      <c r="AD367" s="912"/>
      <c r="AE367" s="912"/>
      <c r="AF367" s="912"/>
      <c r="AG367" s="912"/>
      <c r="AH367" s="912"/>
      <c r="AI367" s="912"/>
      <c r="AJ367" s="912"/>
      <c r="AK367" s="912"/>
      <c r="AL367" s="912"/>
      <c r="AM367" s="912"/>
      <c r="AN367" s="912"/>
      <c r="AO367" s="912"/>
      <c r="AP367" s="912"/>
      <c r="AQ367" s="912"/>
      <c r="AR367" s="1010"/>
      <c r="AS367" s="912"/>
      <c r="AT367" s="912"/>
      <c r="AU367" s="912"/>
      <c r="AV367" s="912"/>
      <c r="AW367" s="912"/>
      <c r="AX367" s="912"/>
      <c r="AY367" s="1010"/>
      <c r="AZ367" s="912"/>
      <c r="BA367" s="912"/>
      <c r="BB367" s="912"/>
      <c r="BC367" s="912"/>
      <c r="BD367" s="912"/>
      <c r="BE367" s="912"/>
      <c r="BF367" s="912"/>
      <c r="BG367" s="912"/>
      <c r="BH367" s="912"/>
      <c r="BI367" s="912"/>
      <c r="BJ367" s="912"/>
      <c r="BK367" s="691"/>
    </row>
    <row r="368" spans="1:63" s="285" customFormat="1">
      <c r="A368" s="288"/>
      <c r="B368" s="288"/>
      <c r="C368" s="1396"/>
      <c r="D368" s="912"/>
      <c r="E368" s="912"/>
      <c r="F368" s="912"/>
      <c r="G368" s="912"/>
      <c r="H368" s="912"/>
      <c r="I368" s="912"/>
      <c r="J368" s="1010"/>
      <c r="K368" s="912"/>
      <c r="L368" s="912"/>
      <c r="M368" s="912"/>
      <c r="N368" s="912"/>
      <c r="O368" s="287"/>
      <c r="P368" s="912"/>
      <c r="Q368" s="997"/>
      <c r="R368" s="912"/>
      <c r="S368" s="912"/>
      <c r="T368" s="912"/>
      <c r="U368" s="912"/>
      <c r="V368" s="912"/>
      <c r="W368" s="912"/>
      <c r="X368" s="912"/>
      <c r="Y368" s="912"/>
      <c r="Z368" s="912"/>
      <c r="AA368" s="912"/>
      <c r="AB368" s="912"/>
      <c r="AC368" s="912"/>
      <c r="AD368" s="912"/>
      <c r="AE368" s="912"/>
      <c r="AF368" s="912"/>
      <c r="AG368" s="912"/>
      <c r="AH368" s="912"/>
      <c r="AI368" s="912"/>
      <c r="AJ368" s="912"/>
      <c r="AK368" s="912"/>
      <c r="AL368" s="912"/>
      <c r="AM368" s="912"/>
      <c r="AN368" s="912"/>
      <c r="AO368" s="912"/>
      <c r="AP368" s="912"/>
      <c r="AQ368" s="912"/>
      <c r="AR368" s="1010"/>
      <c r="AS368" s="912"/>
      <c r="AT368" s="912"/>
      <c r="AU368" s="912"/>
      <c r="AV368" s="912"/>
      <c r="AW368" s="912"/>
      <c r="AX368" s="912"/>
      <c r="AY368" s="1010"/>
      <c r="AZ368" s="912"/>
      <c r="BA368" s="912"/>
      <c r="BB368" s="912"/>
      <c r="BC368" s="912"/>
      <c r="BD368" s="912"/>
      <c r="BE368" s="912"/>
      <c r="BF368" s="912"/>
      <c r="BG368" s="912"/>
      <c r="BH368" s="912"/>
      <c r="BI368" s="912"/>
      <c r="BJ368" s="912"/>
      <c r="BK368" s="691"/>
    </row>
    <row r="369" spans="1:63" s="285" customFormat="1" ht="15.75" customHeight="1">
      <c r="A369" s="288"/>
      <c r="B369" s="288"/>
      <c r="C369" s="1396"/>
      <c r="D369" s="912"/>
      <c r="E369" s="912"/>
      <c r="F369" s="912"/>
      <c r="G369" s="912"/>
      <c r="H369" s="912"/>
      <c r="I369" s="912"/>
      <c r="J369" s="1010"/>
      <c r="K369" s="912"/>
      <c r="L369" s="912"/>
      <c r="M369" s="912"/>
      <c r="N369" s="912"/>
      <c r="O369" s="287"/>
      <c r="P369" s="912"/>
      <c r="Q369" s="997"/>
      <c r="R369" s="912"/>
      <c r="S369" s="912"/>
      <c r="T369" s="912"/>
      <c r="U369" s="912"/>
      <c r="V369" s="912"/>
      <c r="W369" s="912"/>
      <c r="X369" s="912"/>
      <c r="Y369" s="912"/>
      <c r="Z369" s="912"/>
      <c r="AA369" s="912"/>
      <c r="AB369" s="912"/>
      <c r="AC369" s="912"/>
      <c r="AD369" s="912"/>
      <c r="AE369" s="912"/>
      <c r="AF369" s="912"/>
      <c r="AG369" s="912"/>
      <c r="AH369" s="912"/>
      <c r="AI369" s="912"/>
      <c r="AJ369" s="912"/>
      <c r="AK369" s="912"/>
      <c r="AL369" s="912"/>
      <c r="AM369" s="912"/>
      <c r="AN369" s="912"/>
      <c r="AO369" s="912"/>
      <c r="AP369" s="912"/>
      <c r="AQ369" s="912"/>
      <c r="AR369" s="1010"/>
      <c r="AS369" s="912"/>
      <c r="AT369" s="912"/>
      <c r="AU369" s="912"/>
      <c r="AV369" s="912"/>
      <c r="AW369" s="912"/>
      <c r="AX369" s="912"/>
      <c r="AY369" s="1010"/>
      <c r="AZ369" s="912"/>
      <c r="BA369" s="912"/>
      <c r="BB369" s="912"/>
      <c r="BC369" s="912"/>
      <c r="BD369" s="912"/>
      <c r="BE369" s="912"/>
      <c r="BF369" s="912"/>
      <c r="BG369" s="912"/>
      <c r="BH369" s="912"/>
      <c r="BI369" s="912"/>
      <c r="BJ369" s="912"/>
      <c r="BK369" s="691"/>
    </row>
    <row r="370" spans="1:63" s="285" customFormat="1">
      <c r="A370" s="288"/>
      <c r="B370" s="288"/>
      <c r="C370" s="1396"/>
      <c r="D370" s="912"/>
      <c r="E370" s="912"/>
      <c r="F370" s="912"/>
      <c r="G370" s="912"/>
      <c r="H370" s="912"/>
      <c r="I370" s="912"/>
      <c r="J370" s="1010"/>
      <c r="K370" s="912"/>
      <c r="L370" s="912"/>
      <c r="M370" s="912"/>
      <c r="N370" s="912"/>
      <c r="O370" s="287"/>
      <c r="P370" s="912"/>
      <c r="Q370" s="997"/>
      <c r="R370" s="912"/>
      <c r="S370" s="912"/>
      <c r="T370" s="912"/>
      <c r="U370" s="912"/>
      <c r="V370" s="912"/>
      <c r="W370" s="912"/>
      <c r="X370" s="912"/>
      <c r="Y370" s="912"/>
      <c r="Z370" s="912"/>
      <c r="AA370" s="912"/>
      <c r="AB370" s="912"/>
      <c r="AC370" s="912"/>
      <c r="AD370" s="912"/>
      <c r="AE370" s="912"/>
      <c r="AF370" s="912"/>
      <c r="AG370" s="912"/>
      <c r="AH370" s="912"/>
      <c r="AI370" s="912"/>
      <c r="AJ370" s="912"/>
      <c r="AK370" s="912"/>
      <c r="AL370" s="912"/>
      <c r="AM370" s="912"/>
      <c r="AN370" s="912"/>
      <c r="AO370" s="912"/>
      <c r="AP370" s="912"/>
      <c r="AQ370" s="912"/>
      <c r="AR370" s="1010"/>
      <c r="AS370" s="912"/>
      <c r="AT370" s="912"/>
      <c r="AU370" s="912"/>
      <c r="AV370" s="912"/>
      <c r="AW370" s="912"/>
      <c r="AX370" s="912"/>
      <c r="AY370" s="1010"/>
      <c r="AZ370" s="912"/>
      <c r="BA370" s="912"/>
      <c r="BB370" s="912"/>
      <c r="BC370" s="912"/>
      <c r="BD370" s="912"/>
      <c r="BE370" s="912"/>
      <c r="BF370" s="912"/>
      <c r="BG370" s="912"/>
      <c r="BH370" s="912"/>
      <c r="BI370" s="912"/>
      <c r="BJ370" s="912"/>
      <c r="BK370" s="691"/>
    </row>
    <row r="371" spans="1:63" s="285" customFormat="1" ht="15.75" customHeight="1">
      <c r="A371" s="288"/>
      <c r="B371" s="288"/>
      <c r="C371" s="1396"/>
      <c r="D371" s="912"/>
      <c r="E371" s="912"/>
      <c r="F371" s="912"/>
      <c r="G371" s="912"/>
      <c r="H371" s="912"/>
      <c r="I371" s="912"/>
      <c r="J371" s="1010"/>
      <c r="K371" s="912"/>
      <c r="L371" s="912"/>
      <c r="M371" s="912"/>
      <c r="N371" s="912"/>
      <c r="O371" s="287"/>
      <c r="P371" s="912"/>
      <c r="Q371" s="997"/>
      <c r="R371" s="912"/>
      <c r="S371" s="912"/>
      <c r="T371" s="912"/>
      <c r="U371" s="912"/>
      <c r="V371" s="912"/>
      <c r="W371" s="912"/>
      <c r="X371" s="912"/>
      <c r="Y371" s="912"/>
      <c r="Z371" s="912"/>
      <c r="AA371" s="912"/>
      <c r="AB371" s="912"/>
      <c r="AC371" s="912"/>
      <c r="AD371" s="912"/>
      <c r="AE371" s="912"/>
      <c r="AF371" s="912"/>
      <c r="AG371" s="912"/>
      <c r="AH371" s="912"/>
      <c r="AI371" s="912"/>
      <c r="AJ371" s="912"/>
      <c r="AK371" s="912"/>
      <c r="AL371" s="912"/>
      <c r="AM371" s="912"/>
      <c r="AN371" s="912"/>
      <c r="AO371" s="912"/>
      <c r="AP371" s="912"/>
      <c r="AQ371" s="912"/>
      <c r="AR371" s="1010"/>
      <c r="AS371" s="912"/>
      <c r="AT371" s="912"/>
      <c r="AU371" s="912"/>
      <c r="AV371" s="912"/>
      <c r="AW371" s="912"/>
      <c r="AX371" s="912"/>
      <c r="AY371" s="1010"/>
      <c r="AZ371" s="912"/>
      <c r="BA371" s="912"/>
      <c r="BB371" s="912"/>
      <c r="BC371" s="912"/>
      <c r="BD371" s="912"/>
      <c r="BE371" s="912"/>
      <c r="BF371" s="912"/>
      <c r="BG371" s="912"/>
      <c r="BH371" s="912"/>
      <c r="BI371" s="912"/>
      <c r="BJ371" s="912"/>
      <c r="BK371" s="691"/>
    </row>
    <row r="372" spans="1:63" s="285" customFormat="1">
      <c r="A372" s="288"/>
      <c r="B372" s="288"/>
      <c r="C372" s="1396"/>
      <c r="D372" s="912"/>
      <c r="E372" s="912"/>
      <c r="F372" s="912"/>
      <c r="G372" s="912"/>
      <c r="H372" s="912"/>
      <c r="I372" s="912"/>
      <c r="J372" s="1010"/>
      <c r="K372" s="912"/>
      <c r="L372" s="912"/>
      <c r="M372" s="912"/>
      <c r="N372" s="912"/>
      <c r="O372" s="287"/>
      <c r="P372" s="912"/>
      <c r="Q372" s="997"/>
      <c r="R372" s="912"/>
      <c r="S372" s="912"/>
      <c r="T372" s="912"/>
      <c r="U372" s="912"/>
      <c r="V372" s="912"/>
      <c r="W372" s="912"/>
      <c r="X372" s="912"/>
      <c r="Y372" s="912"/>
      <c r="Z372" s="912"/>
      <c r="AA372" s="912"/>
      <c r="AB372" s="912"/>
      <c r="AC372" s="912"/>
      <c r="AD372" s="912"/>
      <c r="AE372" s="912"/>
      <c r="AF372" s="912"/>
      <c r="AG372" s="912"/>
      <c r="AH372" s="912"/>
      <c r="AI372" s="912"/>
      <c r="AJ372" s="912"/>
      <c r="AK372" s="912"/>
      <c r="AL372" s="912"/>
      <c r="AM372" s="912"/>
      <c r="AN372" s="912"/>
      <c r="AO372" s="912"/>
      <c r="AP372" s="912"/>
      <c r="AQ372" s="912"/>
      <c r="AR372" s="1010"/>
      <c r="AS372" s="912"/>
      <c r="AT372" s="912"/>
      <c r="AU372" s="912"/>
      <c r="AV372" s="912"/>
      <c r="AW372" s="912"/>
      <c r="AX372" s="912"/>
      <c r="AY372" s="1010"/>
      <c r="AZ372" s="912"/>
      <c r="BA372" s="912"/>
      <c r="BB372" s="912"/>
      <c r="BC372" s="912"/>
      <c r="BD372" s="912"/>
      <c r="BE372" s="912"/>
      <c r="BF372" s="912"/>
      <c r="BG372" s="912"/>
      <c r="BH372" s="912"/>
      <c r="BI372" s="912"/>
      <c r="BJ372" s="912"/>
      <c r="BK372" s="691"/>
    </row>
    <row r="373" spans="1:63" s="285" customFormat="1" ht="15.75" customHeight="1">
      <c r="A373" s="288"/>
      <c r="B373" s="288"/>
      <c r="C373" s="1396"/>
      <c r="D373" s="912"/>
      <c r="E373" s="912"/>
      <c r="F373" s="912"/>
      <c r="G373" s="912"/>
      <c r="H373" s="912"/>
      <c r="I373" s="912"/>
      <c r="J373" s="1010"/>
      <c r="K373" s="912"/>
      <c r="L373" s="912"/>
      <c r="M373" s="912"/>
      <c r="N373" s="912"/>
      <c r="O373" s="287"/>
      <c r="P373" s="912"/>
      <c r="Q373" s="997"/>
      <c r="R373" s="912"/>
      <c r="S373" s="912"/>
      <c r="T373" s="912"/>
      <c r="U373" s="912"/>
      <c r="V373" s="912"/>
      <c r="W373" s="912"/>
      <c r="X373" s="912"/>
      <c r="Y373" s="912"/>
      <c r="Z373" s="912"/>
      <c r="AA373" s="912"/>
      <c r="AB373" s="912"/>
      <c r="AC373" s="912"/>
      <c r="AD373" s="912"/>
      <c r="AE373" s="912"/>
      <c r="AF373" s="912"/>
      <c r="AG373" s="912"/>
      <c r="AH373" s="912"/>
      <c r="AI373" s="912"/>
      <c r="AJ373" s="912"/>
      <c r="AK373" s="912"/>
      <c r="AL373" s="912"/>
      <c r="AM373" s="912"/>
      <c r="AN373" s="912"/>
      <c r="AO373" s="912"/>
      <c r="AP373" s="912"/>
      <c r="AQ373" s="912"/>
      <c r="AR373" s="1010"/>
      <c r="AS373" s="912"/>
      <c r="AT373" s="912"/>
      <c r="AU373" s="912"/>
      <c r="AV373" s="912"/>
      <c r="AW373" s="912"/>
      <c r="AX373" s="912"/>
      <c r="AY373" s="1010"/>
      <c r="AZ373" s="912"/>
      <c r="BA373" s="912"/>
      <c r="BB373" s="912"/>
      <c r="BC373" s="912"/>
      <c r="BD373" s="912"/>
      <c r="BE373" s="912"/>
      <c r="BF373" s="912"/>
      <c r="BG373" s="912"/>
      <c r="BH373" s="912"/>
      <c r="BI373" s="912"/>
      <c r="BJ373" s="912"/>
      <c r="BK373" s="691"/>
    </row>
    <row r="374" spans="1:63" s="285" customFormat="1">
      <c r="A374" s="288"/>
      <c r="B374" s="288"/>
      <c r="C374" s="1396"/>
      <c r="D374" s="912"/>
      <c r="E374" s="912"/>
      <c r="F374" s="912"/>
      <c r="G374" s="912"/>
      <c r="H374" s="912"/>
      <c r="I374" s="912"/>
      <c r="J374" s="1010"/>
      <c r="K374" s="912"/>
      <c r="L374" s="912"/>
      <c r="M374" s="912"/>
      <c r="N374" s="912"/>
      <c r="O374" s="287"/>
      <c r="P374" s="912"/>
      <c r="Q374" s="997"/>
      <c r="R374" s="912"/>
      <c r="S374" s="912"/>
      <c r="T374" s="912"/>
      <c r="U374" s="912"/>
      <c r="V374" s="912"/>
      <c r="W374" s="912"/>
      <c r="X374" s="912"/>
      <c r="Y374" s="912"/>
      <c r="Z374" s="912"/>
      <c r="AA374" s="912"/>
      <c r="AB374" s="912"/>
      <c r="AC374" s="912"/>
      <c r="AD374" s="912"/>
      <c r="AE374" s="912"/>
      <c r="AF374" s="912"/>
      <c r="AG374" s="912"/>
      <c r="AH374" s="912"/>
      <c r="AI374" s="912"/>
      <c r="AJ374" s="912"/>
      <c r="AK374" s="912"/>
      <c r="AL374" s="912"/>
      <c r="AM374" s="912"/>
      <c r="AN374" s="912"/>
      <c r="AO374" s="912"/>
      <c r="AP374" s="912"/>
      <c r="AQ374" s="912"/>
      <c r="AR374" s="1010"/>
      <c r="AS374" s="912"/>
      <c r="AT374" s="912"/>
      <c r="AU374" s="912"/>
      <c r="AV374" s="912"/>
      <c r="AW374" s="912"/>
      <c r="AX374" s="912"/>
      <c r="AY374" s="1010"/>
      <c r="AZ374" s="912"/>
      <c r="BA374" s="912"/>
      <c r="BB374" s="912"/>
      <c r="BC374" s="912"/>
      <c r="BD374" s="912"/>
      <c r="BE374" s="912"/>
      <c r="BF374" s="912"/>
      <c r="BG374" s="912"/>
      <c r="BH374" s="912"/>
      <c r="BI374" s="912"/>
      <c r="BJ374" s="912"/>
      <c r="BK374" s="691"/>
    </row>
    <row r="375" spans="1:63" s="285" customFormat="1" ht="15.75" customHeight="1">
      <c r="A375" s="288"/>
      <c r="B375" s="288"/>
      <c r="C375" s="1396"/>
      <c r="D375" s="912"/>
      <c r="E375" s="912"/>
      <c r="F375" s="912"/>
      <c r="G375" s="912"/>
      <c r="H375" s="912"/>
      <c r="I375" s="912"/>
      <c r="J375" s="1010"/>
      <c r="K375" s="912"/>
      <c r="L375" s="912"/>
      <c r="M375" s="912"/>
      <c r="N375" s="912"/>
      <c r="O375" s="287"/>
      <c r="P375" s="912"/>
      <c r="Q375" s="997"/>
      <c r="R375" s="912"/>
      <c r="S375" s="912"/>
      <c r="T375" s="912"/>
      <c r="U375" s="912"/>
      <c r="V375" s="912"/>
      <c r="W375" s="912"/>
      <c r="X375" s="912"/>
      <c r="Y375" s="912"/>
      <c r="Z375" s="912"/>
      <c r="AA375" s="912"/>
      <c r="AB375" s="912"/>
      <c r="AC375" s="912"/>
      <c r="AD375" s="912"/>
      <c r="AE375" s="912"/>
      <c r="AF375" s="912"/>
      <c r="AG375" s="912"/>
      <c r="AH375" s="912"/>
      <c r="AI375" s="912"/>
      <c r="AJ375" s="912"/>
      <c r="AK375" s="912"/>
      <c r="AL375" s="912"/>
      <c r="AM375" s="912"/>
      <c r="AN375" s="912"/>
      <c r="AO375" s="912"/>
      <c r="AP375" s="912"/>
      <c r="AQ375" s="912"/>
      <c r="AR375" s="1010"/>
      <c r="AS375" s="912"/>
      <c r="AT375" s="912"/>
      <c r="AU375" s="912"/>
      <c r="AV375" s="912"/>
      <c r="AW375" s="912"/>
      <c r="AX375" s="912"/>
      <c r="AY375" s="1010"/>
      <c r="AZ375" s="912"/>
      <c r="BA375" s="912"/>
      <c r="BB375" s="912"/>
      <c r="BC375" s="912"/>
      <c r="BD375" s="912"/>
      <c r="BE375" s="912"/>
      <c r="BF375" s="912"/>
      <c r="BG375" s="912"/>
      <c r="BH375" s="912"/>
      <c r="BI375" s="912"/>
      <c r="BJ375" s="912"/>
      <c r="BK375" s="691"/>
    </row>
    <row r="376" spans="1:63" s="285" customFormat="1">
      <c r="A376" s="288"/>
      <c r="B376" s="288"/>
      <c r="C376" s="1396"/>
      <c r="D376" s="912"/>
      <c r="E376" s="912"/>
      <c r="F376" s="912"/>
      <c r="G376" s="912"/>
      <c r="H376" s="912"/>
      <c r="I376" s="912"/>
      <c r="J376" s="1010"/>
      <c r="K376" s="912"/>
      <c r="L376" s="912"/>
      <c r="M376" s="912"/>
      <c r="N376" s="912"/>
      <c r="O376" s="287"/>
      <c r="P376" s="912"/>
      <c r="Q376" s="997"/>
      <c r="R376" s="912"/>
      <c r="S376" s="912"/>
      <c r="T376" s="912"/>
      <c r="U376" s="912"/>
      <c r="V376" s="912"/>
      <c r="W376" s="912"/>
      <c r="X376" s="912"/>
      <c r="Y376" s="912"/>
      <c r="Z376" s="912"/>
      <c r="AA376" s="912"/>
      <c r="AB376" s="912"/>
      <c r="AC376" s="912"/>
      <c r="AD376" s="912"/>
      <c r="AE376" s="912"/>
      <c r="AF376" s="912"/>
      <c r="AG376" s="912"/>
      <c r="AH376" s="912"/>
      <c r="AI376" s="912"/>
      <c r="AJ376" s="912"/>
      <c r="AK376" s="912"/>
      <c r="AL376" s="912"/>
      <c r="AM376" s="912"/>
      <c r="AN376" s="912"/>
      <c r="AO376" s="912"/>
      <c r="AP376" s="912"/>
      <c r="AQ376" s="912"/>
      <c r="AR376" s="1010"/>
      <c r="AS376" s="912"/>
      <c r="AT376" s="912"/>
      <c r="AU376" s="912"/>
      <c r="AV376" s="912"/>
      <c r="AW376" s="912"/>
      <c r="AX376" s="912"/>
      <c r="AY376" s="1010"/>
      <c r="AZ376" s="912"/>
      <c r="BA376" s="912"/>
      <c r="BB376" s="912"/>
      <c r="BC376" s="912"/>
      <c r="BD376" s="912"/>
      <c r="BE376" s="912"/>
      <c r="BF376" s="912"/>
      <c r="BG376" s="912"/>
      <c r="BH376" s="912"/>
      <c r="BI376" s="912"/>
      <c r="BJ376" s="912"/>
      <c r="BK376" s="691"/>
    </row>
    <row r="377" spans="1:63" s="285" customFormat="1" ht="15.75" customHeight="1">
      <c r="A377" s="288"/>
      <c r="B377" s="288"/>
      <c r="C377" s="1396"/>
      <c r="D377" s="912"/>
      <c r="E377" s="912"/>
      <c r="F377" s="912"/>
      <c r="G377" s="912"/>
      <c r="H377" s="912"/>
      <c r="I377" s="912"/>
      <c r="J377" s="1010"/>
      <c r="K377" s="912"/>
      <c r="L377" s="912"/>
      <c r="M377" s="912"/>
      <c r="N377" s="912"/>
      <c r="O377" s="287"/>
      <c r="P377" s="912"/>
      <c r="Q377" s="997"/>
      <c r="R377" s="912"/>
      <c r="S377" s="912"/>
      <c r="T377" s="912"/>
      <c r="U377" s="912"/>
      <c r="V377" s="912"/>
      <c r="W377" s="912"/>
      <c r="X377" s="912"/>
      <c r="Y377" s="912"/>
      <c r="Z377" s="912"/>
      <c r="AA377" s="912"/>
      <c r="AB377" s="912"/>
      <c r="AC377" s="912"/>
      <c r="AD377" s="912"/>
      <c r="AE377" s="912"/>
      <c r="AF377" s="912"/>
      <c r="AG377" s="912"/>
      <c r="AH377" s="912"/>
      <c r="AI377" s="912"/>
      <c r="AJ377" s="912"/>
      <c r="AK377" s="912"/>
      <c r="AL377" s="912"/>
      <c r="AM377" s="912"/>
      <c r="AN377" s="912"/>
      <c r="AO377" s="912"/>
      <c r="AP377" s="912"/>
      <c r="AQ377" s="912"/>
      <c r="AR377" s="1010"/>
      <c r="AS377" s="912"/>
      <c r="AT377" s="912"/>
      <c r="AU377" s="912"/>
      <c r="AV377" s="912"/>
      <c r="AW377" s="912"/>
      <c r="AX377" s="912"/>
      <c r="AY377" s="1010"/>
      <c r="AZ377" s="912"/>
      <c r="BA377" s="912"/>
      <c r="BB377" s="912"/>
      <c r="BC377" s="912"/>
      <c r="BD377" s="912"/>
      <c r="BE377" s="912"/>
      <c r="BF377" s="912"/>
      <c r="BG377" s="912"/>
      <c r="BH377" s="912"/>
      <c r="BI377" s="912"/>
      <c r="BJ377" s="912"/>
      <c r="BK377" s="691"/>
    </row>
    <row r="378" spans="1:63" s="285" customFormat="1">
      <c r="A378" s="288"/>
      <c r="B378" s="288"/>
      <c r="C378" s="1396"/>
      <c r="D378" s="912"/>
      <c r="E378" s="912"/>
      <c r="F378" s="912"/>
      <c r="G378" s="912"/>
      <c r="H378" s="912"/>
      <c r="I378" s="912"/>
      <c r="J378" s="1010"/>
      <c r="K378" s="912"/>
      <c r="L378" s="912"/>
      <c r="M378" s="912"/>
      <c r="N378" s="912"/>
      <c r="O378" s="287"/>
      <c r="P378" s="912"/>
      <c r="Q378" s="997"/>
      <c r="R378" s="912"/>
      <c r="S378" s="912"/>
      <c r="T378" s="912"/>
      <c r="U378" s="912"/>
      <c r="V378" s="912"/>
      <c r="W378" s="912"/>
      <c r="X378" s="912"/>
      <c r="Y378" s="912"/>
      <c r="Z378" s="912"/>
      <c r="AA378" s="912"/>
      <c r="AB378" s="912"/>
      <c r="AC378" s="912"/>
      <c r="AD378" s="912"/>
      <c r="AE378" s="912"/>
      <c r="AF378" s="912"/>
      <c r="AG378" s="912"/>
      <c r="AH378" s="912"/>
      <c r="AI378" s="912"/>
      <c r="AJ378" s="912"/>
      <c r="AK378" s="912"/>
      <c r="AL378" s="912"/>
      <c r="AM378" s="912"/>
      <c r="AN378" s="912"/>
      <c r="AO378" s="912"/>
      <c r="AP378" s="912"/>
      <c r="AQ378" s="912"/>
      <c r="AR378" s="1010"/>
      <c r="AS378" s="912"/>
      <c r="AT378" s="912"/>
      <c r="AU378" s="912"/>
      <c r="AV378" s="912"/>
      <c r="AW378" s="912"/>
      <c r="AX378" s="912"/>
      <c r="AY378" s="1010"/>
      <c r="AZ378" s="912"/>
      <c r="BA378" s="912"/>
      <c r="BB378" s="912"/>
      <c r="BC378" s="912"/>
      <c r="BD378" s="912"/>
      <c r="BE378" s="912"/>
      <c r="BF378" s="912"/>
      <c r="BG378" s="912"/>
      <c r="BH378" s="912"/>
      <c r="BI378" s="912"/>
      <c r="BJ378" s="912"/>
      <c r="BK378" s="691"/>
    </row>
    <row r="379" spans="1:63" s="285" customFormat="1" ht="15.75" customHeight="1">
      <c r="A379" s="288"/>
      <c r="B379" s="288"/>
      <c r="C379" s="1396"/>
      <c r="D379" s="912"/>
      <c r="E379" s="912"/>
      <c r="F379" s="912"/>
      <c r="G379" s="912"/>
      <c r="H379" s="912"/>
      <c r="I379" s="912"/>
      <c r="J379" s="1010"/>
      <c r="K379" s="912"/>
      <c r="L379" s="912"/>
      <c r="M379" s="912"/>
      <c r="N379" s="912"/>
      <c r="O379" s="287"/>
      <c r="P379" s="912"/>
      <c r="Q379" s="997"/>
      <c r="R379" s="912"/>
      <c r="S379" s="912"/>
      <c r="T379" s="912"/>
      <c r="U379" s="912"/>
      <c r="V379" s="912"/>
      <c r="W379" s="912"/>
      <c r="X379" s="912"/>
      <c r="Y379" s="912"/>
      <c r="Z379" s="912"/>
      <c r="AA379" s="912"/>
      <c r="AB379" s="912"/>
      <c r="AC379" s="912"/>
      <c r="AD379" s="912"/>
      <c r="AE379" s="912"/>
      <c r="AF379" s="912"/>
      <c r="AG379" s="912"/>
      <c r="AH379" s="912"/>
      <c r="AI379" s="912"/>
      <c r="AJ379" s="912"/>
      <c r="AK379" s="912"/>
      <c r="AL379" s="912"/>
      <c r="AM379" s="912"/>
      <c r="AN379" s="912"/>
      <c r="AO379" s="912"/>
      <c r="AP379" s="912"/>
      <c r="AQ379" s="912"/>
      <c r="AR379" s="1010"/>
      <c r="AS379" s="912"/>
      <c r="AT379" s="912"/>
      <c r="AU379" s="912"/>
      <c r="AV379" s="912"/>
      <c r="AW379" s="912"/>
      <c r="AX379" s="912"/>
      <c r="AY379" s="1010"/>
      <c r="AZ379" s="912"/>
      <c r="BA379" s="912"/>
      <c r="BB379" s="912"/>
      <c r="BC379" s="912"/>
      <c r="BD379" s="912"/>
      <c r="BE379" s="912"/>
      <c r="BF379" s="912"/>
      <c r="BG379" s="912"/>
      <c r="BH379" s="912"/>
      <c r="BI379" s="912"/>
      <c r="BJ379" s="912"/>
      <c r="BK379" s="691"/>
    </row>
    <row r="380" spans="1:63" s="285" customFormat="1">
      <c r="A380" s="288"/>
      <c r="B380" s="288"/>
      <c r="C380" s="1396"/>
      <c r="D380" s="912"/>
      <c r="E380" s="912"/>
      <c r="F380" s="912"/>
      <c r="G380" s="912"/>
      <c r="H380" s="912"/>
      <c r="I380" s="912"/>
      <c r="J380" s="1010"/>
      <c r="K380" s="912"/>
      <c r="L380" s="912"/>
      <c r="M380" s="912"/>
      <c r="N380" s="912"/>
      <c r="O380" s="287"/>
      <c r="P380" s="912"/>
      <c r="Q380" s="997"/>
      <c r="R380" s="912"/>
      <c r="S380" s="912"/>
      <c r="T380" s="912"/>
      <c r="U380" s="912"/>
      <c r="V380" s="912"/>
      <c r="W380" s="912"/>
      <c r="X380" s="912"/>
      <c r="Y380" s="912"/>
      <c r="Z380" s="912"/>
      <c r="AA380" s="912"/>
      <c r="AB380" s="912"/>
      <c r="AC380" s="912"/>
      <c r="AD380" s="912"/>
      <c r="AE380" s="912"/>
      <c r="AF380" s="912"/>
      <c r="AG380" s="912"/>
      <c r="AH380" s="912"/>
      <c r="AI380" s="912"/>
      <c r="AJ380" s="912"/>
      <c r="AK380" s="912"/>
      <c r="AL380" s="912"/>
      <c r="AM380" s="912"/>
      <c r="AN380" s="912"/>
      <c r="AO380" s="912"/>
      <c r="AP380" s="912"/>
      <c r="AQ380" s="912"/>
      <c r="AR380" s="1010"/>
      <c r="AS380" s="912"/>
      <c r="AT380" s="912"/>
      <c r="AU380" s="912"/>
      <c r="AV380" s="912"/>
      <c r="AW380" s="912"/>
      <c r="AX380" s="912"/>
      <c r="AY380" s="1010"/>
      <c r="AZ380" s="912"/>
      <c r="BA380" s="912"/>
      <c r="BB380" s="912"/>
      <c r="BC380" s="912"/>
      <c r="BD380" s="912"/>
      <c r="BE380" s="912"/>
      <c r="BF380" s="912"/>
      <c r="BG380" s="912"/>
      <c r="BH380" s="912"/>
      <c r="BI380" s="912"/>
      <c r="BJ380" s="912"/>
      <c r="BK380" s="691"/>
    </row>
    <row r="381" spans="1:63" s="285" customFormat="1" ht="15.75" customHeight="1">
      <c r="A381" s="288"/>
      <c r="B381" s="288"/>
      <c r="C381" s="1396"/>
      <c r="D381" s="912"/>
      <c r="E381" s="912"/>
      <c r="F381" s="912"/>
      <c r="G381" s="912"/>
      <c r="H381" s="912"/>
      <c r="I381" s="912"/>
      <c r="J381" s="1010"/>
      <c r="K381" s="912"/>
      <c r="L381" s="912"/>
      <c r="M381" s="912"/>
      <c r="N381" s="912"/>
      <c r="O381" s="287"/>
      <c r="P381" s="912"/>
      <c r="Q381" s="997"/>
      <c r="R381" s="912"/>
      <c r="S381" s="912"/>
      <c r="T381" s="912"/>
      <c r="U381" s="912"/>
      <c r="V381" s="912"/>
      <c r="W381" s="912"/>
      <c r="X381" s="912"/>
      <c r="Y381" s="912"/>
      <c r="Z381" s="912"/>
      <c r="AA381" s="912"/>
      <c r="AB381" s="912"/>
      <c r="AC381" s="912"/>
      <c r="AD381" s="912"/>
      <c r="AE381" s="912"/>
      <c r="AF381" s="912"/>
      <c r="AG381" s="912"/>
      <c r="AH381" s="912"/>
      <c r="AI381" s="912"/>
      <c r="AJ381" s="912"/>
      <c r="AK381" s="912"/>
      <c r="AL381" s="912"/>
      <c r="AM381" s="912"/>
      <c r="AN381" s="912"/>
      <c r="AO381" s="912"/>
      <c r="AP381" s="912"/>
      <c r="AQ381" s="912"/>
      <c r="AR381" s="1010"/>
      <c r="AS381" s="912"/>
      <c r="AT381" s="912"/>
      <c r="AU381" s="912"/>
      <c r="AV381" s="912"/>
      <c r="AW381" s="912"/>
      <c r="AX381" s="912"/>
      <c r="AY381" s="1010"/>
      <c r="AZ381" s="912"/>
      <c r="BA381" s="912"/>
      <c r="BB381" s="912"/>
      <c r="BC381" s="912"/>
      <c r="BD381" s="912"/>
      <c r="BE381" s="912"/>
      <c r="BF381" s="912"/>
      <c r="BG381" s="912"/>
      <c r="BH381" s="912"/>
      <c r="BI381" s="912"/>
      <c r="BJ381" s="912"/>
      <c r="BK381" s="691"/>
    </row>
    <row r="382" spans="1:63" s="285" customFormat="1">
      <c r="A382" s="288"/>
      <c r="B382" s="288"/>
      <c r="C382" s="1396"/>
      <c r="D382" s="912"/>
      <c r="E382" s="912"/>
      <c r="F382" s="912"/>
      <c r="G382" s="912"/>
      <c r="H382" s="912"/>
      <c r="I382" s="912"/>
      <c r="J382" s="1010"/>
      <c r="K382" s="912"/>
      <c r="L382" s="912"/>
      <c r="M382" s="912"/>
      <c r="N382" s="912"/>
      <c r="O382" s="287"/>
      <c r="P382" s="912"/>
      <c r="Q382" s="997"/>
      <c r="R382" s="912"/>
      <c r="S382" s="912"/>
      <c r="T382" s="912"/>
      <c r="U382" s="912"/>
      <c r="V382" s="912"/>
      <c r="W382" s="912"/>
      <c r="X382" s="912"/>
      <c r="Y382" s="912"/>
      <c r="Z382" s="912"/>
      <c r="AA382" s="912"/>
      <c r="AB382" s="912"/>
      <c r="AC382" s="912"/>
      <c r="AD382" s="912"/>
      <c r="AE382" s="912"/>
      <c r="AF382" s="912"/>
      <c r="AG382" s="912"/>
      <c r="AH382" s="912"/>
      <c r="AI382" s="912"/>
      <c r="AJ382" s="912"/>
      <c r="AK382" s="912"/>
      <c r="AL382" s="912"/>
      <c r="AM382" s="912"/>
      <c r="AN382" s="912"/>
      <c r="AO382" s="912"/>
      <c r="AP382" s="912"/>
      <c r="AQ382" s="912"/>
      <c r="AR382" s="1010"/>
      <c r="AS382" s="912"/>
      <c r="AT382" s="912"/>
      <c r="AU382" s="912"/>
      <c r="AV382" s="912"/>
      <c r="AW382" s="912"/>
      <c r="AX382" s="912"/>
      <c r="AY382" s="1010"/>
      <c r="AZ382" s="912"/>
      <c r="BA382" s="912"/>
      <c r="BB382" s="912"/>
      <c r="BC382" s="912"/>
      <c r="BD382" s="912"/>
      <c r="BE382" s="912"/>
      <c r="BF382" s="912"/>
      <c r="BG382" s="912"/>
      <c r="BH382" s="912"/>
      <c r="BI382" s="912"/>
      <c r="BJ382" s="912"/>
      <c r="BK382" s="691"/>
    </row>
    <row r="383" spans="1:63" s="285" customFormat="1" ht="15.75" customHeight="1">
      <c r="A383" s="288"/>
      <c r="B383" s="288"/>
      <c r="C383" s="1396"/>
      <c r="D383" s="912"/>
      <c r="E383" s="912"/>
      <c r="F383" s="912"/>
      <c r="G383" s="912"/>
      <c r="H383" s="912"/>
      <c r="I383" s="912"/>
      <c r="J383" s="1010"/>
      <c r="K383" s="912"/>
      <c r="L383" s="912"/>
      <c r="M383" s="912"/>
      <c r="N383" s="912"/>
      <c r="O383" s="287"/>
      <c r="P383" s="912"/>
      <c r="Q383" s="997"/>
      <c r="R383" s="912"/>
      <c r="S383" s="912"/>
      <c r="T383" s="912"/>
      <c r="U383" s="912"/>
      <c r="V383" s="912"/>
      <c r="W383" s="912"/>
      <c r="X383" s="912"/>
      <c r="Y383" s="912"/>
      <c r="Z383" s="912"/>
      <c r="AA383" s="912"/>
      <c r="AB383" s="912"/>
      <c r="AC383" s="912"/>
      <c r="AD383" s="912"/>
      <c r="AE383" s="912"/>
      <c r="AF383" s="912"/>
      <c r="AG383" s="912"/>
      <c r="AH383" s="912"/>
      <c r="AI383" s="912"/>
      <c r="AJ383" s="912"/>
      <c r="AK383" s="912"/>
      <c r="AL383" s="912"/>
      <c r="AM383" s="912"/>
      <c r="AN383" s="912"/>
      <c r="AO383" s="912"/>
      <c r="AP383" s="912"/>
      <c r="AQ383" s="912"/>
      <c r="AR383" s="1010"/>
      <c r="AS383" s="912"/>
      <c r="AT383" s="912"/>
      <c r="AU383" s="912"/>
      <c r="AV383" s="912"/>
      <c r="AW383" s="912"/>
      <c r="AX383" s="912"/>
      <c r="AY383" s="1010"/>
      <c r="AZ383" s="912"/>
      <c r="BA383" s="912"/>
      <c r="BB383" s="912"/>
      <c r="BC383" s="912"/>
      <c r="BD383" s="912"/>
      <c r="BE383" s="912"/>
      <c r="BF383" s="912"/>
      <c r="BG383" s="912"/>
      <c r="BH383" s="912"/>
      <c r="BI383" s="912"/>
      <c r="BJ383" s="912"/>
      <c r="BK383" s="691"/>
    </row>
    <row r="384" spans="1:63" s="285" customFormat="1">
      <c r="A384" s="288"/>
      <c r="B384" s="288"/>
      <c r="C384" s="1396"/>
      <c r="D384" s="912"/>
      <c r="E384" s="912"/>
      <c r="F384" s="912"/>
      <c r="G384" s="912"/>
      <c r="H384" s="912"/>
      <c r="I384" s="912"/>
      <c r="J384" s="1010"/>
      <c r="K384" s="912"/>
      <c r="L384" s="912"/>
      <c r="M384" s="912"/>
      <c r="N384" s="912"/>
      <c r="O384" s="287"/>
      <c r="P384" s="912"/>
      <c r="Q384" s="997"/>
      <c r="R384" s="912"/>
      <c r="S384" s="912"/>
      <c r="T384" s="912"/>
      <c r="U384" s="912"/>
      <c r="V384" s="912"/>
      <c r="W384" s="912"/>
      <c r="X384" s="912"/>
      <c r="Y384" s="912"/>
      <c r="Z384" s="912"/>
      <c r="AA384" s="912"/>
      <c r="AB384" s="912"/>
      <c r="AC384" s="912"/>
      <c r="AD384" s="912"/>
      <c r="AE384" s="912"/>
      <c r="AF384" s="912"/>
      <c r="AG384" s="912"/>
      <c r="AH384" s="912"/>
      <c r="AI384" s="912"/>
      <c r="AJ384" s="912"/>
      <c r="AK384" s="912"/>
      <c r="AL384" s="912"/>
      <c r="AM384" s="912"/>
      <c r="AN384" s="912"/>
      <c r="AO384" s="912"/>
      <c r="AP384" s="912"/>
      <c r="AQ384" s="912"/>
      <c r="AR384" s="1010"/>
      <c r="AS384" s="912"/>
      <c r="AT384" s="912"/>
      <c r="AU384" s="912"/>
      <c r="AV384" s="912"/>
      <c r="AW384" s="912"/>
      <c r="AX384" s="912"/>
      <c r="AY384" s="1010"/>
      <c r="AZ384" s="912"/>
      <c r="BA384" s="912"/>
      <c r="BB384" s="912"/>
      <c r="BC384" s="912"/>
      <c r="BD384" s="912"/>
      <c r="BE384" s="912"/>
      <c r="BF384" s="912"/>
      <c r="BG384" s="912"/>
      <c r="BH384" s="912"/>
      <c r="BI384" s="912"/>
      <c r="BJ384" s="912"/>
      <c r="BK384" s="691"/>
    </row>
    <row r="385" spans="1:63" s="285" customFormat="1" ht="15.75" customHeight="1">
      <c r="A385" s="288"/>
      <c r="B385" s="288"/>
      <c r="C385" s="1396"/>
      <c r="D385" s="912"/>
      <c r="E385" s="912"/>
      <c r="F385" s="912"/>
      <c r="G385" s="912"/>
      <c r="H385" s="912"/>
      <c r="I385" s="912"/>
      <c r="J385" s="1010"/>
      <c r="K385" s="912"/>
      <c r="L385" s="912"/>
      <c r="M385" s="912"/>
      <c r="N385" s="912"/>
      <c r="O385" s="287"/>
      <c r="P385" s="912"/>
      <c r="Q385" s="997"/>
      <c r="R385" s="912"/>
      <c r="S385" s="912"/>
      <c r="T385" s="912"/>
      <c r="U385" s="912"/>
      <c r="V385" s="912"/>
      <c r="W385" s="912"/>
      <c r="X385" s="912"/>
      <c r="Y385" s="912"/>
      <c r="Z385" s="912"/>
      <c r="AA385" s="912"/>
      <c r="AB385" s="912"/>
      <c r="AC385" s="912"/>
      <c r="AD385" s="912"/>
      <c r="AE385" s="912"/>
      <c r="AF385" s="912"/>
      <c r="AG385" s="912"/>
      <c r="AH385" s="912"/>
      <c r="AI385" s="912"/>
      <c r="AJ385" s="912"/>
      <c r="AK385" s="912"/>
      <c r="AL385" s="912"/>
      <c r="AM385" s="912"/>
      <c r="AN385" s="912"/>
      <c r="AO385" s="912"/>
      <c r="AP385" s="912"/>
      <c r="AQ385" s="912"/>
      <c r="AR385" s="1010"/>
      <c r="AS385" s="912"/>
      <c r="AT385" s="912"/>
      <c r="AU385" s="912"/>
      <c r="AV385" s="912"/>
      <c r="AW385" s="912"/>
      <c r="AX385" s="912"/>
      <c r="AY385" s="1010"/>
      <c r="AZ385" s="912"/>
      <c r="BA385" s="912"/>
      <c r="BB385" s="912"/>
      <c r="BC385" s="912"/>
      <c r="BD385" s="912"/>
      <c r="BE385" s="912"/>
      <c r="BF385" s="912"/>
      <c r="BG385" s="912"/>
      <c r="BH385" s="912"/>
      <c r="BI385" s="912"/>
      <c r="BJ385" s="912"/>
      <c r="BK385" s="691"/>
    </row>
    <row r="386" spans="1:63" s="285" customFormat="1">
      <c r="A386" s="288"/>
      <c r="B386" s="288"/>
      <c r="C386" s="1396"/>
      <c r="D386" s="912"/>
      <c r="E386" s="912"/>
      <c r="F386" s="912"/>
      <c r="G386" s="912"/>
      <c r="H386" s="912"/>
      <c r="I386" s="912"/>
      <c r="J386" s="1010"/>
      <c r="K386" s="912"/>
      <c r="L386" s="912"/>
      <c r="M386" s="912"/>
      <c r="N386" s="912"/>
      <c r="O386" s="287"/>
      <c r="P386" s="912"/>
      <c r="Q386" s="997"/>
      <c r="R386" s="912"/>
      <c r="S386" s="912"/>
      <c r="T386" s="912"/>
      <c r="U386" s="912"/>
      <c r="V386" s="912"/>
      <c r="W386" s="912"/>
      <c r="X386" s="912"/>
      <c r="Y386" s="912"/>
      <c r="Z386" s="912"/>
      <c r="AA386" s="912"/>
      <c r="AB386" s="912"/>
      <c r="AC386" s="912"/>
      <c r="AD386" s="912"/>
      <c r="AE386" s="912"/>
      <c r="AF386" s="912"/>
      <c r="AG386" s="912"/>
      <c r="AH386" s="912"/>
      <c r="AI386" s="912"/>
      <c r="AJ386" s="912"/>
      <c r="AK386" s="912"/>
      <c r="AL386" s="912"/>
      <c r="AM386" s="912"/>
      <c r="AN386" s="912"/>
      <c r="AO386" s="912"/>
      <c r="AP386" s="912"/>
      <c r="AQ386" s="912"/>
      <c r="AR386" s="1010"/>
      <c r="AS386" s="912"/>
      <c r="AT386" s="912"/>
      <c r="AU386" s="912"/>
      <c r="AV386" s="912"/>
      <c r="AW386" s="912"/>
      <c r="AX386" s="912"/>
      <c r="AY386" s="1010"/>
      <c r="AZ386" s="912"/>
      <c r="BA386" s="912"/>
      <c r="BB386" s="912"/>
      <c r="BC386" s="912"/>
      <c r="BD386" s="912"/>
      <c r="BE386" s="912"/>
      <c r="BF386" s="912"/>
      <c r="BG386" s="912"/>
      <c r="BH386" s="912"/>
      <c r="BI386" s="912"/>
      <c r="BJ386" s="912"/>
      <c r="BK386" s="691"/>
    </row>
    <row r="387" spans="1:63" s="285" customFormat="1" ht="15.75" customHeight="1">
      <c r="A387" s="288"/>
      <c r="B387" s="288"/>
      <c r="C387" s="1396"/>
      <c r="D387" s="912"/>
      <c r="E387" s="912"/>
      <c r="F387" s="912"/>
      <c r="G387" s="912"/>
      <c r="H387" s="912"/>
      <c r="I387" s="912"/>
      <c r="J387" s="1010"/>
      <c r="K387" s="912"/>
      <c r="L387" s="912"/>
      <c r="M387" s="912"/>
      <c r="N387" s="912"/>
      <c r="O387" s="287"/>
      <c r="P387" s="912"/>
      <c r="Q387" s="997"/>
      <c r="R387" s="912"/>
      <c r="S387" s="912"/>
      <c r="T387" s="912"/>
      <c r="U387" s="912"/>
      <c r="V387" s="912"/>
      <c r="W387" s="912"/>
      <c r="X387" s="912"/>
      <c r="Y387" s="912"/>
      <c r="Z387" s="912"/>
      <c r="AA387" s="912"/>
      <c r="AB387" s="912"/>
      <c r="AC387" s="912"/>
      <c r="AD387" s="912"/>
      <c r="AE387" s="912"/>
      <c r="AF387" s="912"/>
      <c r="AG387" s="912"/>
      <c r="AH387" s="912"/>
      <c r="AI387" s="912"/>
      <c r="AJ387" s="912"/>
      <c r="AK387" s="912"/>
      <c r="AL387" s="912"/>
      <c r="AM387" s="912"/>
      <c r="AN387" s="912"/>
      <c r="AO387" s="912"/>
      <c r="AP387" s="912"/>
      <c r="AQ387" s="912"/>
      <c r="AR387" s="1010"/>
      <c r="AS387" s="912"/>
      <c r="AT387" s="912"/>
      <c r="AU387" s="912"/>
      <c r="AV387" s="912"/>
      <c r="AW387" s="912"/>
      <c r="AX387" s="912"/>
      <c r="AY387" s="1010"/>
      <c r="AZ387" s="912"/>
      <c r="BA387" s="912"/>
      <c r="BB387" s="912"/>
      <c r="BC387" s="912"/>
      <c r="BD387" s="912"/>
      <c r="BE387" s="912"/>
      <c r="BF387" s="912"/>
      <c r="BG387" s="912"/>
      <c r="BH387" s="912"/>
      <c r="BI387" s="912"/>
      <c r="BJ387" s="912"/>
      <c r="BK387" s="691"/>
    </row>
    <row r="388" spans="1:63" s="285" customFormat="1">
      <c r="A388" s="288"/>
      <c r="B388" s="288"/>
      <c r="C388" s="1396"/>
      <c r="D388" s="912"/>
      <c r="E388" s="912"/>
      <c r="F388" s="912"/>
      <c r="G388" s="912"/>
      <c r="H388" s="912"/>
      <c r="I388" s="912"/>
      <c r="J388" s="1010"/>
      <c r="K388" s="912"/>
      <c r="L388" s="912"/>
      <c r="M388" s="912"/>
      <c r="N388" s="912"/>
      <c r="O388" s="287"/>
      <c r="P388" s="912"/>
      <c r="Q388" s="997"/>
      <c r="R388" s="912"/>
      <c r="S388" s="912"/>
      <c r="T388" s="912"/>
      <c r="U388" s="912"/>
      <c r="V388" s="912"/>
      <c r="W388" s="912"/>
      <c r="X388" s="912"/>
      <c r="Y388" s="912"/>
      <c r="Z388" s="912"/>
      <c r="AA388" s="912"/>
      <c r="AB388" s="912"/>
      <c r="AC388" s="912"/>
      <c r="AD388" s="912"/>
      <c r="AE388" s="912"/>
      <c r="AF388" s="912"/>
      <c r="AG388" s="912"/>
      <c r="AH388" s="912"/>
      <c r="AI388" s="912"/>
      <c r="AJ388" s="912"/>
      <c r="AK388" s="912"/>
      <c r="AL388" s="912"/>
      <c r="AM388" s="912"/>
      <c r="AN388" s="912"/>
      <c r="AO388" s="912"/>
      <c r="AP388" s="912"/>
      <c r="AQ388" s="912"/>
      <c r="AR388" s="1010"/>
      <c r="AS388" s="912"/>
      <c r="AT388" s="912"/>
      <c r="AU388" s="912"/>
      <c r="AV388" s="912"/>
      <c r="AW388" s="912"/>
      <c r="AX388" s="912"/>
      <c r="AY388" s="1010"/>
      <c r="AZ388" s="912"/>
      <c r="BA388" s="912"/>
      <c r="BB388" s="912"/>
      <c r="BC388" s="912"/>
      <c r="BD388" s="912"/>
      <c r="BE388" s="912"/>
      <c r="BF388" s="912"/>
      <c r="BG388" s="912"/>
      <c r="BH388" s="912"/>
      <c r="BI388" s="912"/>
      <c r="BJ388" s="912"/>
      <c r="BK388" s="691"/>
    </row>
    <row r="389" spans="1:63" s="285" customFormat="1" ht="15.75" customHeight="1">
      <c r="A389" s="288"/>
      <c r="B389" s="288"/>
      <c r="C389" s="1396"/>
      <c r="D389" s="912"/>
      <c r="E389" s="912"/>
      <c r="F389" s="912"/>
      <c r="G389" s="912"/>
      <c r="H389" s="912"/>
      <c r="I389" s="912"/>
      <c r="J389" s="1010"/>
      <c r="K389" s="912"/>
      <c r="L389" s="912"/>
      <c r="M389" s="912"/>
      <c r="N389" s="912"/>
      <c r="O389" s="287"/>
      <c r="P389" s="912"/>
      <c r="Q389" s="997"/>
      <c r="R389" s="912"/>
      <c r="S389" s="912"/>
      <c r="T389" s="912"/>
      <c r="U389" s="912"/>
      <c r="V389" s="912"/>
      <c r="W389" s="912"/>
      <c r="X389" s="912"/>
      <c r="Y389" s="912"/>
      <c r="Z389" s="912"/>
      <c r="AA389" s="912"/>
      <c r="AB389" s="912"/>
      <c r="AC389" s="912"/>
      <c r="AD389" s="912"/>
      <c r="AE389" s="912"/>
      <c r="AF389" s="912"/>
      <c r="AG389" s="912"/>
      <c r="AH389" s="912"/>
      <c r="AI389" s="912"/>
      <c r="AJ389" s="912"/>
      <c r="AK389" s="912"/>
      <c r="AL389" s="912"/>
      <c r="AM389" s="912"/>
      <c r="AN389" s="912"/>
      <c r="AO389" s="912"/>
      <c r="AP389" s="912"/>
      <c r="AQ389" s="912"/>
      <c r="AR389" s="1010"/>
      <c r="AS389" s="912"/>
      <c r="AT389" s="912"/>
      <c r="AU389" s="912"/>
      <c r="AV389" s="912"/>
      <c r="AW389" s="912"/>
      <c r="AX389" s="912"/>
      <c r="AY389" s="1010"/>
      <c r="AZ389" s="912"/>
      <c r="BA389" s="912"/>
      <c r="BB389" s="912"/>
      <c r="BC389" s="912"/>
      <c r="BD389" s="912"/>
      <c r="BE389" s="912"/>
      <c r="BF389" s="912"/>
      <c r="BG389" s="912"/>
      <c r="BH389" s="912"/>
      <c r="BI389" s="912"/>
      <c r="BJ389" s="912"/>
      <c r="BK389" s="691"/>
    </row>
    <row r="390" spans="1:63" s="285" customFormat="1">
      <c r="A390" s="288"/>
      <c r="B390" s="288"/>
      <c r="C390" s="1396"/>
      <c r="D390" s="912"/>
      <c r="E390" s="912"/>
      <c r="F390" s="912"/>
      <c r="G390" s="912"/>
      <c r="H390" s="912"/>
      <c r="I390" s="912"/>
      <c r="J390" s="1010"/>
      <c r="K390" s="912"/>
      <c r="L390" s="912"/>
      <c r="M390" s="912"/>
      <c r="N390" s="912"/>
      <c r="O390" s="287"/>
      <c r="P390" s="912"/>
      <c r="Q390" s="997"/>
      <c r="R390" s="912"/>
      <c r="S390" s="912"/>
      <c r="T390" s="912"/>
      <c r="U390" s="912"/>
      <c r="V390" s="912"/>
      <c r="W390" s="912"/>
      <c r="X390" s="912"/>
      <c r="Y390" s="912"/>
      <c r="Z390" s="912"/>
      <c r="AA390" s="912"/>
      <c r="AB390" s="912"/>
      <c r="AC390" s="912"/>
      <c r="AD390" s="912"/>
      <c r="AE390" s="912"/>
      <c r="AF390" s="912"/>
      <c r="AG390" s="912"/>
      <c r="AH390" s="912"/>
      <c r="AI390" s="912"/>
      <c r="AJ390" s="912"/>
      <c r="AK390" s="912"/>
      <c r="AL390" s="912"/>
      <c r="AM390" s="912"/>
      <c r="AN390" s="912"/>
      <c r="AO390" s="912"/>
      <c r="AP390" s="912"/>
      <c r="AQ390" s="912"/>
      <c r="AR390" s="1010"/>
      <c r="AS390" s="912"/>
      <c r="AT390" s="912"/>
      <c r="AU390" s="912"/>
      <c r="AV390" s="912"/>
      <c r="AW390" s="912"/>
      <c r="AX390" s="912"/>
      <c r="AY390" s="1010"/>
      <c r="AZ390" s="912"/>
      <c r="BA390" s="912"/>
      <c r="BB390" s="912"/>
      <c r="BC390" s="912"/>
      <c r="BD390" s="912"/>
      <c r="BE390" s="912"/>
      <c r="BF390" s="912"/>
      <c r="BG390" s="912"/>
      <c r="BH390" s="912"/>
      <c r="BI390" s="912"/>
      <c r="BJ390" s="912"/>
      <c r="BK390" s="691"/>
    </row>
    <row r="391" spans="1:63" s="285" customFormat="1" ht="15.75" customHeight="1">
      <c r="A391" s="288"/>
      <c r="B391" s="288"/>
      <c r="C391" s="1396"/>
      <c r="D391" s="912"/>
      <c r="E391" s="912"/>
      <c r="F391" s="912"/>
      <c r="G391" s="912"/>
      <c r="H391" s="912"/>
      <c r="I391" s="912"/>
      <c r="J391" s="1010"/>
      <c r="K391" s="912"/>
      <c r="L391" s="912"/>
      <c r="M391" s="912"/>
      <c r="N391" s="912"/>
      <c r="O391" s="287"/>
      <c r="P391" s="912"/>
      <c r="Q391" s="997"/>
      <c r="R391" s="912"/>
      <c r="S391" s="912"/>
      <c r="T391" s="912"/>
      <c r="U391" s="912"/>
      <c r="V391" s="912"/>
      <c r="W391" s="912"/>
      <c r="X391" s="912"/>
      <c r="Y391" s="912"/>
      <c r="Z391" s="912"/>
      <c r="AA391" s="912"/>
      <c r="AB391" s="912"/>
      <c r="AC391" s="912"/>
      <c r="AD391" s="912"/>
      <c r="AE391" s="912"/>
      <c r="AF391" s="912"/>
      <c r="AG391" s="912"/>
      <c r="AH391" s="912"/>
      <c r="AI391" s="912"/>
      <c r="AJ391" s="912"/>
      <c r="AK391" s="912"/>
      <c r="AL391" s="912"/>
      <c r="AM391" s="912"/>
      <c r="AN391" s="912"/>
      <c r="AO391" s="912"/>
      <c r="AP391" s="912"/>
      <c r="AQ391" s="912"/>
      <c r="AR391" s="1010"/>
      <c r="AS391" s="912"/>
      <c r="AT391" s="912"/>
      <c r="AU391" s="912"/>
      <c r="AV391" s="912"/>
      <c r="AW391" s="912"/>
      <c r="AX391" s="912"/>
      <c r="AY391" s="1010"/>
      <c r="AZ391" s="912"/>
      <c r="BA391" s="912"/>
      <c r="BB391" s="912"/>
      <c r="BC391" s="912"/>
      <c r="BD391" s="912"/>
      <c r="BE391" s="912"/>
      <c r="BF391" s="912"/>
      <c r="BG391" s="912"/>
      <c r="BH391" s="912"/>
      <c r="BI391" s="912"/>
      <c r="BJ391" s="912"/>
      <c r="BK391" s="691"/>
    </row>
    <row r="392" spans="1:63" s="285" customFormat="1">
      <c r="A392" s="288"/>
      <c r="B392" s="288"/>
      <c r="C392" s="1396"/>
      <c r="D392" s="912"/>
      <c r="E392" s="912"/>
      <c r="F392" s="912"/>
      <c r="G392" s="912"/>
      <c r="H392" s="912"/>
      <c r="I392" s="912"/>
      <c r="J392" s="1010"/>
      <c r="K392" s="912"/>
      <c r="L392" s="912"/>
      <c r="M392" s="912"/>
      <c r="N392" s="912"/>
      <c r="O392" s="287"/>
      <c r="P392" s="912"/>
      <c r="Q392" s="997"/>
      <c r="R392" s="912"/>
      <c r="S392" s="912"/>
      <c r="T392" s="912"/>
      <c r="U392" s="912"/>
      <c r="V392" s="912"/>
      <c r="W392" s="912"/>
      <c r="X392" s="912"/>
      <c r="Y392" s="912"/>
      <c r="Z392" s="912"/>
      <c r="AA392" s="912"/>
      <c r="AB392" s="912"/>
      <c r="AC392" s="912"/>
      <c r="AD392" s="912"/>
      <c r="AE392" s="912"/>
      <c r="AF392" s="912"/>
      <c r="AG392" s="912"/>
      <c r="AH392" s="912"/>
      <c r="AI392" s="912"/>
      <c r="AJ392" s="912"/>
      <c r="AK392" s="912"/>
      <c r="AL392" s="912"/>
      <c r="AM392" s="912"/>
      <c r="AN392" s="912"/>
      <c r="AO392" s="912"/>
      <c r="AP392" s="912"/>
      <c r="AQ392" s="912"/>
      <c r="AR392" s="1010"/>
      <c r="AS392" s="912"/>
      <c r="AT392" s="912"/>
      <c r="AU392" s="912"/>
      <c r="AV392" s="912"/>
      <c r="AW392" s="912"/>
      <c r="AX392" s="912"/>
      <c r="AY392" s="1010"/>
      <c r="AZ392" s="912"/>
      <c r="BA392" s="912"/>
      <c r="BB392" s="912"/>
      <c r="BC392" s="912"/>
      <c r="BD392" s="912"/>
      <c r="BE392" s="912"/>
      <c r="BF392" s="912"/>
      <c r="BG392" s="912"/>
      <c r="BH392" s="912"/>
      <c r="BI392" s="912"/>
      <c r="BJ392" s="912"/>
      <c r="BK392" s="691"/>
    </row>
    <row r="393" spans="1:63" s="285" customFormat="1" ht="15.75" customHeight="1">
      <c r="A393" s="288"/>
      <c r="B393" s="288"/>
      <c r="C393" s="1396"/>
      <c r="D393" s="912"/>
      <c r="E393" s="912"/>
      <c r="F393" s="912"/>
      <c r="G393" s="912"/>
      <c r="H393" s="912"/>
      <c r="I393" s="912"/>
      <c r="J393" s="1010"/>
      <c r="K393" s="912"/>
      <c r="L393" s="912"/>
      <c r="M393" s="912"/>
      <c r="N393" s="912"/>
      <c r="O393" s="287"/>
      <c r="P393" s="912"/>
      <c r="Q393" s="997"/>
      <c r="R393" s="912"/>
      <c r="S393" s="912"/>
      <c r="T393" s="912"/>
      <c r="U393" s="912"/>
      <c r="V393" s="912"/>
      <c r="W393" s="912"/>
      <c r="X393" s="912"/>
      <c r="Y393" s="912"/>
      <c r="Z393" s="912"/>
      <c r="AA393" s="912"/>
      <c r="AB393" s="912"/>
      <c r="AC393" s="912"/>
      <c r="AD393" s="912"/>
      <c r="AE393" s="912"/>
      <c r="AF393" s="912"/>
      <c r="AG393" s="912"/>
      <c r="AH393" s="912"/>
      <c r="AI393" s="912"/>
      <c r="AJ393" s="912"/>
      <c r="AK393" s="912"/>
      <c r="AL393" s="912"/>
      <c r="AM393" s="912"/>
      <c r="AN393" s="912"/>
      <c r="AO393" s="912"/>
      <c r="AP393" s="912"/>
      <c r="AQ393" s="912"/>
      <c r="AR393" s="1010"/>
      <c r="AS393" s="912"/>
      <c r="AT393" s="912"/>
      <c r="AU393" s="912"/>
      <c r="AV393" s="912"/>
      <c r="AW393" s="912"/>
      <c r="AX393" s="912"/>
      <c r="AY393" s="1010"/>
      <c r="AZ393" s="912"/>
      <c r="BA393" s="912"/>
      <c r="BB393" s="912"/>
      <c r="BC393" s="912"/>
      <c r="BD393" s="912"/>
      <c r="BE393" s="912"/>
      <c r="BF393" s="912"/>
      <c r="BG393" s="912"/>
      <c r="BH393" s="912"/>
      <c r="BI393" s="912"/>
      <c r="BJ393" s="912"/>
      <c r="BK393" s="691"/>
    </row>
    <row r="394" spans="1:63" s="285" customFormat="1">
      <c r="A394" s="288"/>
      <c r="B394" s="288"/>
      <c r="C394" s="1396"/>
      <c r="D394" s="912"/>
      <c r="E394" s="912"/>
      <c r="F394" s="912"/>
      <c r="G394" s="912"/>
      <c r="H394" s="912"/>
      <c r="I394" s="912"/>
      <c r="J394" s="1010"/>
      <c r="K394" s="912"/>
      <c r="L394" s="912"/>
      <c r="M394" s="912"/>
      <c r="N394" s="912"/>
      <c r="O394" s="287"/>
      <c r="P394" s="912"/>
      <c r="Q394" s="997"/>
      <c r="R394" s="912"/>
      <c r="S394" s="912"/>
      <c r="T394" s="912"/>
      <c r="U394" s="912"/>
      <c r="V394" s="912"/>
      <c r="W394" s="912"/>
      <c r="X394" s="912"/>
      <c r="Y394" s="912"/>
      <c r="Z394" s="912"/>
      <c r="AA394" s="912"/>
      <c r="AB394" s="912"/>
      <c r="AC394" s="912"/>
      <c r="AD394" s="912"/>
      <c r="AE394" s="912"/>
      <c r="AF394" s="912"/>
      <c r="AG394" s="912"/>
      <c r="AH394" s="912"/>
      <c r="AI394" s="912"/>
      <c r="AJ394" s="912"/>
      <c r="AK394" s="912"/>
      <c r="AL394" s="912"/>
      <c r="AM394" s="912"/>
      <c r="AN394" s="912"/>
      <c r="AO394" s="912"/>
      <c r="AP394" s="912"/>
      <c r="AQ394" s="912"/>
      <c r="AR394" s="1010"/>
      <c r="AS394" s="912"/>
      <c r="AT394" s="912"/>
      <c r="AU394" s="912"/>
      <c r="AV394" s="912"/>
      <c r="AW394" s="912"/>
      <c r="AX394" s="912"/>
      <c r="AY394" s="1010"/>
      <c r="AZ394" s="912"/>
      <c r="BA394" s="912"/>
      <c r="BB394" s="912"/>
      <c r="BC394" s="912"/>
      <c r="BD394" s="912"/>
      <c r="BE394" s="912"/>
      <c r="BF394" s="912"/>
      <c r="BG394" s="912"/>
      <c r="BH394" s="912"/>
      <c r="BI394" s="912"/>
      <c r="BJ394" s="912"/>
      <c r="BK394" s="691"/>
    </row>
    <row r="395" spans="1:63" s="285" customFormat="1" ht="15.75" customHeight="1">
      <c r="A395" s="288"/>
      <c r="B395" s="288"/>
      <c r="C395" s="1396"/>
      <c r="D395" s="912"/>
      <c r="E395" s="912"/>
      <c r="F395" s="912"/>
      <c r="G395" s="912"/>
      <c r="H395" s="912"/>
      <c r="I395" s="912"/>
      <c r="J395" s="1010"/>
      <c r="K395" s="912"/>
      <c r="L395" s="912"/>
      <c r="M395" s="912"/>
      <c r="N395" s="912"/>
      <c r="O395" s="287"/>
      <c r="P395" s="912"/>
      <c r="Q395" s="997"/>
      <c r="R395" s="912"/>
      <c r="S395" s="912"/>
      <c r="T395" s="912"/>
      <c r="U395" s="912"/>
      <c r="V395" s="912"/>
      <c r="W395" s="912"/>
      <c r="X395" s="912"/>
      <c r="Y395" s="912"/>
      <c r="Z395" s="912"/>
      <c r="AA395" s="912"/>
      <c r="AB395" s="912"/>
      <c r="AC395" s="912"/>
      <c r="AD395" s="912"/>
      <c r="AE395" s="912"/>
      <c r="AF395" s="912"/>
      <c r="AG395" s="912"/>
      <c r="AH395" s="912"/>
      <c r="AI395" s="912"/>
      <c r="AJ395" s="912"/>
      <c r="AK395" s="912"/>
      <c r="AL395" s="912"/>
      <c r="AM395" s="912"/>
      <c r="AN395" s="912"/>
      <c r="AO395" s="912"/>
      <c r="AP395" s="912"/>
      <c r="AQ395" s="912"/>
      <c r="AR395" s="1010"/>
      <c r="AS395" s="912"/>
      <c r="AT395" s="912"/>
      <c r="AU395" s="912"/>
      <c r="AV395" s="912"/>
      <c r="AW395" s="912"/>
      <c r="AX395" s="912"/>
      <c r="AY395" s="1010"/>
      <c r="AZ395" s="912"/>
      <c r="BA395" s="912"/>
      <c r="BB395" s="912"/>
      <c r="BC395" s="912"/>
      <c r="BD395" s="912"/>
      <c r="BE395" s="912"/>
      <c r="BF395" s="912"/>
      <c r="BG395" s="912"/>
      <c r="BH395" s="912"/>
      <c r="BI395" s="912"/>
      <c r="BJ395" s="912"/>
      <c r="BK395" s="691"/>
    </row>
    <row r="396" spans="1:63" s="285" customFormat="1">
      <c r="A396" s="288"/>
      <c r="B396" s="288"/>
      <c r="C396" s="1396"/>
      <c r="D396" s="912"/>
      <c r="E396" s="912"/>
      <c r="F396" s="912"/>
      <c r="G396" s="912"/>
      <c r="H396" s="912"/>
      <c r="I396" s="912"/>
      <c r="J396" s="1010"/>
      <c r="K396" s="912"/>
      <c r="L396" s="912"/>
      <c r="M396" s="912"/>
      <c r="N396" s="912"/>
      <c r="O396" s="287"/>
      <c r="P396" s="912"/>
      <c r="Q396" s="997"/>
      <c r="R396" s="912"/>
      <c r="S396" s="912"/>
      <c r="T396" s="912"/>
      <c r="U396" s="912"/>
      <c r="V396" s="912"/>
      <c r="W396" s="912"/>
      <c r="X396" s="912"/>
      <c r="Y396" s="912"/>
      <c r="Z396" s="912"/>
      <c r="AA396" s="912"/>
      <c r="AB396" s="912"/>
      <c r="AC396" s="912"/>
      <c r="AD396" s="912"/>
      <c r="AE396" s="912"/>
      <c r="AF396" s="912"/>
      <c r="AG396" s="912"/>
      <c r="AH396" s="912"/>
      <c r="AI396" s="912"/>
      <c r="AJ396" s="912"/>
      <c r="AK396" s="912"/>
      <c r="AL396" s="912"/>
      <c r="AM396" s="912"/>
      <c r="AN396" s="912"/>
      <c r="AO396" s="912"/>
      <c r="AP396" s="912"/>
      <c r="AQ396" s="912"/>
      <c r="AR396" s="1010"/>
      <c r="AS396" s="912"/>
      <c r="AT396" s="912"/>
      <c r="AU396" s="912"/>
      <c r="AV396" s="912"/>
      <c r="AW396" s="912"/>
      <c r="AX396" s="912"/>
      <c r="AY396" s="1010"/>
      <c r="AZ396" s="912"/>
      <c r="BA396" s="912"/>
      <c r="BB396" s="912"/>
      <c r="BC396" s="912"/>
      <c r="BD396" s="912"/>
      <c r="BE396" s="912"/>
      <c r="BF396" s="912"/>
      <c r="BG396" s="912"/>
      <c r="BH396" s="912"/>
      <c r="BI396" s="912"/>
      <c r="BJ396" s="912"/>
      <c r="BK396" s="691"/>
    </row>
    <row r="397" spans="1:63" s="285" customFormat="1" ht="15.75" customHeight="1">
      <c r="A397" s="288"/>
      <c r="B397" s="288"/>
      <c r="C397" s="1396"/>
      <c r="D397" s="912"/>
      <c r="E397" s="912"/>
      <c r="F397" s="912"/>
      <c r="G397" s="912"/>
      <c r="H397" s="912"/>
      <c r="I397" s="912"/>
      <c r="J397" s="1010"/>
      <c r="K397" s="912"/>
      <c r="L397" s="912"/>
      <c r="M397" s="912"/>
      <c r="N397" s="912"/>
      <c r="O397" s="287"/>
      <c r="P397" s="912"/>
      <c r="Q397" s="997"/>
      <c r="R397" s="912"/>
      <c r="S397" s="912"/>
      <c r="T397" s="912"/>
      <c r="U397" s="912"/>
      <c r="V397" s="912"/>
      <c r="W397" s="912"/>
      <c r="X397" s="912"/>
      <c r="Y397" s="912"/>
      <c r="Z397" s="912"/>
      <c r="AA397" s="912"/>
      <c r="AB397" s="912"/>
      <c r="AC397" s="912"/>
      <c r="AD397" s="912"/>
      <c r="AE397" s="912"/>
      <c r="AF397" s="912"/>
      <c r="AG397" s="912"/>
      <c r="AH397" s="912"/>
      <c r="AI397" s="912"/>
      <c r="AJ397" s="912"/>
      <c r="AK397" s="912"/>
      <c r="AL397" s="912"/>
      <c r="AM397" s="912"/>
      <c r="AN397" s="912"/>
      <c r="AO397" s="912"/>
      <c r="AP397" s="912"/>
      <c r="AQ397" s="912"/>
      <c r="AR397" s="1010"/>
      <c r="AS397" s="912"/>
      <c r="AT397" s="912"/>
      <c r="AU397" s="912"/>
      <c r="AV397" s="912"/>
      <c r="AW397" s="912"/>
      <c r="AX397" s="912"/>
      <c r="AY397" s="1010"/>
      <c r="AZ397" s="912"/>
      <c r="BA397" s="912"/>
      <c r="BB397" s="912"/>
      <c r="BC397" s="912"/>
      <c r="BD397" s="912"/>
      <c r="BE397" s="912"/>
      <c r="BF397" s="912"/>
      <c r="BG397" s="912"/>
      <c r="BH397" s="912"/>
      <c r="BI397" s="912"/>
      <c r="BJ397" s="912"/>
      <c r="BK397" s="691"/>
    </row>
    <row r="398" spans="1:63" s="285" customFormat="1">
      <c r="A398" s="288"/>
      <c r="B398" s="288"/>
      <c r="C398" s="1396"/>
      <c r="D398" s="912"/>
      <c r="E398" s="912"/>
      <c r="F398" s="912"/>
      <c r="G398" s="912"/>
      <c r="H398" s="912"/>
      <c r="I398" s="912"/>
      <c r="J398" s="1010"/>
      <c r="K398" s="912"/>
      <c r="L398" s="912"/>
      <c r="M398" s="912"/>
      <c r="N398" s="912"/>
      <c r="O398" s="287"/>
      <c r="P398" s="912"/>
      <c r="Q398" s="997"/>
      <c r="R398" s="912"/>
      <c r="S398" s="912"/>
      <c r="T398" s="912"/>
      <c r="U398" s="912"/>
      <c r="V398" s="912"/>
      <c r="W398" s="912"/>
      <c r="X398" s="912"/>
      <c r="Y398" s="912"/>
      <c r="Z398" s="912"/>
      <c r="AA398" s="912"/>
      <c r="AB398" s="912"/>
      <c r="AC398" s="912"/>
      <c r="AD398" s="912"/>
      <c r="AE398" s="912"/>
      <c r="AF398" s="912"/>
      <c r="AG398" s="912"/>
      <c r="AH398" s="912"/>
      <c r="AI398" s="912"/>
      <c r="AJ398" s="912"/>
      <c r="AK398" s="912"/>
      <c r="AL398" s="912"/>
      <c r="AM398" s="912"/>
      <c r="AN398" s="912"/>
      <c r="AO398" s="912"/>
      <c r="AP398" s="912"/>
      <c r="AQ398" s="912"/>
      <c r="AR398" s="1010"/>
      <c r="AS398" s="912"/>
      <c r="AT398" s="912"/>
      <c r="AU398" s="912"/>
      <c r="AV398" s="912"/>
      <c r="AW398" s="912"/>
      <c r="AX398" s="912"/>
      <c r="AY398" s="1010"/>
      <c r="AZ398" s="912"/>
      <c r="BA398" s="912"/>
      <c r="BB398" s="912"/>
      <c r="BC398" s="912"/>
      <c r="BD398" s="912"/>
      <c r="BE398" s="912"/>
      <c r="BF398" s="912"/>
      <c r="BG398" s="912"/>
      <c r="BH398" s="912"/>
      <c r="BI398" s="912"/>
      <c r="BJ398" s="912"/>
      <c r="BK398" s="691"/>
    </row>
    <row r="399" spans="1:63" s="285" customFormat="1" ht="15.75" customHeight="1">
      <c r="A399" s="288"/>
      <c r="B399" s="288"/>
      <c r="C399" s="1396"/>
      <c r="D399" s="912"/>
      <c r="E399" s="912"/>
      <c r="F399" s="912"/>
      <c r="G399" s="912"/>
      <c r="H399" s="912"/>
      <c r="I399" s="912"/>
      <c r="J399" s="1010"/>
      <c r="K399" s="912"/>
      <c r="L399" s="912"/>
      <c r="M399" s="912"/>
      <c r="N399" s="912"/>
      <c r="O399" s="287"/>
      <c r="P399" s="912"/>
      <c r="Q399" s="997"/>
      <c r="R399" s="912"/>
      <c r="S399" s="912"/>
      <c r="T399" s="912"/>
      <c r="U399" s="912"/>
      <c r="V399" s="912"/>
      <c r="W399" s="912"/>
      <c r="X399" s="912"/>
      <c r="Y399" s="912"/>
      <c r="Z399" s="912"/>
      <c r="AA399" s="912"/>
      <c r="AB399" s="912"/>
      <c r="AC399" s="912"/>
      <c r="AD399" s="912"/>
      <c r="AE399" s="912"/>
      <c r="AF399" s="912"/>
      <c r="AG399" s="912"/>
      <c r="AH399" s="912"/>
      <c r="AI399" s="912"/>
      <c r="AJ399" s="912"/>
      <c r="AK399" s="912"/>
      <c r="AL399" s="912"/>
      <c r="AM399" s="912"/>
      <c r="AN399" s="912"/>
      <c r="AO399" s="912"/>
      <c r="AP399" s="912"/>
      <c r="AQ399" s="912"/>
      <c r="AR399" s="1010"/>
      <c r="AS399" s="912"/>
      <c r="AT399" s="912"/>
      <c r="AU399" s="912"/>
      <c r="AV399" s="912"/>
      <c r="AW399" s="912"/>
      <c r="AX399" s="912"/>
      <c r="AY399" s="1010"/>
      <c r="AZ399" s="912"/>
      <c r="BA399" s="912"/>
      <c r="BB399" s="912"/>
      <c r="BC399" s="912"/>
      <c r="BD399" s="912"/>
      <c r="BE399" s="912"/>
      <c r="BF399" s="912"/>
      <c r="BG399" s="912"/>
      <c r="BH399" s="912"/>
      <c r="BI399" s="912"/>
      <c r="BJ399" s="912"/>
      <c r="BK399" s="691"/>
    </row>
    <row r="400" spans="1:63" s="285" customFormat="1">
      <c r="A400" s="288"/>
      <c r="B400" s="288"/>
      <c r="C400" s="1396"/>
      <c r="D400" s="912"/>
      <c r="E400" s="912"/>
      <c r="F400" s="912"/>
      <c r="G400" s="912"/>
      <c r="H400" s="912"/>
      <c r="I400" s="912"/>
      <c r="J400" s="1010"/>
      <c r="K400" s="912"/>
      <c r="L400" s="912"/>
      <c r="M400" s="912"/>
      <c r="N400" s="912"/>
      <c r="O400" s="287"/>
      <c r="P400" s="912"/>
      <c r="Q400" s="997"/>
      <c r="R400" s="912"/>
      <c r="S400" s="912"/>
      <c r="T400" s="912"/>
      <c r="U400" s="912"/>
      <c r="V400" s="912"/>
      <c r="W400" s="912"/>
      <c r="X400" s="912"/>
      <c r="Y400" s="912"/>
      <c r="Z400" s="912"/>
      <c r="AA400" s="912"/>
      <c r="AB400" s="912"/>
      <c r="AC400" s="912"/>
      <c r="AD400" s="912"/>
      <c r="AE400" s="912"/>
      <c r="AF400" s="912"/>
      <c r="AG400" s="912"/>
      <c r="AH400" s="912"/>
      <c r="AI400" s="912"/>
      <c r="AJ400" s="912"/>
      <c r="AK400" s="912"/>
      <c r="AL400" s="912"/>
      <c r="AM400" s="912"/>
      <c r="AN400" s="912"/>
      <c r="AO400" s="912"/>
      <c r="AP400" s="912"/>
      <c r="AQ400" s="912"/>
      <c r="AR400" s="1010"/>
      <c r="AS400" s="912"/>
      <c r="AT400" s="912"/>
      <c r="AU400" s="912"/>
      <c r="AV400" s="912"/>
      <c r="AW400" s="912"/>
      <c r="AX400" s="912"/>
      <c r="AY400" s="1010"/>
      <c r="AZ400" s="912"/>
      <c r="BA400" s="912"/>
      <c r="BB400" s="912"/>
      <c r="BC400" s="912"/>
      <c r="BD400" s="912"/>
      <c r="BE400" s="912"/>
      <c r="BF400" s="912"/>
      <c r="BG400" s="912"/>
      <c r="BH400" s="912"/>
      <c r="BI400" s="912"/>
      <c r="BJ400" s="912"/>
      <c r="BK400" s="691"/>
    </row>
    <row r="401" spans="1:63" s="285" customFormat="1" ht="15.75" customHeight="1">
      <c r="A401" s="288"/>
      <c r="B401" s="288"/>
      <c r="C401" s="1396"/>
      <c r="D401" s="912"/>
      <c r="E401" s="912"/>
      <c r="F401" s="912"/>
      <c r="G401" s="912"/>
      <c r="H401" s="912"/>
      <c r="I401" s="912"/>
      <c r="J401" s="1010"/>
      <c r="K401" s="912"/>
      <c r="L401" s="912"/>
      <c r="M401" s="912"/>
      <c r="N401" s="912"/>
      <c r="O401" s="287"/>
      <c r="P401" s="912"/>
      <c r="Q401" s="997"/>
      <c r="R401" s="912"/>
      <c r="S401" s="912"/>
      <c r="T401" s="912"/>
      <c r="U401" s="912"/>
      <c r="V401" s="912"/>
      <c r="W401" s="912"/>
      <c r="X401" s="912"/>
      <c r="Y401" s="912"/>
      <c r="Z401" s="912"/>
      <c r="AA401" s="912"/>
      <c r="AB401" s="912"/>
      <c r="AC401" s="912"/>
      <c r="AD401" s="912"/>
      <c r="AE401" s="912"/>
      <c r="AF401" s="912"/>
      <c r="AG401" s="912"/>
      <c r="AH401" s="912"/>
      <c r="AI401" s="912"/>
      <c r="AJ401" s="912"/>
      <c r="AK401" s="912"/>
      <c r="AL401" s="912"/>
      <c r="AM401" s="912"/>
      <c r="AN401" s="912"/>
      <c r="AO401" s="912"/>
      <c r="AP401" s="912"/>
      <c r="AQ401" s="912"/>
      <c r="AR401" s="1010"/>
      <c r="AS401" s="912"/>
      <c r="AT401" s="912"/>
      <c r="AU401" s="912"/>
      <c r="AV401" s="912"/>
      <c r="AW401" s="912"/>
      <c r="AX401" s="912"/>
      <c r="AY401" s="1010"/>
      <c r="AZ401" s="912"/>
      <c r="BA401" s="912"/>
      <c r="BB401" s="912"/>
      <c r="BC401" s="912"/>
      <c r="BD401" s="912"/>
      <c r="BE401" s="912"/>
      <c r="BF401" s="912"/>
      <c r="BG401" s="912"/>
      <c r="BH401" s="912"/>
      <c r="BI401" s="912"/>
      <c r="BJ401" s="912"/>
      <c r="BK401" s="691"/>
    </row>
    <row r="402" spans="1:63" s="285" customFormat="1">
      <c r="A402" s="288"/>
      <c r="B402" s="288"/>
      <c r="C402" s="1396"/>
      <c r="D402" s="912"/>
      <c r="E402" s="912"/>
      <c r="F402" s="912"/>
      <c r="G402" s="912"/>
      <c r="H402" s="912"/>
      <c r="I402" s="912"/>
      <c r="J402" s="1010"/>
      <c r="K402" s="912"/>
      <c r="L402" s="912"/>
      <c r="M402" s="912"/>
      <c r="N402" s="912"/>
      <c r="O402" s="287"/>
      <c r="P402" s="912"/>
      <c r="Q402" s="997"/>
      <c r="R402" s="912"/>
      <c r="S402" s="912"/>
      <c r="T402" s="912"/>
      <c r="U402" s="912"/>
      <c r="V402" s="912"/>
      <c r="W402" s="912"/>
      <c r="X402" s="912"/>
      <c r="Y402" s="912"/>
      <c r="Z402" s="912"/>
      <c r="AA402" s="912"/>
      <c r="AB402" s="912"/>
      <c r="AC402" s="912"/>
      <c r="AD402" s="912"/>
      <c r="AE402" s="912"/>
      <c r="AF402" s="912"/>
      <c r="AG402" s="912"/>
      <c r="AH402" s="912"/>
      <c r="AI402" s="912"/>
      <c r="AJ402" s="912"/>
      <c r="AK402" s="912"/>
      <c r="AL402" s="912"/>
      <c r="AM402" s="912"/>
      <c r="AN402" s="912"/>
      <c r="AO402" s="912"/>
      <c r="AP402" s="912"/>
      <c r="AQ402" s="912"/>
      <c r="AR402" s="1010"/>
      <c r="AS402" s="912"/>
      <c r="AT402" s="912"/>
      <c r="AU402" s="912"/>
      <c r="AV402" s="912"/>
      <c r="AW402" s="912"/>
      <c r="AX402" s="912"/>
      <c r="AY402" s="1010"/>
      <c r="AZ402" s="912"/>
      <c r="BA402" s="912"/>
      <c r="BB402" s="912"/>
      <c r="BC402" s="912"/>
      <c r="BD402" s="912"/>
      <c r="BE402" s="912"/>
      <c r="BF402" s="912"/>
      <c r="BG402" s="912"/>
      <c r="BH402" s="912"/>
      <c r="BI402" s="912"/>
      <c r="BJ402" s="912"/>
      <c r="BK402" s="691"/>
    </row>
    <row r="403" spans="1:63" s="285" customFormat="1" ht="15.75" customHeight="1">
      <c r="A403" s="288"/>
      <c r="B403" s="288"/>
      <c r="C403" s="1396"/>
      <c r="D403" s="912"/>
      <c r="E403" s="912"/>
      <c r="F403" s="912"/>
      <c r="G403" s="912"/>
      <c r="H403" s="912"/>
      <c r="I403" s="912"/>
      <c r="J403" s="1010"/>
      <c r="K403" s="912"/>
      <c r="L403" s="912"/>
      <c r="M403" s="912"/>
      <c r="N403" s="912"/>
      <c r="O403" s="287"/>
      <c r="P403" s="912"/>
      <c r="Q403" s="997"/>
      <c r="R403" s="912"/>
      <c r="S403" s="912"/>
      <c r="T403" s="912"/>
      <c r="U403" s="912"/>
      <c r="V403" s="912"/>
      <c r="W403" s="912"/>
      <c r="X403" s="912"/>
      <c r="Y403" s="912"/>
      <c r="Z403" s="912"/>
      <c r="AA403" s="912"/>
      <c r="AB403" s="912"/>
      <c r="AC403" s="912"/>
      <c r="AD403" s="912"/>
      <c r="AE403" s="912"/>
      <c r="AF403" s="912"/>
      <c r="AG403" s="912"/>
      <c r="AH403" s="912"/>
      <c r="AI403" s="912"/>
      <c r="AJ403" s="912"/>
      <c r="AK403" s="912"/>
      <c r="AL403" s="912"/>
      <c r="AM403" s="912"/>
      <c r="AN403" s="912"/>
      <c r="AO403" s="912"/>
      <c r="AP403" s="912"/>
      <c r="AQ403" s="912"/>
      <c r="AR403" s="1010"/>
      <c r="AS403" s="912"/>
      <c r="AT403" s="912"/>
      <c r="AU403" s="912"/>
      <c r="AV403" s="912"/>
      <c r="AW403" s="912"/>
      <c r="AX403" s="912"/>
      <c r="AY403" s="1010"/>
      <c r="AZ403" s="912"/>
      <c r="BA403" s="912"/>
      <c r="BB403" s="912"/>
      <c r="BC403" s="912"/>
      <c r="BD403" s="912"/>
      <c r="BE403" s="912"/>
      <c r="BF403" s="912"/>
      <c r="BG403" s="912"/>
      <c r="BH403" s="912"/>
      <c r="BI403" s="912"/>
      <c r="BJ403" s="912"/>
      <c r="BK403" s="691"/>
    </row>
    <row r="404" spans="1:63" s="285" customFormat="1">
      <c r="A404" s="288"/>
      <c r="B404" s="288"/>
      <c r="C404" s="1396"/>
      <c r="D404" s="912"/>
      <c r="E404" s="912"/>
      <c r="F404" s="912"/>
      <c r="G404" s="912"/>
      <c r="H404" s="912"/>
      <c r="I404" s="912"/>
      <c r="J404" s="1010"/>
      <c r="K404" s="912"/>
      <c r="L404" s="912"/>
      <c r="M404" s="912"/>
      <c r="N404" s="912"/>
      <c r="O404" s="287"/>
      <c r="P404" s="912"/>
      <c r="Q404" s="997"/>
      <c r="R404" s="912"/>
      <c r="S404" s="912"/>
      <c r="T404" s="912"/>
      <c r="U404" s="912"/>
      <c r="V404" s="912"/>
      <c r="W404" s="912"/>
      <c r="X404" s="912"/>
      <c r="Y404" s="912"/>
      <c r="Z404" s="912"/>
      <c r="AA404" s="912"/>
      <c r="AB404" s="912"/>
      <c r="AC404" s="912"/>
      <c r="AD404" s="912"/>
      <c r="AE404" s="912"/>
      <c r="AF404" s="912"/>
      <c r="AG404" s="912"/>
      <c r="AH404" s="912"/>
      <c r="AI404" s="912"/>
      <c r="AJ404" s="912"/>
      <c r="AK404" s="912"/>
      <c r="AL404" s="912"/>
      <c r="AM404" s="912"/>
      <c r="AN404" s="912"/>
      <c r="AO404" s="912"/>
      <c r="AP404" s="912"/>
      <c r="AQ404" s="912"/>
      <c r="AR404" s="1010"/>
      <c r="AS404" s="912"/>
      <c r="AT404" s="912"/>
      <c r="AU404" s="912"/>
      <c r="AV404" s="912"/>
      <c r="AW404" s="912"/>
      <c r="AX404" s="912"/>
      <c r="AY404" s="1010"/>
      <c r="AZ404" s="912"/>
      <c r="BA404" s="912"/>
      <c r="BB404" s="912"/>
      <c r="BC404" s="912"/>
      <c r="BD404" s="912"/>
      <c r="BE404" s="912"/>
      <c r="BF404" s="912"/>
      <c r="BG404" s="912"/>
      <c r="BH404" s="912"/>
      <c r="BI404" s="912"/>
      <c r="BJ404" s="912"/>
      <c r="BK404" s="691"/>
    </row>
    <row r="405" spans="1:63" s="285" customFormat="1" ht="15.75" customHeight="1">
      <c r="A405" s="288"/>
      <c r="B405" s="288"/>
      <c r="C405" s="1396"/>
      <c r="D405" s="912"/>
      <c r="E405" s="912"/>
      <c r="F405" s="912"/>
      <c r="G405" s="912"/>
      <c r="H405" s="912"/>
      <c r="I405" s="912"/>
      <c r="J405" s="1010"/>
      <c r="K405" s="912"/>
      <c r="L405" s="912"/>
      <c r="M405" s="912"/>
      <c r="N405" s="912"/>
      <c r="O405" s="287"/>
      <c r="P405" s="912"/>
      <c r="Q405" s="997"/>
      <c r="R405" s="912"/>
      <c r="S405" s="912"/>
      <c r="T405" s="912"/>
      <c r="U405" s="912"/>
      <c r="V405" s="912"/>
      <c r="W405" s="912"/>
      <c r="X405" s="912"/>
      <c r="Y405" s="912"/>
      <c r="Z405" s="912"/>
      <c r="AA405" s="912"/>
      <c r="AB405" s="912"/>
      <c r="AC405" s="912"/>
      <c r="AD405" s="912"/>
      <c r="AE405" s="912"/>
      <c r="AF405" s="912"/>
      <c r="AG405" s="912"/>
      <c r="AH405" s="912"/>
      <c r="AI405" s="912"/>
      <c r="AJ405" s="912"/>
      <c r="AK405" s="912"/>
      <c r="AL405" s="912"/>
      <c r="AM405" s="912"/>
      <c r="AN405" s="912"/>
      <c r="AO405" s="912"/>
      <c r="AP405" s="912"/>
      <c r="AQ405" s="912"/>
      <c r="AR405" s="1010"/>
      <c r="AS405" s="912"/>
      <c r="AT405" s="912"/>
      <c r="AU405" s="912"/>
      <c r="AV405" s="912"/>
      <c r="AW405" s="912"/>
      <c r="AX405" s="912"/>
      <c r="AY405" s="1010"/>
      <c r="AZ405" s="912"/>
      <c r="BA405" s="912"/>
      <c r="BB405" s="912"/>
      <c r="BC405" s="912"/>
      <c r="BD405" s="912"/>
      <c r="BE405" s="912"/>
      <c r="BF405" s="912"/>
      <c r="BG405" s="912"/>
      <c r="BH405" s="912"/>
      <c r="BI405" s="912"/>
      <c r="BJ405" s="912"/>
      <c r="BK405" s="691"/>
    </row>
    <row r="406" spans="1:63" s="285" customFormat="1">
      <c r="A406" s="288"/>
      <c r="B406" s="288"/>
      <c r="C406" s="1396"/>
      <c r="D406" s="912"/>
      <c r="E406" s="912"/>
      <c r="F406" s="912"/>
      <c r="G406" s="912"/>
      <c r="H406" s="912"/>
      <c r="I406" s="912"/>
      <c r="J406" s="1010"/>
      <c r="K406" s="912"/>
      <c r="L406" s="912"/>
      <c r="M406" s="912"/>
      <c r="N406" s="912"/>
      <c r="O406" s="287"/>
      <c r="P406" s="912"/>
      <c r="Q406" s="997"/>
      <c r="R406" s="912"/>
      <c r="S406" s="912"/>
      <c r="T406" s="912"/>
      <c r="U406" s="912"/>
      <c r="V406" s="912"/>
      <c r="W406" s="912"/>
      <c r="X406" s="912"/>
      <c r="Y406" s="912"/>
      <c r="Z406" s="912"/>
      <c r="AA406" s="912"/>
      <c r="AB406" s="912"/>
      <c r="AC406" s="912"/>
      <c r="AD406" s="912"/>
      <c r="AE406" s="912"/>
      <c r="AF406" s="912"/>
      <c r="AG406" s="912"/>
      <c r="AH406" s="912"/>
      <c r="AI406" s="912"/>
      <c r="AJ406" s="912"/>
      <c r="AK406" s="912"/>
      <c r="AL406" s="912"/>
      <c r="AM406" s="912"/>
      <c r="AN406" s="912"/>
      <c r="AO406" s="912"/>
      <c r="AP406" s="912"/>
      <c r="AQ406" s="912"/>
      <c r="AR406" s="1010"/>
      <c r="AS406" s="912"/>
      <c r="AT406" s="912"/>
      <c r="AU406" s="912"/>
      <c r="AV406" s="912"/>
      <c r="AW406" s="912"/>
      <c r="AX406" s="912"/>
      <c r="AY406" s="1010"/>
      <c r="AZ406" s="912"/>
      <c r="BA406" s="912"/>
      <c r="BB406" s="912"/>
      <c r="BC406" s="912"/>
      <c r="BD406" s="912"/>
      <c r="BE406" s="912"/>
      <c r="BF406" s="912"/>
      <c r="BG406" s="912"/>
      <c r="BH406" s="912"/>
      <c r="BI406" s="912"/>
      <c r="BJ406" s="912"/>
      <c r="BK406" s="691"/>
    </row>
    <row r="407" spans="1:63" s="285" customFormat="1" ht="15.75" customHeight="1">
      <c r="A407" s="288"/>
      <c r="B407" s="288"/>
      <c r="C407" s="1396"/>
      <c r="D407" s="912"/>
      <c r="E407" s="912"/>
      <c r="F407" s="912"/>
      <c r="G407" s="912"/>
      <c r="H407" s="912"/>
      <c r="I407" s="912"/>
      <c r="J407" s="1010"/>
      <c r="K407" s="912"/>
      <c r="L407" s="912"/>
      <c r="M407" s="912"/>
      <c r="N407" s="912"/>
      <c r="O407" s="287"/>
      <c r="P407" s="912"/>
      <c r="Q407" s="997"/>
      <c r="R407" s="912"/>
      <c r="S407" s="912"/>
      <c r="T407" s="912"/>
      <c r="U407" s="912"/>
      <c r="V407" s="912"/>
      <c r="W407" s="912"/>
      <c r="X407" s="912"/>
      <c r="Y407" s="912"/>
      <c r="Z407" s="912"/>
      <c r="AA407" s="912"/>
      <c r="AB407" s="912"/>
      <c r="AC407" s="912"/>
      <c r="AD407" s="912"/>
      <c r="AE407" s="912"/>
      <c r="AF407" s="912"/>
      <c r="AG407" s="912"/>
      <c r="AH407" s="912"/>
      <c r="AI407" s="912"/>
      <c r="AJ407" s="912"/>
      <c r="AK407" s="912"/>
      <c r="AL407" s="912"/>
      <c r="AM407" s="912"/>
      <c r="AN407" s="912"/>
      <c r="AO407" s="912"/>
      <c r="AP407" s="912"/>
      <c r="AQ407" s="912"/>
      <c r="AR407" s="1010"/>
      <c r="AS407" s="912"/>
      <c r="AT407" s="912"/>
      <c r="AU407" s="912"/>
      <c r="AV407" s="912"/>
      <c r="AW407" s="912"/>
      <c r="AX407" s="912"/>
      <c r="AY407" s="1010"/>
      <c r="AZ407" s="912"/>
      <c r="BA407" s="912"/>
      <c r="BB407" s="912"/>
      <c r="BC407" s="912"/>
      <c r="BD407" s="912"/>
      <c r="BE407" s="912"/>
      <c r="BF407" s="912"/>
      <c r="BG407" s="912"/>
      <c r="BH407" s="912"/>
      <c r="BI407" s="912"/>
      <c r="BJ407" s="912"/>
      <c r="BK407" s="691"/>
    </row>
    <row r="408" spans="1:63" s="285" customFormat="1">
      <c r="A408" s="288"/>
      <c r="B408" s="288"/>
      <c r="C408" s="1396"/>
      <c r="D408" s="912"/>
      <c r="E408" s="912"/>
      <c r="F408" s="912"/>
      <c r="G408" s="912"/>
      <c r="H408" s="912"/>
      <c r="I408" s="912"/>
      <c r="J408" s="1010"/>
      <c r="K408" s="912"/>
      <c r="L408" s="912"/>
      <c r="M408" s="912"/>
      <c r="N408" s="912"/>
      <c r="O408" s="287"/>
      <c r="P408" s="912"/>
      <c r="Q408" s="997"/>
      <c r="R408" s="912"/>
      <c r="S408" s="912"/>
      <c r="T408" s="912"/>
      <c r="U408" s="912"/>
      <c r="V408" s="912"/>
      <c r="W408" s="912"/>
      <c r="X408" s="912"/>
      <c r="Y408" s="912"/>
      <c r="Z408" s="912"/>
      <c r="AA408" s="912"/>
      <c r="AB408" s="912"/>
      <c r="AC408" s="912"/>
      <c r="AD408" s="912"/>
      <c r="AE408" s="912"/>
      <c r="AF408" s="912"/>
      <c r="AG408" s="912"/>
      <c r="AH408" s="912"/>
      <c r="AI408" s="912"/>
      <c r="AJ408" s="912"/>
      <c r="AK408" s="912"/>
      <c r="AL408" s="912"/>
      <c r="AM408" s="912"/>
      <c r="AN408" s="912"/>
      <c r="AO408" s="912"/>
      <c r="AP408" s="912"/>
      <c r="AQ408" s="912"/>
      <c r="AR408" s="1010"/>
      <c r="AS408" s="912"/>
      <c r="AT408" s="912"/>
      <c r="AU408" s="912"/>
      <c r="AV408" s="912"/>
      <c r="AW408" s="912"/>
      <c r="AX408" s="912"/>
      <c r="AY408" s="1010"/>
      <c r="AZ408" s="912"/>
      <c r="BA408" s="912"/>
      <c r="BB408" s="912"/>
      <c r="BC408" s="912"/>
      <c r="BD408" s="912"/>
      <c r="BE408" s="912"/>
      <c r="BF408" s="912"/>
      <c r="BG408" s="912"/>
      <c r="BH408" s="912"/>
      <c r="BI408" s="912"/>
      <c r="BJ408" s="912"/>
      <c r="BK408" s="691"/>
    </row>
    <row r="409" spans="1:63" s="285" customFormat="1" ht="15.75" customHeight="1">
      <c r="A409" s="288"/>
      <c r="B409" s="288"/>
      <c r="C409" s="1396"/>
      <c r="D409" s="912"/>
      <c r="E409" s="912"/>
      <c r="F409" s="912"/>
      <c r="G409" s="912"/>
      <c r="H409" s="912"/>
      <c r="I409" s="912"/>
      <c r="J409" s="1010"/>
      <c r="K409" s="912"/>
      <c r="L409" s="912"/>
      <c r="M409" s="912"/>
      <c r="N409" s="912"/>
      <c r="O409" s="287"/>
      <c r="P409" s="912"/>
      <c r="Q409" s="997"/>
      <c r="R409" s="912"/>
      <c r="S409" s="912"/>
      <c r="T409" s="912"/>
      <c r="U409" s="912"/>
      <c r="V409" s="912"/>
      <c r="W409" s="912"/>
      <c r="X409" s="912"/>
      <c r="Y409" s="912"/>
      <c r="Z409" s="912"/>
      <c r="AA409" s="912"/>
      <c r="AB409" s="912"/>
      <c r="AC409" s="912"/>
      <c r="AD409" s="912"/>
      <c r="AE409" s="912"/>
      <c r="AF409" s="912"/>
      <c r="AG409" s="912"/>
      <c r="AH409" s="912"/>
      <c r="AI409" s="912"/>
      <c r="AJ409" s="912"/>
      <c r="AK409" s="912"/>
      <c r="AL409" s="912"/>
      <c r="AM409" s="912"/>
      <c r="AN409" s="912"/>
      <c r="AO409" s="912"/>
      <c r="AP409" s="912"/>
      <c r="AQ409" s="912"/>
      <c r="AR409" s="1010"/>
      <c r="AS409" s="912"/>
      <c r="AT409" s="912"/>
      <c r="AU409" s="912"/>
      <c r="AV409" s="912"/>
      <c r="AW409" s="912"/>
      <c r="AX409" s="912"/>
      <c r="AY409" s="1010"/>
      <c r="AZ409" s="912"/>
      <c r="BA409" s="912"/>
      <c r="BB409" s="912"/>
      <c r="BC409" s="912"/>
      <c r="BD409" s="912"/>
      <c r="BE409" s="912"/>
      <c r="BF409" s="912"/>
      <c r="BG409" s="912"/>
      <c r="BH409" s="912"/>
      <c r="BI409" s="912"/>
      <c r="BJ409" s="912"/>
      <c r="BK409" s="691"/>
    </row>
    <row r="410" spans="1:63" s="285" customFormat="1">
      <c r="A410" s="288"/>
      <c r="B410" s="288"/>
      <c r="C410" s="1396"/>
      <c r="D410" s="912"/>
      <c r="E410" s="912"/>
      <c r="F410" s="912"/>
      <c r="G410" s="912"/>
      <c r="H410" s="912"/>
      <c r="I410" s="912"/>
      <c r="J410" s="1010"/>
      <c r="K410" s="912"/>
      <c r="L410" s="912"/>
      <c r="M410" s="912"/>
      <c r="N410" s="912"/>
      <c r="O410" s="287"/>
      <c r="P410" s="912"/>
      <c r="Q410" s="997"/>
      <c r="R410" s="912"/>
      <c r="S410" s="912"/>
      <c r="T410" s="912"/>
      <c r="U410" s="912"/>
      <c r="V410" s="912"/>
      <c r="W410" s="912"/>
      <c r="X410" s="912"/>
      <c r="Y410" s="912"/>
      <c r="Z410" s="912"/>
      <c r="AA410" s="912"/>
      <c r="AB410" s="912"/>
      <c r="AC410" s="912"/>
      <c r="AD410" s="912"/>
      <c r="AE410" s="912"/>
      <c r="AF410" s="912"/>
      <c r="AG410" s="912"/>
      <c r="AH410" s="912"/>
      <c r="AI410" s="912"/>
      <c r="AJ410" s="912"/>
      <c r="AK410" s="912"/>
      <c r="AL410" s="912"/>
      <c r="AM410" s="912"/>
      <c r="AN410" s="912"/>
      <c r="AO410" s="912"/>
      <c r="AP410" s="912"/>
      <c r="AQ410" s="912"/>
      <c r="AR410" s="1010"/>
      <c r="AS410" s="912"/>
      <c r="AT410" s="912"/>
      <c r="AU410" s="912"/>
      <c r="AV410" s="912"/>
      <c r="AW410" s="912"/>
      <c r="AX410" s="912"/>
      <c r="AY410" s="1010"/>
      <c r="AZ410" s="912"/>
      <c r="BA410" s="912"/>
      <c r="BB410" s="912"/>
      <c r="BC410" s="912"/>
      <c r="BD410" s="912"/>
      <c r="BE410" s="912"/>
      <c r="BF410" s="912"/>
      <c r="BG410" s="912"/>
      <c r="BH410" s="912"/>
      <c r="BI410" s="912"/>
      <c r="BJ410" s="912"/>
      <c r="BK410" s="691"/>
    </row>
    <row r="411" spans="1:63" s="285" customFormat="1" ht="15.75" customHeight="1">
      <c r="A411" s="288"/>
      <c r="B411" s="288"/>
      <c r="C411" s="1396"/>
      <c r="D411" s="912"/>
      <c r="E411" s="912"/>
      <c r="F411" s="912"/>
      <c r="G411" s="912"/>
      <c r="H411" s="912"/>
      <c r="I411" s="912"/>
      <c r="J411" s="1010"/>
      <c r="K411" s="912"/>
      <c r="L411" s="912"/>
      <c r="M411" s="912"/>
      <c r="N411" s="912"/>
      <c r="O411" s="287"/>
      <c r="P411" s="912"/>
      <c r="Q411" s="997"/>
      <c r="R411" s="912"/>
      <c r="S411" s="912"/>
      <c r="T411" s="912"/>
      <c r="U411" s="912"/>
      <c r="V411" s="912"/>
      <c r="W411" s="912"/>
      <c r="X411" s="912"/>
      <c r="Y411" s="912"/>
      <c r="Z411" s="912"/>
      <c r="AA411" s="912"/>
      <c r="AB411" s="912"/>
      <c r="AC411" s="912"/>
      <c r="AD411" s="912"/>
      <c r="AE411" s="912"/>
      <c r="AF411" s="912"/>
      <c r="AG411" s="912"/>
      <c r="AH411" s="912"/>
      <c r="AI411" s="912"/>
      <c r="AJ411" s="912"/>
      <c r="AK411" s="912"/>
      <c r="AL411" s="912"/>
      <c r="AM411" s="912"/>
      <c r="AN411" s="912"/>
      <c r="AO411" s="912"/>
      <c r="AP411" s="912"/>
      <c r="AQ411" s="912"/>
      <c r="AR411" s="1010"/>
      <c r="AS411" s="912"/>
      <c r="AT411" s="912"/>
      <c r="AU411" s="912"/>
      <c r="AV411" s="912"/>
      <c r="AW411" s="912"/>
      <c r="AX411" s="912"/>
      <c r="AY411" s="1010"/>
      <c r="AZ411" s="912"/>
      <c r="BA411" s="912"/>
      <c r="BB411" s="912"/>
      <c r="BC411" s="912"/>
      <c r="BD411" s="912"/>
      <c r="BE411" s="912"/>
      <c r="BF411" s="912"/>
      <c r="BG411" s="912"/>
      <c r="BH411" s="912"/>
      <c r="BI411" s="912"/>
      <c r="BJ411" s="912"/>
      <c r="BK411" s="691"/>
    </row>
    <row r="412" spans="1:63" s="285" customFormat="1">
      <c r="A412" s="288"/>
      <c r="B412" s="288"/>
      <c r="C412" s="1396"/>
      <c r="D412" s="912"/>
      <c r="E412" s="912"/>
      <c r="F412" s="912"/>
      <c r="G412" s="912"/>
      <c r="H412" s="912"/>
      <c r="I412" s="912"/>
      <c r="J412" s="1010"/>
      <c r="K412" s="912"/>
      <c r="L412" s="912"/>
      <c r="M412" s="912"/>
      <c r="N412" s="912"/>
      <c r="O412" s="287"/>
      <c r="P412" s="912"/>
      <c r="Q412" s="997"/>
      <c r="R412" s="912"/>
      <c r="S412" s="912"/>
      <c r="T412" s="912"/>
      <c r="U412" s="912"/>
      <c r="V412" s="912"/>
      <c r="W412" s="912"/>
      <c r="X412" s="912"/>
      <c r="Y412" s="912"/>
      <c r="Z412" s="912"/>
      <c r="AA412" s="912"/>
      <c r="AB412" s="912"/>
      <c r="AC412" s="912"/>
      <c r="AD412" s="912"/>
      <c r="AE412" s="912"/>
      <c r="AF412" s="912"/>
      <c r="AG412" s="912"/>
      <c r="AH412" s="912"/>
      <c r="AI412" s="912"/>
      <c r="AJ412" s="912"/>
      <c r="AK412" s="912"/>
      <c r="AL412" s="912"/>
      <c r="AM412" s="912"/>
      <c r="AN412" s="912"/>
      <c r="AO412" s="912"/>
      <c r="AP412" s="912"/>
      <c r="AQ412" s="912"/>
      <c r="AR412" s="1010"/>
      <c r="AS412" s="912"/>
      <c r="AT412" s="912"/>
      <c r="AU412" s="912"/>
      <c r="AV412" s="912"/>
      <c r="AW412" s="912"/>
      <c r="AX412" s="912"/>
      <c r="AY412" s="1010"/>
      <c r="AZ412" s="912"/>
      <c r="BA412" s="912"/>
      <c r="BB412" s="912"/>
      <c r="BC412" s="912"/>
      <c r="BD412" s="912"/>
      <c r="BE412" s="912"/>
      <c r="BF412" s="912"/>
      <c r="BG412" s="912"/>
      <c r="BH412" s="912"/>
      <c r="BI412" s="912"/>
      <c r="BJ412" s="912"/>
      <c r="BK412" s="691"/>
    </row>
    <row r="413" spans="1:63" s="285" customFormat="1" ht="15.75" customHeight="1">
      <c r="A413" s="288"/>
      <c r="B413" s="288"/>
      <c r="C413" s="1396"/>
      <c r="D413" s="912"/>
      <c r="E413" s="912"/>
      <c r="F413" s="912"/>
      <c r="G413" s="912"/>
      <c r="H413" s="912"/>
      <c r="I413" s="912"/>
      <c r="J413" s="1010"/>
      <c r="K413" s="912"/>
      <c r="L413" s="912"/>
      <c r="M413" s="912"/>
      <c r="N413" s="912"/>
      <c r="O413" s="287"/>
      <c r="P413" s="912"/>
      <c r="Q413" s="997"/>
      <c r="R413" s="912"/>
      <c r="S413" s="912"/>
      <c r="T413" s="912"/>
      <c r="U413" s="912"/>
      <c r="V413" s="912"/>
      <c r="W413" s="912"/>
      <c r="X413" s="912"/>
      <c r="Y413" s="912"/>
      <c r="Z413" s="912"/>
      <c r="AA413" s="912"/>
      <c r="AB413" s="912"/>
      <c r="AC413" s="912"/>
      <c r="AD413" s="912"/>
      <c r="AE413" s="912"/>
      <c r="AF413" s="912"/>
      <c r="AG413" s="912"/>
      <c r="AH413" s="912"/>
      <c r="AI413" s="912"/>
      <c r="AJ413" s="912"/>
      <c r="AK413" s="912"/>
      <c r="AL413" s="912"/>
      <c r="AM413" s="912"/>
      <c r="AN413" s="912"/>
      <c r="AO413" s="912"/>
      <c r="AP413" s="912"/>
      <c r="AQ413" s="912"/>
      <c r="AR413" s="1010"/>
      <c r="AS413" s="912"/>
      <c r="AT413" s="912"/>
      <c r="AU413" s="912"/>
      <c r="AV413" s="912"/>
      <c r="AW413" s="912"/>
      <c r="AX413" s="912"/>
      <c r="AY413" s="1010"/>
      <c r="AZ413" s="912"/>
      <c r="BA413" s="912"/>
      <c r="BB413" s="912"/>
      <c r="BC413" s="912"/>
      <c r="BD413" s="912"/>
      <c r="BE413" s="912"/>
      <c r="BF413" s="912"/>
      <c r="BG413" s="912"/>
      <c r="BH413" s="912"/>
      <c r="BI413" s="912"/>
      <c r="BJ413" s="912"/>
      <c r="BK413" s="691"/>
    </row>
    <row r="414" spans="1:63" s="285" customFormat="1">
      <c r="A414" s="288"/>
      <c r="B414" s="288"/>
      <c r="C414" s="1396"/>
      <c r="D414" s="912"/>
      <c r="E414" s="912"/>
      <c r="F414" s="912"/>
      <c r="G414" s="912"/>
      <c r="H414" s="912"/>
      <c r="I414" s="912"/>
      <c r="J414" s="1010"/>
      <c r="K414" s="912"/>
      <c r="L414" s="912"/>
      <c r="M414" s="912"/>
      <c r="N414" s="912"/>
      <c r="O414" s="287"/>
      <c r="P414" s="912"/>
      <c r="Q414" s="997"/>
      <c r="R414" s="912"/>
      <c r="S414" s="912"/>
      <c r="T414" s="912"/>
      <c r="U414" s="912"/>
      <c r="V414" s="912"/>
      <c r="W414" s="912"/>
      <c r="X414" s="912"/>
      <c r="Y414" s="912"/>
      <c r="Z414" s="912"/>
      <c r="AA414" s="912"/>
      <c r="AB414" s="912"/>
      <c r="AC414" s="912"/>
      <c r="AD414" s="912"/>
      <c r="AE414" s="912"/>
      <c r="AF414" s="912"/>
      <c r="AG414" s="912"/>
      <c r="AH414" s="912"/>
      <c r="AI414" s="912"/>
      <c r="AJ414" s="912"/>
      <c r="AK414" s="912"/>
      <c r="AL414" s="912"/>
      <c r="AM414" s="912"/>
      <c r="AN414" s="912"/>
      <c r="AO414" s="912"/>
      <c r="AP414" s="912"/>
      <c r="AQ414" s="912"/>
      <c r="AR414" s="1010"/>
      <c r="AS414" s="912"/>
      <c r="AT414" s="912"/>
      <c r="AU414" s="912"/>
      <c r="AV414" s="912"/>
      <c r="AW414" s="912"/>
      <c r="AX414" s="912"/>
      <c r="AY414" s="1010"/>
      <c r="AZ414" s="912"/>
      <c r="BA414" s="912"/>
      <c r="BB414" s="912"/>
      <c r="BC414" s="912"/>
      <c r="BD414" s="912"/>
      <c r="BE414" s="912"/>
      <c r="BF414" s="912"/>
      <c r="BG414" s="912"/>
      <c r="BH414" s="912"/>
      <c r="BI414" s="912"/>
      <c r="BJ414" s="912"/>
      <c r="BK414" s="691"/>
    </row>
    <row r="415" spans="1:63" s="285" customFormat="1" ht="15.75" customHeight="1">
      <c r="A415" s="288"/>
      <c r="B415" s="288"/>
      <c r="C415" s="1396"/>
      <c r="D415" s="912"/>
      <c r="E415" s="912"/>
      <c r="F415" s="912"/>
      <c r="G415" s="912"/>
      <c r="H415" s="912"/>
      <c r="I415" s="912"/>
      <c r="J415" s="1010"/>
      <c r="K415" s="912"/>
      <c r="L415" s="912"/>
      <c r="M415" s="912"/>
      <c r="N415" s="912"/>
      <c r="O415" s="287"/>
      <c r="P415" s="912"/>
      <c r="Q415" s="997"/>
      <c r="R415" s="912"/>
      <c r="S415" s="912"/>
      <c r="T415" s="912"/>
      <c r="U415" s="912"/>
      <c r="V415" s="912"/>
      <c r="W415" s="912"/>
      <c r="X415" s="912"/>
      <c r="Y415" s="912"/>
      <c r="Z415" s="912"/>
      <c r="AA415" s="912"/>
      <c r="AB415" s="912"/>
      <c r="AC415" s="912"/>
      <c r="AD415" s="912"/>
      <c r="AE415" s="912"/>
      <c r="AF415" s="912"/>
      <c r="AG415" s="912"/>
      <c r="AH415" s="912"/>
      <c r="AI415" s="912"/>
      <c r="AJ415" s="912"/>
      <c r="AK415" s="912"/>
      <c r="AL415" s="912"/>
      <c r="AM415" s="912"/>
      <c r="AN415" s="912"/>
      <c r="AO415" s="912"/>
      <c r="AP415" s="912"/>
      <c r="AQ415" s="912"/>
      <c r="AR415" s="1010"/>
      <c r="AS415" s="912"/>
      <c r="AT415" s="912"/>
      <c r="AU415" s="912"/>
      <c r="AV415" s="912"/>
      <c r="AW415" s="912"/>
      <c r="AX415" s="912"/>
      <c r="AY415" s="1010"/>
      <c r="AZ415" s="912"/>
      <c r="BA415" s="912"/>
      <c r="BB415" s="912"/>
      <c r="BC415" s="912"/>
      <c r="BD415" s="912"/>
      <c r="BE415" s="912"/>
      <c r="BF415" s="912"/>
      <c r="BG415" s="912"/>
      <c r="BH415" s="912"/>
      <c r="BI415" s="912"/>
      <c r="BJ415" s="912"/>
      <c r="BK415" s="691"/>
    </row>
    <row r="416" spans="1:63" s="285" customFormat="1">
      <c r="A416" s="288"/>
      <c r="B416" s="288"/>
      <c r="C416" s="1396"/>
      <c r="D416" s="912"/>
      <c r="E416" s="912"/>
      <c r="F416" s="912"/>
      <c r="G416" s="912"/>
      <c r="H416" s="912"/>
      <c r="I416" s="912"/>
      <c r="J416" s="1010"/>
      <c r="K416" s="912"/>
      <c r="L416" s="912"/>
      <c r="M416" s="912"/>
      <c r="N416" s="912"/>
      <c r="O416" s="287"/>
      <c r="P416" s="912"/>
      <c r="Q416" s="997"/>
      <c r="R416" s="912"/>
      <c r="S416" s="912"/>
      <c r="T416" s="912"/>
      <c r="U416" s="912"/>
      <c r="V416" s="912"/>
      <c r="W416" s="912"/>
      <c r="X416" s="912"/>
      <c r="Y416" s="912"/>
      <c r="Z416" s="912"/>
      <c r="AA416" s="912"/>
      <c r="AB416" s="912"/>
      <c r="AC416" s="912"/>
      <c r="AD416" s="912"/>
      <c r="AE416" s="912"/>
      <c r="AF416" s="912"/>
      <c r="AG416" s="912"/>
      <c r="AH416" s="912"/>
      <c r="AI416" s="912"/>
      <c r="AJ416" s="912"/>
      <c r="AK416" s="912"/>
      <c r="AL416" s="912"/>
      <c r="AM416" s="912"/>
      <c r="AN416" s="912"/>
      <c r="AO416" s="912"/>
      <c r="AP416" s="912"/>
      <c r="AQ416" s="912"/>
      <c r="AR416" s="1010"/>
      <c r="AS416" s="912"/>
      <c r="AT416" s="912"/>
      <c r="AU416" s="912"/>
      <c r="AV416" s="912"/>
      <c r="AW416" s="912"/>
      <c r="AX416" s="912"/>
      <c r="AY416" s="1010"/>
      <c r="AZ416" s="912"/>
      <c r="BA416" s="912"/>
      <c r="BB416" s="912"/>
      <c r="BC416" s="912"/>
      <c r="BD416" s="912"/>
      <c r="BE416" s="912"/>
      <c r="BF416" s="912"/>
      <c r="BG416" s="912"/>
      <c r="BH416" s="912"/>
      <c r="BI416" s="912"/>
      <c r="BJ416" s="912"/>
      <c r="BK416" s="691"/>
    </row>
    <row r="417" spans="1:63" s="285" customFormat="1" ht="15.75" customHeight="1">
      <c r="A417" s="288"/>
      <c r="B417" s="288"/>
      <c r="C417" s="1396"/>
      <c r="D417" s="912"/>
      <c r="E417" s="912"/>
      <c r="F417" s="912"/>
      <c r="G417" s="912"/>
      <c r="H417" s="912"/>
      <c r="I417" s="912"/>
      <c r="J417" s="1010"/>
      <c r="K417" s="912"/>
      <c r="L417" s="912"/>
      <c r="M417" s="912"/>
      <c r="N417" s="912"/>
      <c r="O417" s="287"/>
      <c r="P417" s="912"/>
      <c r="Q417" s="997"/>
      <c r="R417" s="912"/>
      <c r="S417" s="912"/>
      <c r="T417" s="912"/>
      <c r="U417" s="912"/>
      <c r="V417" s="912"/>
      <c r="W417" s="912"/>
      <c r="X417" s="912"/>
      <c r="Y417" s="912"/>
      <c r="Z417" s="912"/>
      <c r="AA417" s="912"/>
      <c r="AB417" s="912"/>
      <c r="AC417" s="912"/>
      <c r="AD417" s="912"/>
      <c r="AE417" s="912"/>
      <c r="AF417" s="912"/>
      <c r="AG417" s="912"/>
      <c r="AH417" s="912"/>
      <c r="AI417" s="912"/>
      <c r="AJ417" s="912"/>
      <c r="AK417" s="912"/>
      <c r="AL417" s="912"/>
      <c r="AM417" s="912"/>
      <c r="AN417" s="912"/>
      <c r="AO417" s="912"/>
      <c r="AP417" s="912"/>
      <c r="AQ417" s="912"/>
      <c r="AR417" s="1010"/>
      <c r="AS417" s="912"/>
      <c r="AT417" s="912"/>
      <c r="AU417" s="912"/>
      <c r="AV417" s="912"/>
      <c r="AW417" s="912"/>
      <c r="AX417" s="912"/>
      <c r="AY417" s="1010"/>
      <c r="AZ417" s="912"/>
      <c r="BA417" s="912"/>
      <c r="BB417" s="912"/>
      <c r="BC417" s="912"/>
      <c r="BD417" s="912"/>
      <c r="BE417" s="912"/>
      <c r="BF417" s="912"/>
      <c r="BG417" s="912"/>
      <c r="BH417" s="912"/>
      <c r="BI417" s="912"/>
      <c r="BJ417" s="912"/>
      <c r="BK417" s="691"/>
    </row>
    <row r="418" spans="1:63" s="285" customFormat="1">
      <c r="A418" s="288"/>
      <c r="B418" s="288"/>
      <c r="C418" s="1396"/>
      <c r="D418" s="912"/>
      <c r="E418" s="912"/>
      <c r="F418" s="912"/>
      <c r="G418" s="912"/>
      <c r="H418" s="912"/>
      <c r="I418" s="912"/>
      <c r="J418" s="1010"/>
      <c r="K418" s="912"/>
      <c r="L418" s="912"/>
      <c r="M418" s="912"/>
      <c r="N418" s="912"/>
      <c r="O418" s="287"/>
      <c r="P418" s="912"/>
      <c r="Q418" s="997"/>
      <c r="R418" s="912"/>
      <c r="S418" s="912"/>
      <c r="T418" s="912"/>
      <c r="U418" s="912"/>
      <c r="V418" s="912"/>
      <c r="W418" s="912"/>
      <c r="X418" s="912"/>
      <c r="Y418" s="912"/>
      <c r="Z418" s="912"/>
      <c r="AA418" s="912"/>
      <c r="AB418" s="912"/>
      <c r="AC418" s="912"/>
      <c r="AD418" s="912"/>
      <c r="AE418" s="912"/>
      <c r="AF418" s="912"/>
      <c r="AG418" s="912"/>
      <c r="AH418" s="912"/>
      <c r="AI418" s="912"/>
      <c r="AJ418" s="912"/>
      <c r="AK418" s="912"/>
      <c r="AL418" s="912"/>
      <c r="AM418" s="912"/>
      <c r="AN418" s="912"/>
      <c r="AO418" s="912"/>
      <c r="AP418" s="912"/>
      <c r="AQ418" s="912"/>
      <c r="AR418" s="1010"/>
      <c r="AS418" s="912"/>
      <c r="AT418" s="912"/>
      <c r="AU418" s="912"/>
      <c r="AV418" s="912"/>
      <c r="AW418" s="912"/>
      <c r="AX418" s="912"/>
      <c r="AY418" s="1010"/>
      <c r="AZ418" s="912"/>
      <c r="BA418" s="912"/>
      <c r="BB418" s="912"/>
      <c r="BC418" s="912"/>
      <c r="BD418" s="912"/>
      <c r="BE418" s="912"/>
      <c r="BF418" s="912"/>
      <c r="BG418" s="912"/>
      <c r="BH418" s="912"/>
      <c r="BI418" s="912"/>
      <c r="BJ418" s="912"/>
      <c r="BK418" s="691"/>
    </row>
    <row r="419" spans="1:63" s="285" customFormat="1" ht="15.75" customHeight="1">
      <c r="A419" s="288"/>
      <c r="B419" s="288"/>
      <c r="C419" s="1396"/>
      <c r="D419" s="912"/>
      <c r="E419" s="912"/>
      <c r="F419" s="912"/>
      <c r="G419" s="912"/>
      <c r="H419" s="912"/>
      <c r="I419" s="912"/>
      <c r="J419" s="1010"/>
      <c r="K419" s="912"/>
      <c r="L419" s="912"/>
      <c r="M419" s="912"/>
      <c r="N419" s="912"/>
      <c r="O419" s="287"/>
      <c r="P419" s="912"/>
      <c r="Q419" s="997"/>
      <c r="R419" s="912"/>
      <c r="S419" s="912"/>
      <c r="T419" s="912"/>
      <c r="U419" s="912"/>
      <c r="V419" s="912"/>
      <c r="W419" s="912"/>
      <c r="X419" s="912"/>
      <c r="Y419" s="912"/>
      <c r="Z419" s="912"/>
      <c r="AA419" s="912"/>
      <c r="AB419" s="912"/>
      <c r="AC419" s="912"/>
      <c r="AD419" s="912"/>
      <c r="AE419" s="912"/>
      <c r="AF419" s="912"/>
      <c r="AG419" s="912"/>
      <c r="AH419" s="912"/>
      <c r="AI419" s="912"/>
      <c r="AJ419" s="912"/>
      <c r="AK419" s="912"/>
      <c r="AL419" s="912"/>
      <c r="AM419" s="912"/>
      <c r="AN419" s="912"/>
      <c r="AO419" s="912"/>
      <c r="AP419" s="912"/>
      <c r="AQ419" s="912"/>
      <c r="AR419" s="1010"/>
      <c r="AS419" s="912"/>
      <c r="AT419" s="912"/>
      <c r="AU419" s="912"/>
      <c r="AV419" s="912"/>
      <c r="AW419" s="912"/>
      <c r="AX419" s="912"/>
      <c r="AY419" s="1010"/>
      <c r="AZ419" s="912"/>
      <c r="BA419" s="912"/>
      <c r="BB419" s="912"/>
      <c r="BC419" s="912"/>
      <c r="BD419" s="912"/>
      <c r="BE419" s="912"/>
      <c r="BF419" s="912"/>
      <c r="BG419" s="912"/>
      <c r="BH419" s="912"/>
      <c r="BI419" s="912"/>
      <c r="BJ419" s="912"/>
      <c r="BK419" s="691"/>
    </row>
    <row r="420" spans="1:63" s="285" customFormat="1">
      <c r="A420" s="288"/>
      <c r="B420" s="288"/>
      <c r="C420" s="1396"/>
      <c r="D420" s="912"/>
      <c r="E420" s="912"/>
      <c r="F420" s="912"/>
      <c r="G420" s="912"/>
      <c r="H420" s="912"/>
      <c r="I420" s="912"/>
      <c r="J420" s="1010"/>
      <c r="K420" s="912"/>
      <c r="L420" s="912"/>
      <c r="M420" s="912"/>
      <c r="N420" s="912"/>
      <c r="O420" s="287"/>
      <c r="P420" s="912"/>
      <c r="Q420" s="997"/>
      <c r="R420" s="912"/>
      <c r="S420" s="912"/>
      <c r="T420" s="912"/>
      <c r="U420" s="912"/>
      <c r="V420" s="912"/>
      <c r="W420" s="912"/>
      <c r="X420" s="912"/>
      <c r="Y420" s="912"/>
      <c r="Z420" s="912"/>
      <c r="AA420" s="912"/>
      <c r="AB420" s="912"/>
      <c r="AC420" s="912"/>
      <c r="AD420" s="912"/>
      <c r="AE420" s="912"/>
      <c r="AF420" s="912"/>
      <c r="AG420" s="912"/>
      <c r="AH420" s="912"/>
      <c r="AI420" s="912"/>
      <c r="AJ420" s="912"/>
      <c r="AK420" s="912"/>
      <c r="AL420" s="912"/>
      <c r="AM420" s="912"/>
      <c r="AN420" s="912"/>
      <c r="AO420" s="912"/>
      <c r="AP420" s="912"/>
      <c r="AQ420" s="912"/>
      <c r="AR420" s="1010"/>
      <c r="AS420" s="912"/>
      <c r="AT420" s="912"/>
      <c r="AU420" s="912"/>
      <c r="AV420" s="912"/>
      <c r="AW420" s="912"/>
      <c r="AX420" s="912"/>
      <c r="AY420" s="1010"/>
      <c r="AZ420" s="912"/>
      <c r="BA420" s="912"/>
      <c r="BB420" s="912"/>
      <c r="BC420" s="912"/>
      <c r="BD420" s="912"/>
      <c r="BE420" s="912"/>
      <c r="BF420" s="912"/>
      <c r="BG420" s="912"/>
      <c r="BH420" s="912"/>
      <c r="BI420" s="912"/>
      <c r="BJ420" s="912"/>
      <c r="BK420" s="691"/>
    </row>
    <row r="421" spans="1:63" s="285" customFormat="1" ht="15.75" customHeight="1">
      <c r="A421" s="288"/>
      <c r="B421" s="288"/>
      <c r="C421" s="1396"/>
      <c r="D421" s="912"/>
      <c r="E421" s="912"/>
      <c r="F421" s="912"/>
      <c r="G421" s="912"/>
      <c r="H421" s="912"/>
      <c r="I421" s="912"/>
      <c r="J421" s="1010"/>
      <c r="K421" s="912"/>
      <c r="L421" s="912"/>
      <c r="M421" s="912"/>
      <c r="N421" s="912"/>
      <c r="O421" s="287"/>
      <c r="P421" s="912"/>
      <c r="Q421" s="997"/>
      <c r="R421" s="912"/>
      <c r="S421" s="912"/>
      <c r="T421" s="912"/>
      <c r="U421" s="912"/>
      <c r="V421" s="912"/>
      <c r="W421" s="912"/>
      <c r="X421" s="912"/>
      <c r="Y421" s="912"/>
      <c r="Z421" s="912"/>
      <c r="AA421" s="912"/>
      <c r="AB421" s="912"/>
      <c r="AC421" s="912"/>
      <c r="AD421" s="912"/>
      <c r="AE421" s="912"/>
      <c r="AF421" s="912"/>
      <c r="AG421" s="912"/>
      <c r="AH421" s="912"/>
      <c r="AI421" s="912"/>
      <c r="AJ421" s="912"/>
      <c r="AK421" s="912"/>
      <c r="AL421" s="912"/>
      <c r="AM421" s="912"/>
      <c r="AN421" s="912"/>
      <c r="AO421" s="912"/>
      <c r="AP421" s="912"/>
      <c r="AQ421" s="912"/>
      <c r="AR421" s="1010"/>
      <c r="AS421" s="912"/>
      <c r="AT421" s="912"/>
      <c r="AU421" s="912"/>
      <c r="AV421" s="912"/>
      <c r="AW421" s="912"/>
      <c r="AX421" s="912"/>
      <c r="AY421" s="1010"/>
      <c r="AZ421" s="912"/>
      <c r="BA421" s="912"/>
      <c r="BB421" s="912"/>
      <c r="BC421" s="912"/>
      <c r="BD421" s="912"/>
      <c r="BE421" s="912"/>
      <c r="BF421" s="912"/>
      <c r="BG421" s="912"/>
      <c r="BH421" s="912"/>
      <c r="BI421" s="912"/>
      <c r="BJ421" s="912"/>
      <c r="BK421" s="691"/>
    </row>
    <row r="422" spans="1:63" s="285" customFormat="1">
      <c r="A422" s="288"/>
      <c r="B422" s="288"/>
      <c r="C422" s="1396"/>
      <c r="D422" s="912"/>
      <c r="E422" s="912"/>
      <c r="F422" s="912"/>
      <c r="G422" s="912"/>
      <c r="H422" s="912"/>
      <c r="I422" s="912"/>
      <c r="J422" s="1010"/>
      <c r="K422" s="912"/>
      <c r="L422" s="912"/>
      <c r="M422" s="912"/>
      <c r="N422" s="912"/>
      <c r="O422" s="287"/>
      <c r="P422" s="912"/>
      <c r="Q422" s="997"/>
      <c r="R422" s="912"/>
      <c r="S422" s="912"/>
      <c r="T422" s="912"/>
      <c r="U422" s="912"/>
      <c r="V422" s="912"/>
      <c r="W422" s="912"/>
      <c r="X422" s="912"/>
      <c r="Y422" s="912"/>
      <c r="Z422" s="912"/>
      <c r="AA422" s="912"/>
      <c r="AB422" s="912"/>
      <c r="AC422" s="912"/>
      <c r="AD422" s="912"/>
      <c r="AE422" s="912"/>
      <c r="AF422" s="912"/>
      <c r="AG422" s="912"/>
      <c r="AH422" s="912"/>
      <c r="AI422" s="912"/>
      <c r="AJ422" s="912"/>
      <c r="AK422" s="912"/>
      <c r="AL422" s="912"/>
      <c r="AM422" s="912"/>
      <c r="AN422" s="912"/>
      <c r="AO422" s="912"/>
      <c r="AP422" s="912"/>
      <c r="AQ422" s="912"/>
      <c r="AR422" s="1010"/>
      <c r="AS422" s="912"/>
      <c r="AT422" s="912"/>
      <c r="AU422" s="912"/>
      <c r="AV422" s="912"/>
      <c r="AW422" s="912"/>
      <c r="AX422" s="912"/>
      <c r="AY422" s="1010"/>
      <c r="AZ422" s="912"/>
      <c r="BA422" s="912"/>
      <c r="BB422" s="912"/>
      <c r="BC422" s="912"/>
      <c r="BD422" s="912"/>
      <c r="BE422" s="912"/>
      <c r="BF422" s="912"/>
      <c r="BG422" s="912"/>
      <c r="BH422" s="912"/>
      <c r="BI422" s="912"/>
      <c r="BJ422" s="912"/>
      <c r="BK422" s="691"/>
    </row>
    <row r="423" spans="1:63" s="285" customFormat="1" ht="15.75" customHeight="1">
      <c r="A423" s="288"/>
      <c r="B423" s="288"/>
      <c r="C423" s="1396"/>
      <c r="D423" s="912"/>
      <c r="E423" s="912"/>
      <c r="F423" s="912"/>
      <c r="G423" s="912"/>
      <c r="H423" s="912"/>
      <c r="I423" s="912"/>
      <c r="J423" s="1010"/>
      <c r="K423" s="912"/>
      <c r="L423" s="912"/>
      <c r="M423" s="912"/>
      <c r="N423" s="912"/>
      <c r="O423" s="287"/>
      <c r="P423" s="912"/>
      <c r="Q423" s="997"/>
      <c r="R423" s="912"/>
      <c r="S423" s="912"/>
      <c r="T423" s="912"/>
      <c r="U423" s="912"/>
      <c r="V423" s="912"/>
      <c r="W423" s="912"/>
      <c r="X423" s="912"/>
      <c r="Y423" s="912"/>
      <c r="Z423" s="912"/>
      <c r="AA423" s="912"/>
      <c r="AB423" s="912"/>
      <c r="AC423" s="912"/>
      <c r="AD423" s="912"/>
      <c r="AE423" s="912"/>
      <c r="AF423" s="912"/>
      <c r="AG423" s="912"/>
      <c r="AH423" s="912"/>
      <c r="AI423" s="912"/>
      <c r="AJ423" s="912"/>
      <c r="AK423" s="912"/>
      <c r="AL423" s="912"/>
      <c r="AM423" s="912"/>
      <c r="AN423" s="912"/>
      <c r="AO423" s="912"/>
      <c r="AP423" s="912"/>
      <c r="AQ423" s="912"/>
      <c r="AR423" s="1010"/>
      <c r="AS423" s="912"/>
      <c r="AT423" s="912"/>
      <c r="AU423" s="912"/>
      <c r="AV423" s="912"/>
      <c r="AW423" s="912"/>
      <c r="AX423" s="912"/>
      <c r="AY423" s="1010"/>
      <c r="AZ423" s="912"/>
      <c r="BA423" s="912"/>
      <c r="BB423" s="912"/>
      <c r="BC423" s="912"/>
      <c r="BD423" s="912"/>
      <c r="BE423" s="912"/>
      <c r="BF423" s="912"/>
      <c r="BG423" s="912"/>
      <c r="BH423" s="912"/>
      <c r="BI423" s="912"/>
      <c r="BJ423" s="912"/>
      <c r="BK423" s="691"/>
    </row>
    <row r="424" spans="1:63" s="285" customFormat="1">
      <c r="A424" s="288"/>
      <c r="B424" s="288"/>
      <c r="C424" s="1396"/>
      <c r="D424" s="912"/>
      <c r="E424" s="912"/>
      <c r="F424" s="912"/>
      <c r="G424" s="912"/>
      <c r="H424" s="912"/>
      <c r="I424" s="912"/>
      <c r="J424" s="1010"/>
      <c r="K424" s="912"/>
      <c r="L424" s="912"/>
      <c r="M424" s="912"/>
      <c r="N424" s="912"/>
      <c r="O424" s="287"/>
      <c r="P424" s="912"/>
      <c r="Q424" s="997"/>
      <c r="R424" s="912"/>
      <c r="S424" s="912"/>
      <c r="T424" s="912"/>
      <c r="U424" s="912"/>
      <c r="V424" s="912"/>
      <c r="W424" s="912"/>
      <c r="X424" s="912"/>
      <c r="Y424" s="912"/>
      <c r="Z424" s="912"/>
      <c r="AA424" s="912"/>
      <c r="AB424" s="912"/>
      <c r="AC424" s="912"/>
      <c r="AD424" s="912"/>
      <c r="AE424" s="912"/>
      <c r="AF424" s="912"/>
      <c r="AG424" s="912"/>
      <c r="AH424" s="912"/>
      <c r="AI424" s="912"/>
      <c r="AJ424" s="912"/>
      <c r="AK424" s="912"/>
      <c r="AL424" s="912"/>
      <c r="AM424" s="912"/>
      <c r="AN424" s="912"/>
      <c r="AO424" s="912"/>
      <c r="AP424" s="912"/>
      <c r="AQ424" s="912"/>
      <c r="AR424" s="1010"/>
      <c r="AS424" s="912"/>
      <c r="AT424" s="912"/>
      <c r="AU424" s="912"/>
      <c r="AV424" s="912"/>
      <c r="AW424" s="912"/>
      <c r="AX424" s="912"/>
      <c r="AY424" s="1010"/>
      <c r="AZ424" s="912"/>
      <c r="BA424" s="912"/>
      <c r="BB424" s="912"/>
      <c r="BC424" s="912"/>
      <c r="BD424" s="912"/>
      <c r="BE424" s="912"/>
      <c r="BF424" s="912"/>
      <c r="BG424" s="912"/>
      <c r="BH424" s="912"/>
      <c r="BI424" s="912"/>
      <c r="BJ424" s="912"/>
      <c r="BK424" s="691"/>
    </row>
    <row r="425" spans="1:63" s="285" customFormat="1" ht="15.75" customHeight="1">
      <c r="A425" s="288"/>
      <c r="B425" s="288"/>
      <c r="C425" s="1396"/>
      <c r="D425" s="912"/>
      <c r="E425" s="912"/>
      <c r="F425" s="912"/>
      <c r="G425" s="912"/>
      <c r="H425" s="912"/>
      <c r="I425" s="912"/>
      <c r="J425" s="1010"/>
      <c r="K425" s="912"/>
      <c r="L425" s="912"/>
      <c r="M425" s="912"/>
      <c r="N425" s="912"/>
      <c r="O425" s="287"/>
      <c r="P425" s="912"/>
      <c r="Q425" s="997"/>
      <c r="R425" s="912"/>
      <c r="S425" s="912"/>
      <c r="T425" s="912"/>
      <c r="U425" s="912"/>
      <c r="V425" s="912"/>
      <c r="W425" s="912"/>
      <c r="X425" s="912"/>
      <c r="Y425" s="912"/>
      <c r="Z425" s="912"/>
      <c r="AA425" s="912"/>
      <c r="AB425" s="912"/>
      <c r="AC425" s="912"/>
      <c r="AD425" s="912"/>
      <c r="AE425" s="912"/>
      <c r="AF425" s="912"/>
      <c r="AG425" s="912"/>
      <c r="AH425" s="912"/>
      <c r="AI425" s="912"/>
      <c r="AJ425" s="912"/>
      <c r="AK425" s="912"/>
      <c r="AL425" s="912"/>
      <c r="AM425" s="912"/>
      <c r="AN425" s="912"/>
      <c r="AO425" s="912"/>
      <c r="AP425" s="912"/>
      <c r="AQ425" s="912"/>
      <c r="AR425" s="1010"/>
      <c r="AS425" s="912"/>
      <c r="AT425" s="912"/>
      <c r="AU425" s="912"/>
      <c r="AV425" s="912"/>
      <c r="AW425" s="912"/>
      <c r="AX425" s="912"/>
      <c r="AY425" s="1010"/>
      <c r="AZ425" s="912"/>
      <c r="BA425" s="912"/>
      <c r="BB425" s="912"/>
      <c r="BC425" s="912"/>
      <c r="BD425" s="912"/>
      <c r="BE425" s="912"/>
      <c r="BF425" s="912"/>
      <c r="BG425" s="912"/>
      <c r="BH425" s="912"/>
      <c r="BI425" s="912"/>
      <c r="BJ425" s="912"/>
      <c r="BK425" s="691"/>
    </row>
    <row r="426" spans="1:63" s="285" customFormat="1">
      <c r="A426" s="288"/>
      <c r="B426" s="288"/>
      <c r="C426" s="1396"/>
      <c r="D426" s="912"/>
      <c r="E426" s="912"/>
      <c r="F426" s="912"/>
      <c r="G426" s="912"/>
      <c r="H426" s="912"/>
      <c r="I426" s="912"/>
      <c r="J426" s="1010"/>
      <c r="K426" s="912"/>
      <c r="L426" s="912"/>
      <c r="M426" s="912"/>
      <c r="N426" s="912"/>
      <c r="O426" s="287"/>
      <c r="P426" s="912"/>
      <c r="Q426" s="997"/>
      <c r="R426" s="912"/>
      <c r="S426" s="912"/>
      <c r="T426" s="912"/>
      <c r="U426" s="912"/>
      <c r="V426" s="912"/>
      <c r="W426" s="912"/>
      <c r="X426" s="912"/>
      <c r="Y426" s="912"/>
      <c r="Z426" s="912"/>
      <c r="AA426" s="912"/>
      <c r="AB426" s="912"/>
      <c r="AC426" s="912"/>
      <c r="AD426" s="912"/>
      <c r="AE426" s="912"/>
      <c r="AF426" s="912"/>
      <c r="AG426" s="912"/>
      <c r="AH426" s="912"/>
      <c r="AI426" s="912"/>
      <c r="AJ426" s="912"/>
      <c r="AK426" s="912"/>
      <c r="AL426" s="912"/>
      <c r="AM426" s="912"/>
      <c r="AN426" s="912"/>
      <c r="AO426" s="912"/>
      <c r="AP426" s="912"/>
      <c r="AQ426" s="912"/>
      <c r="AR426" s="1010"/>
      <c r="AS426" s="912"/>
      <c r="AT426" s="912"/>
      <c r="AU426" s="912"/>
      <c r="AV426" s="912"/>
      <c r="AW426" s="912"/>
      <c r="AX426" s="912"/>
      <c r="AY426" s="1010"/>
      <c r="AZ426" s="912"/>
      <c r="BA426" s="912"/>
      <c r="BB426" s="912"/>
      <c r="BC426" s="912"/>
      <c r="BD426" s="912"/>
      <c r="BE426" s="912"/>
      <c r="BF426" s="912"/>
      <c r="BG426" s="912"/>
      <c r="BH426" s="912"/>
      <c r="BI426" s="912"/>
      <c r="BJ426" s="912"/>
      <c r="BK426" s="691"/>
    </row>
    <row r="427" spans="1:63" s="285" customFormat="1" ht="15.75" customHeight="1">
      <c r="A427" s="288"/>
      <c r="B427" s="288"/>
      <c r="C427" s="1396"/>
      <c r="D427" s="912"/>
      <c r="E427" s="912"/>
      <c r="F427" s="912"/>
      <c r="G427" s="912"/>
      <c r="H427" s="912"/>
      <c r="I427" s="912"/>
      <c r="J427" s="1010"/>
      <c r="K427" s="912"/>
      <c r="L427" s="912"/>
      <c r="M427" s="912"/>
      <c r="N427" s="912"/>
      <c r="O427" s="287"/>
      <c r="P427" s="912"/>
      <c r="Q427" s="997"/>
      <c r="R427" s="912"/>
      <c r="S427" s="912"/>
      <c r="T427" s="912"/>
      <c r="U427" s="912"/>
      <c r="V427" s="912"/>
      <c r="W427" s="912"/>
      <c r="X427" s="912"/>
      <c r="Y427" s="912"/>
      <c r="Z427" s="912"/>
      <c r="AA427" s="912"/>
      <c r="AB427" s="912"/>
      <c r="AC427" s="912"/>
      <c r="AD427" s="912"/>
      <c r="AE427" s="912"/>
      <c r="AF427" s="912"/>
      <c r="AG427" s="912"/>
      <c r="AH427" s="912"/>
      <c r="AI427" s="912"/>
      <c r="AJ427" s="912"/>
      <c r="AK427" s="912"/>
      <c r="AL427" s="912"/>
      <c r="AM427" s="912"/>
      <c r="AN427" s="912"/>
      <c r="AO427" s="912"/>
      <c r="AP427" s="912"/>
      <c r="AQ427" s="912"/>
      <c r="AR427" s="1010"/>
      <c r="AS427" s="912"/>
      <c r="AT427" s="912"/>
      <c r="AU427" s="912"/>
      <c r="AV427" s="912"/>
      <c r="AW427" s="912"/>
      <c r="AX427" s="912"/>
      <c r="AY427" s="1010"/>
      <c r="AZ427" s="912"/>
      <c r="BA427" s="912"/>
      <c r="BB427" s="912"/>
      <c r="BC427" s="912"/>
      <c r="BD427" s="912"/>
      <c r="BE427" s="912"/>
      <c r="BF427" s="912"/>
      <c r="BG427" s="912"/>
      <c r="BH427" s="912"/>
      <c r="BI427" s="912"/>
      <c r="BJ427" s="912"/>
      <c r="BK427" s="691"/>
    </row>
    <row r="428" spans="1:63" s="285" customFormat="1">
      <c r="A428" s="288"/>
      <c r="B428" s="288"/>
      <c r="C428" s="1396"/>
      <c r="D428" s="912"/>
      <c r="E428" s="912"/>
      <c r="F428" s="912"/>
      <c r="G428" s="912"/>
      <c r="H428" s="912"/>
      <c r="I428" s="912"/>
      <c r="J428" s="1010"/>
      <c r="K428" s="912"/>
      <c r="L428" s="912"/>
      <c r="M428" s="912"/>
      <c r="N428" s="912"/>
      <c r="O428" s="287"/>
      <c r="P428" s="912"/>
      <c r="Q428" s="997"/>
      <c r="R428" s="912"/>
      <c r="S428" s="912"/>
      <c r="T428" s="912"/>
      <c r="U428" s="912"/>
      <c r="V428" s="912"/>
      <c r="W428" s="912"/>
      <c r="X428" s="912"/>
      <c r="Y428" s="912"/>
      <c r="Z428" s="912"/>
      <c r="AA428" s="912"/>
      <c r="AB428" s="912"/>
      <c r="AC428" s="912"/>
      <c r="AD428" s="912"/>
      <c r="AE428" s="912"/>
      <c r="AF428" s="912"/>
      <c r="AG428" s="912"/>
      <c r="AH428" s="912"/>
      <c r="AI428" s="912"/>
      <c r="AJ428" s="912"/>
      <c r="AK428" s="912"/>
      <c r="AL428" s="912"/>
      <c r="AM428" s="912"/>
      <c r="AN428" s="912"/>
      <c r="AO428" s="912"/>
      <c r="AP428" s="912"/>
      <c r="AQ428" s="912"/>
      <c r="AR428" s="1010"/>
      <c r="AS428" s="912"/>
      <c r="AT428" s="912"/>
      <c r="AU428" s="912"/>
      <c r="AV428" s="912"/>
      <c r="AW428" s="912"/>
      <c r="AX428" s="912"/>
      <c r="AY428" s="1010"/>
      <c r="AZ428" s="912"/>
      <c r="BA428" s="912"/>
      <c r="BB428" s="912"/>
      <c r="BC428" s="912"/>
      <c r="BD428" s="912"/>
      <c r="BE428" s="912"/>
      <c r="BF428" s="912"/>
      <c r="BG428" s="912"/>
      <c r="BH428" s="912"/>
      <c r="BI428" s="912"/>
      <c r="BJ428" s="912"/>
      <c r="BK428" s="691"/>
    </row>
    <row r="429" spans="1:63" s="285" customFormat="1" ht="15.75" customHeight="1">
      <c r="A429" s="288"/>
      <c r="B429" s="288"/>
      <c r="C429" s="1396"/>
      <c r="D429" s="912"/>
      <c r="E429" s="912"/>
      <c r="F429" s="912"/>
      <c r="G429" s="912"/>
      <c r="H429" s="912"/>
      <c r="I429" s="912"/>
      <c r="J429" s="1010"/>
      <c r="K429" s="912"/>
      <c r="L429" s="912"/>
      <c r="M429" s="912"/>
      <c r="N429" s="912"/>
      <c r="O429" s="287"/>
      <c r="P429" s="912"/>
      <c r="Q429" s="997"/>
      <c r="R429" s="912"/>
      <c r="S429" s="912"/>
      <c r="T429" s="912"/>
      <c r="U429" s="912"/>
      <c r="V429" s="912"/>
      <c r="W429" s="912"/>
      <c r="X429" s="912"/>
      <c r="Y429" s="912"/>
      <c r="Z429" s="912"/>
      <c r="AA429" s="912"/>
      <c r="AB429" s="912"/>
      <c r="AC429" s="912"/>
      <c r="AD429" s="912"/>
      <c r="AE429" s="912"/>
      <c r="AF429" s="912"/>
      <c r="AG429" s="912"/>
      <c r="AH429" s="912"/>
      <c r="AI429" s="912"/>
      <c r="AJ429" s="912"/>
      <c r="AK429" s="912"/>
      <c r="AL429" s="912"/>
      <c r="AM429" s="912"/>
      <c r="AN429" s="912"/>
      <c r="AO429" s="912"/>
      <c r="AP429" s="912"/>
      <c r="AQ429" s="912"/>
      <c r="AR429" s="1010"/>
      <c r="AS429" s="912"/>
      <c r="AT429" s="912"/>
      <c r="AU429" s="912"/>
      <c r="AV429" s="912"/>
      <c r="AW429" s="912"/>
      <c r="AX429" s="912"/>
      <c r="AY429" s="1010"/>
      <c r="AZ429" s="912"/>
      <c r="BA429" s="912"/>
      <c r="BB429" s="912"/>
      <c r="BC429" s="912"/>
      <c r="BD429" s="912"/>
      <c r="BE429" s="912"/>
      <c r="BF429" s="912"/>
      <c r="BG429" s="912"/>
      <c r="BH429" s="912"/>
      <c r="BI429" s="912"/>
      <c r="BJ429" s="912"/>
      <c r="BK429" s="691"/>
    </row>
    <row r="430" spans="1:63" s="285" customFormat="1">
      <c r="A430" s="288"/>
      <c r="B430" s="288"/>
      <c r="C430" s="1396"/>
      <c r="D430" s="912"/>
      <c r="E430" s="912"/>
      <c r="F430" s="912"/>
      <c r="G430" s="912"/>
      <c r="H430" s="912"/>
      <c r="I430" s="912"/>
      <c r="J430" s="1010"/>
      <c r="K430" s="912"/>
      <c r="L430" s="912"/>
      <c r="M430" s="912"/>
      <c r="N430" s="912"/>
      <c r="O430" s="287"/>
      <c r="P430" s="912"/>
      <c r="Q430" s="997"/>
      <c r="R430" s="912"/>
      <c r="S430" s="912"/>
      <c r="T430" s="912"/>
      <c r="U430" s="912"/>
      <c r="V430" s="912"/>
      <c r="W430" s="912"/>
      <c r="X430" s="912"/>
      <c r="Y430" s="912"/>
      <c r="Z430" s="912"/>
      <c r="AA430" s="912"/>
      <c r="AB430" s="912"/>
      <c r="AC430" s="912"/>
      <c r="AD430" s="912"/>
      <c r="AE430" s="912"/>
      <c r="AF430" s="912"/>
      <c r="AG430" s="912"/>
      <c r="AH430" s="912"/>
      <c r="AI430" s="912"/>
      <c r="AJ430" s="912"/>
      <c r="AK430" s="912"/>
      <c r="AL430" s="912"/>
      <c r="AM430" s="912"/>
      <c r="AN430" s="912"/>
      <c r="AO430" s="912"/>
      <c r="AP430" s="912"/>
      <c r="AQ430" s="912"/>
      <c r="AR430" s="1010"/>
      <c r="AS430" s="912"/>
      <c r="AT430" s="912"/>
      <c r="AU430" s="912"/>
      <c r="AV430" s="912"/>
      <c r="AW430" s="912"/>
      <c r="AX430" s="912"/>
      <c r="AY430" s="1010"/>
      <c r="AZ430" s="912"/>
      <c r="BA430" s="912"/>
      <c r="BB430" s="912"/>
      <c r="BC430" s="912"/>
      <c r="BD430" s="912"/>
      <c r="BE430" s="912"/>
      <c r="BF430" s="912"/>
      <c r="BG430" s="912"/>
      <c r="BH430" s="912"/>
      <c r="BI430" s="912"/>
      <c r="BJ430" s="912"/>
      <c r="BK430" s="691"/>
    </row>
    <row r="431" spans="1:63" s="285" customFormat="1" ht="15.75" customHeight="1">
      <c r="A431" s="288"/>
      <c r="B431" s="288"/>
      <c r="C431" s="1396"/>
      <c r="D431" s="912"/>
      <c r="E431" s="912"/>
      <c r="F431" s="912"/>
      <c r="G431" s="912"/>
      <c r="H431" s="912"/>
      <c r="I431" s="912"/>
      <c r="J431" s="1010"/>
      <c r="K431" s="912"/>
      <c r="L431" s="912"/>
      <c r="M431" s="912"/>
      <c r="N431" s="912"/>
      <c r="O431" s="287"/>
      <c r="P431" s="912"/>
      <c r="Q431" s="997"/>
      <c r="R431" s="912"/>
      <c r="S431" s="912"/>
      <c r="T431" s="912"/>
      <c r="U431" s="912"/>
      <c r="V431" s="912"/>
      <c r="W431" s="912"/>
      <c r="X431" s="912"/>
      <c r="Y431" s="912"/>
      <c r="Z431" s="912"/>
      <c r="AA431" s="912"/>
      <c r="AB431" s="912"/>
      <c r="AC431" s="912"/>
      <c r="AD431" s="912"/>
      <c r="AE431" s="912"/>
      <c r="AF431" s="912"/>
      <c r="AG431" s="912"/>
      <c r="AH431" s="912"/>
      <c r="AI431" s="912"/>
      <c r="AJ431" s="912"/>
      <c r="AK431" s="912"/>
      <c r="AL431" s="912"/>
      <c r="AM431" s="912"/>
      <c r="AN431" s="912"/>
      <c r="AO431" s="912"/>
      <c r="AP431" s="912"/>
      <c r="AQ431" s="912"/>
      <c r="AR431" s="1010"/>
      <c r="AS431" s="912"/>
      <c r="AT431" s="912"/>
      <c r="AU431" s="912"/>
      <c r="AV431" s="912"/>
      <c r="AW431" s="912"/>
      <c r="AX431" s="912"/>
      <c r="AY431" s="1010"/>
      <c r="AZ431" s="912"/>
      <c r="BA431" s="912"/>
      <c r="BB431" s="912"/>
      <c r="BC431" s="912"/>
      <c r="BD431" s="912"/>
      <c r="BE431" s="912"/>
      <c r="BF431" s="912"/>
      <c r="BG431" s="912"/>
      <c r="BH431" s="912"/>
      <c r="BI431" s="912"/>
      <c r="BJ431" s="912"/>
      <c r="BK431" s="691"/>
    </row>
    <row r="432" spans="1:63" s="285" customFormat="1">
      <c r="A432" s="288"/>
      <c r="B432" s="288"/>
      <c r="C432" s="1396"/>
      <c r="D432" s="912"/>
      <c r="E432" s="912"/>
      <c r="F432" s="912"/>
      <c r="G432" s="912"/>
      <c r="H432" s="912"/>
      <c r="I432" s="912"/>
      <c r="J432" s="1010"/>
      <c r="K432" s="912"/>
      <c r="L432" s="912"/>
      <c r="M432" s="912"/>
      <c r="N432" s="912"/>
      <c r="O432" s="287"/>
      <c r="P432" s="912"/>
      <c r="Q432" s="997"/>
      <c r="R432" s="912"/>
      <c r="S432" s="912"/>
      <c r="T432" s="912"/>
      <c r="U432" s="912"/>
      <c r="V432" s="912"/>
      <c r="W432" s="912"/>
      <c r="X432" s="912"/>
      <c r="Y432" s="912"/>
      <c r="Z432" s="912"/>
      <c r="AA432" s="912"/>
      <c r="AB432" s="912"/>
      <c r="AC432" s="912"/>
      <c r="AD432" s="912"/>
      <c r="AE432" s="912"/>
      <c r="AF432" s="912"/>
      <c r="AG432" s="912"/>
      <c r="AH432" s="912"/>
      <c r="AI432" s="912"/>
      <c r="AJ432" s="912"/>
      <c r="AK432" s="912"/>
      <c r="AL432" s="912"/>
      <c r="AM432" s="912"/>
      <c r="AN432" s="912"/>
      <c r="AO432" s="912"/>
      <c r="AP432" s="912"/>
      <c r="AQ432" s="912"/>
      <c r="AR432" s="1010"/>
      <c r="AS432" s="912"/>
      <c r="AT432" s="912"/>
      <c r="AU432" s="912"/>
      <c r="AV432" s="912"/>
      <c r="AW432" s="912"/>
      <c r="AX432" s="912"/>
      <c r="AY432" s="1010"/>
      <c r="AZ432" s="912"/>
      <c r="BA432" s="912"/>
      <c r="BB432" s="912"/>
      <c r="BC432" s="912"/>
      <c r="BD432" s="912"/>
      <c r="BE432" s="912"/>
      <c r="BF432" s="912"/>
      <c r="BG432" s="912"/>
      <c r="BH432" s="912"/>
      <c r="BI432" s="912"/>
      <c r="BJ432" s="912"/>
      <c r="BK432" s="691"/>
    </row>
    <row r="433" spans="1:63" s="285" customFormat="1" ht="15.75" customHeight="1">
      <c r="A433" s="288"/>
      <c r="B433" s="288"/>
      <c r="C433" s="1396"/>
      <c r="D433" s="912"/>
      <c r="E433" s="912"/>
      <c r="F433" s="912"/>
      <c r="G433" s="912"/>
      <c r="H433" s="912"/>
      <c r="I433" s="912"/>
      <c r="J433" s="1010"/>
      <c r="K433" s="912"/>
      <c r="L433" s="912"/>
      <c r="M433" s="912"/>
      <c r="N433" s="912"/>
      <c r="O433" s="287"/>
      <c r="P433" s="912"/>
      <c r="Q433" s="997"/>
      <c r="R433" s="912"/>
      <c r="S433" s="912"/>
      <c r="T433" s="912"/>
      <c r="U433" s="912"/>
      <c r="V433" s="912"/>
      <c r="W433" s="912"/>
      <c r="X433" s="912"/>
      <c r="Y433" s="912"/>
      <c r="Z433" s="912"/>
      <c r="AA433" s="912"/>
      <c r="AB433" s="912"/>
      <c r="AC433" s="912"/>
      <c r="AD433" s="912"/>
      <c r="AE433" s="912"/>
      <c r="AF433" s="912"/>
      <c r="AG433" s="912"/>
      <c r="AH433" s="912"/>
      <c r="AI433" s="912"/>
      <c r="AJ433" s="912"/>
      <c r="AK433" s="912"/>
      <c r="AL433" s="912"/>
      <c r="AM433" s="912"/>
      <c r="AN433" s="912"/>
      <c r="AO433" s="912"/>
      <c r="AP433" s="912"/>
      <c r="AQ433" s="912"/>
      <c r="AR433" s="1010"/>
      <c r="AS433" s="912"/>
      <c r="AT433" s="912"/>
      <c r="AU433" s="912"/>
      <c r="AV433" s="912"/>
      <c r="AW433" s="912"/>
      <c r="AX433" s="912"/>
      <c r="AY433" s="1010"/>
      <c r="AZ433" s="912"/>
      <c r="BA433" s="912"/>
      <c r="BB433" s="912"/>
      <c r="BC433" s="912"/>
      <c r="BD433" s="912"/>
      <c r="BE433" s="912"/>
      <c r="BF433" s="912"/>
      <c r="BG433" s="912"/>
      <c r="BH433" s="912"/>
      <c r="BI433" s="912"/>
      <c r="BJ433" s="912"/>
      <c r="BK433" s="691"/>
    </row>
    <row r="434" spans="1:63" s="285" customFormat="1">
      <c r="A434" s="288"/>
      <c r="B434" s="288"/>
      <c r="C434" s="1396"/>
      <c r="D434" s="912"/>
      <c r="E434" s="912"/>
      <c r="F434" s="912"/>
      <c r="G434" s="912"/>
      <c r="H434" s="912"/>
      <c r="I434" s="912"/>
      <c r="J434" s="1010"/>
      <c r="K434" s="912"/>
      <c r="L434" s="912"/>
      <c r="M434" s="912"/>
      <c r="N434" s="912"/>
      <c r="O434" s="287"/>
      <c r="P434" s="912"/>
      <c r="Q434" s="997"/>
      <c r="R434" s="912"/>
      <c r="S434" s="912"/>
      <c r="T434" s="912"/>
      <c r="U434" s="912"/>
      <c r="V434" s="912"/>
      <c r="W434" s="912"/>
      <c r="X434" s="912"/>
      <c r="Y434" s="912"/>
      <c r="Z434" s="912"/>
      <c r="AA434" s="912"/>
      <c r="AB434" s="912"/>
      <c r="AC434" s="912"/>
      <c r="AD434" s="912"/>
      <c r="AE434" s="912"/>
      <c r="AF434" s="912"/>
      <c r="AG434" s="912"/>
      <c r="AH434" s="912"/>
      <c r="AI434" s="912"/>
      <c r="AJ434" s="912"/>
      <c r="AK434" s="912"/>
      <c r="AL434" s="912"/>
      <c r="AM434" s="912"/>
      <c r="AN434" s="912"/>
      <c r="AO434" s="912"/>
      <c r="AP434" s="912"/>
      <c r="AQ434" s="912"/>
      <c r="AR434" s="1010"/>
      <c r="AS434" s="912"/>
      <c r="AT434" s="912"/>
      <c r="AU434" s="912"/>
      <c r="AV434" s="912"/>
      <c r="AW434" s="912"/>
      <c r="AX434" s="912"/>
      <c r="AY434" s="1010"/>
      <c r="AZ434" s="912"/>
      <c r="BA434" s="912"/>
      <c r="BB434" s="912"/>
      <c r="BC434" s="912"/>
      <c r="BD434" s="912"/>
      <c r="BE434" s="912"/>
      <c r="BF434" s="912"/>
      <c r="BG434" s="912"/>
      <c r="BH434" s="912"/>
      <c r="BI434" s="912"/>
      <c r="BJ434" s="912"/>
      <c r="BK434" s="691"/>
    </row>
    <row r="435" spans="1:63" s="285" customFormat="1" ht="15.75" customHeight="1">
      <c r="A435" s="288"/>
      <c r="B435" s="288"/>
      <c r="C435" s="1396"/>
      <c r="D435" s="912"/>
      <c r="E435" s="912"/>
      <c r="F435" s="912"/>
      <c r="G435" s="912"/>
      <c r="H435" s="912"/>
      <c r="I435" s="912"/>
      <c r="J435" s="1010"/>
      <c r="K435" s="912"/>
      <c r="L435" s="912"/>
      <c r="M435" s="912"/>
      <c r="N435" s="912"/>
      <c r="O435" s="287"/>
      <c r="P435" s="912"/>
      <c r="Q435" s="997"/>
      <c r="R435" s="912"/>
      <c r="S435" s="912"/>
      <c r="T435" s="912"/>
      <c r="U435" s="912"/>
      <c r="V435" s="912"/>
      <c r="W435" s="912"/>
      <c r="X435" s="912"/>
      <c r="Y435" s="912"/>
      <c r="Z435" s="912"/>
      <c r="AA435" s="912"/>
      <c r="AB435" s="912"/>
      <c r="AC435" s="912"/>
      <c r="AD435" s="912"/>
      <c r="AE435" s="912"/>
      <c r="AF435" s="912"/>
      <c r="AG435" s="912"/>
      <c r="AH435" s="912"/>
      <c r="AI435" s="912"/>
      <c r="AJ435" s="912"/>
      <c r="AK435" s="912"/>
      <c r="AL435" s="912"/>
      <c r="AM435" s="912"/>
      <c r="AN435" s="912"/>
      <c r="AO435" s="912"/>
      <c r="AP435" s="912"/>
      <c r="AQ435" s="912"/>
      <c r="AR435" s="1010"/>
      <c r="AS435" s="912"/>
      <c r="AT435" s="912"/>
      <c r="AU435" s="912"/>
      <c r="AV435" s="912"/>
      <c r="AW435" s="912"/>
      <c r="AX435" s="912"/>
      <c r="AY435" s="1010"/>
      <c r="AZ435" s="912"/>
      <c r="BA435" s="912"/>
      <c r="BB435" s="912"/>
      <c r="BC435" s="912"/>
      <c r="BD435" s="912"/>
      <c r="BE435" s="912"/>
      <c r="BF435" s="912"/>
      <c r="BG435" s="912"/>
      <c r="BH435" s="912"/>
      <c r="BI435" s="912"/>
      <c r="BJ435" s="912"/>
      <c r="BK435" s="691"/>
    </row>
    <row r="436" spans="1:63" s="285" customFormat="1">
      <c r="A436" s="288"/>
      <c r="B436" s="288"/>
      <c r="C436" s="1396"/>
      <c r="D436" s="912"/>
      <c r="E436" s="912"/>
      <c r="F436" s="912"/>
      <c r="G436" s="912"/>
      <c r="H436" s="912"/>
      <c r="I436" s="912"/>
      <c r="J436" s="1010"/>
      <c r="K436" s="912"/>
      <c r="L436" s="912"/>
      <c r="M436" s="912"/>
      <c r="N436" s="912"/>
      <c r="O436" s="287"/>
      <c r="P436" s="912"/>
      <c r="Q436" s="997"/>
      <c r="R436" s="912"/>
      <c r="S436" s="912"/>
      <c r="T436" s="912"/>
      <c r="U436" s="912"/>
      <c r="V436" s="912"/>
      <c r="W436" s="912"/>
      <c r="X436" s="912"/>
      <c r="Y436" s="912"/>
      <c r="Z436" s="912"/>
      <c r="AA436" s="912"/>
      <c r="AB436" s="912"/>
      <c r="AC436" s="912"/>
      <c r="AD436" s="912"/>
      <c r="AE436" s="912"/>
      <c r="AF436" s="912"/>
      <c r="AG436" s="912"/>
      <c r="AH436" s="912"/>
      <c r="AI436" s="912"/>
      <c r="AJ436" s="912"/>
      <c r="AK436" s="912"/>
      <c r="AL436" s="912"/>
      <c r="AM436" s="912"/>
      <c r="AN436" s="912"/>
      <c r="AO436" s="912"/>
      <c r="AP436" s="912"/>
      <c r="AQ436" s="912"/>
      <c r="AR436" s="1010"/>
      <c r="AS436" s="912"/>
      <c r="AT436" s="912"/>
      <c r="AU436" s="912"/>
      <c r="AV436" s="912"/>
      <c r="AW436" s="912"/>
      <c r="AX436" s="912"/>
      <c r="AY436" s="1010"/>
      <c r="AZ436" s="912"/>
      <c r="BA436" s="912"/>
      <c r="BB436" s="912"/>
      <c r="BC436" s="912"/>
      <c r="BD436" s="912"/>
      <c r="BE436" s="912"/>
      <c r="BF436" s="912"/>
      <c r="BG436" s="912"/>
      <c r="BH436" s="912"/>
      <c r="BI436" s="912"/>
      <c r="BJ436" s="912"/>
      <c r="BK436" s="691"/>
    </row>
    <row r="437" spans="1:63" s="285" customFormat="1" ht="15.75" customHeight="1">
      <c r="A437" s="288"/>
      <c r="B437" s="288"/>
      <c r="C437" s="1396"/>
      <c r="D437" s="912"/>
      <c r="E437" s="912"/>
      <c r="F437" s="912"/>
      <c r="G437" s="912"/>
      <c r="H437" s="912"/>
      <c r="I437" s="912"/>
      <c r="J437" s="1010"/>
      <c r="K437" s="912"/>
      <c r="L437" s="912"/>
      <c r="M437" s="912"/>
      <c r="N437" s="912"/>
      <c r="O437" s="287"/>
      <c r="P437" s="912"/>
      <c r="Q437" s="997"/>
      <c r="R437" s="912"/>
      <c r="S437" s="912"/>
      <c r="T437" s="912"/>
      <c r="U437" s="912"/>
      <c r="V437" s="912"/>
      <c r="W437" s="912"/>
      <c r="X437" s="912"/>
      <c r="Y437" s="912"/>
      <c r="Z437" s="912"/>
      <c r="AA437" s="912"/>
      <c r="AB437" s="912"/>
      <c r="AC437" s="912"/>
      <c r="AD437" s="912"/>
      <c r="AE437" s="912"/>
      <c r="AF437" s="912"/>
      <c r="AG437" s="912"/>
      <c r="AH437" s="912"/>
      <c r="AI437" s="912"/>
      <c r="AJ437" s="912"/>
      <c r="AK437" s="912"/>
      <c r="AL437" s="912"/>
      <c r="AM437" s="912"/>
      <c r="AN437" s="912"/>
      <c r="AO437" s="912"/>
      <c r="AP437" s="912"/>
      <c r="AQ437" s="912"/>
      <c r="AR437" s="1010"/>
      <c r="AS437" s="912"/>
      <c r="AT437" s="912"/>
      <c r="AU437" s="912"/>
      <c r="AV437" s="912"/>
      <c r="AW437" s="912"/>
      <c r="AX437" s="912"/>
      <c r="AY437" s="1010"/>
      <c r="AZ437" s="912"/>
      <c r="BA437" s="912"/>
      <c r="BB437" s="912"/>
      <c r="BC437" s="912"/>
      <c r="BD437" s="912"/>
      <c r="BE437" s="912"/>
      <c r="BF437" s="912"/>
      <c r="BG437" s="912"/>
      <c r="BH437" s="912"/>
      <c r="BI437" s="912"/>
      <c r="BJ437" s="912"/>
      <c r="BK437" s="691"/>
    </row>
    <row r="438" spans="1:63" s="285" customFormat="1">
      <c r="A438" s="288"/>
      <c r="B438" s="288"/>
      <c r="C438" s="1396"/>
      <c r="D438" s="912"/>
      <c r="E438" s="912"/>
      <c r="F438" s="912"/>
      <c r="G438" s="912"/>
      <c r="H438" s="912"/>
      <c r="I438" s="912"/>
      <c r="J438" s="1010"/>
      <c r="K438" s="912"/>
      <c r="L438" s="912"/>
      <c r="M438" s="912"/>
      <c r="N438" s="912"/>
      <c r="O438" s="287"/>
      <c r="P438" s="912"/>
      <c r="Q438" s="997"/>
      <c r="R438" s="912"/>
      <c r="S438" s="912"/>
      <c r="T438" s="912"/>
      <c r="U438" s="912"/>
      <c r="V438" s="912"/>
      <c r="W438" s="912"/>
      <c r="X438" s="912"/>
      <c r="Y438" s="912"/>
      <c r="Z438" s="912"/>
      <c r="AA438" s="912"/>
      <c r="AB438" s="912"/>
      <c r="AC438" s="912"/>
      <c r="AD438" s="912"/>
      <c r="AE438" s="912"/>
      <c r="AF438" s="912"/>
      <c r="AG438" s="912"/>
      <c r="AH438" s="912"/>
      <c r="AI438" s="912"/>
      <c r="AJ438" s="912"/>
      <c r="AK438" s="912"/>
      <c r="AL438" s="912"/>
      <c r="AM438" s="912"/>
      <c r="AN438" s="912"/>
      <c r="AO438" s="912"/>
      <c r="AP438" s="912"/>
      <c r="AQ438" s="912"/>
      <c r="AR438" s="1010"/>
      <c r="AS438" s="912"/>
      <c r="AT438" s="912"/>
      <c r="AU438" s="912"/>
      <c r="AV438" s="912"/>
      <c r="AW438" s="912"/>
      <c r="AX438" s="912"/>
      <c r="AY438" s="1010"/>
      <c r="AZ438" s="912"/>
      <c r="BA438" s="912"/>
      <c r="BB438" s="912"/>
      <c r="BC438" s="912"/>
      <c r="BD438" s="912"/>
      <c r="BE438" s="912"/>
      <c r="BF438" s="912"/>
      <c r="BG438" s="912"/>
      <c r="BH438" s="912"/>
      <c r="BI438" s="912"/>
      <c r="BJ438" s="912"/>
      <c r="BK438" s="691"/>
    </row>
    <row r="439" spans="1:63" s="285" customFormat="1" ht="15.75" customHeight="1">
      <c r="A439" s="288"/>
      <c r="B439" s="288"/>
      <c r="C439" s="1396"/>
      <c r="D439" s="912"/>
      <c r="E439" s="912"/>
      <c r="F439" s="912"/>
      <c r="G439" s="912"/>
      <c r="H439" s="912"/>
      <c r="I439" s="912"/>
      <c r="J439" s="1010"/>
      <c r="K439" s="912"/>
      <c r="L439" s="912"/>
      <c r="M439" s="912"/>
      <c r="N439" s="912"/>
      <c r="O439" s="287"/>
      <c r="P439" s="912"/>
      <c r="Q439" s="997"/>
      <c r="R439" s="912"/>
      <c r="S439" s="912"/>
      <c r="T439" s="912"/>
      <c r="U439" s="912"/>
      <c r="V439" s="912"/>
      <c r="W439" s="912"/>
      <c r="X439" s="912"/>
      <c r="Y439" s="912"/>
      <c r="Z439" s="912"/>
      <c r="AA439" s="912"/>
      <c r="AB439" s="912"/>
      <c r="AC439" s="912"/>
      <c r="AD439" s="912"/>
      <c r="AE439" s="912"/>
      <c r="AF439" s="912"/>
      <c r="AG439" s="912"/>
      <c r="AH439" s="912"/>
      <c r="AI439" s="912"/>
      <c r="AJ439" s="912"/>
      <c r="AK439" s="912"/>
      <c r="AL439" s="912"/>
      <c r="AM439" s="912"/>
      <c r="AN439" s="912"/>
      <c r="AO439" s="912"/>
      <c r="AP439" s="912"/>
      <c r="AQ439" s="912"/>
      <c r="AR439" s="1010"/>
      <c r="AS439" s="912"/>
      <c r="AT439" s="912"/>
      <c r="AU439" s="912"/>
      <c r="AV439" s="912"/>
      <c r="AW439" s="912"/>
      <c r="AX439" s="912"/>
      <c r="AY439" s="1010"/>
      <c r="AZ439" s="912"/>
      <c r="BA439" s="912"/>
      <c r="BB439" s="912"/>
      <c r="BC439" s="912"/>
      <c r="BD439" s="912"/>
      <c r="BE439" s="912"/>
      <c r="BF439" s="912"/>
      <c r="BG439" s="912"/>
      <c r="BH439" s="912"/>
      <c r="BI439" s="912"/>
      <c r="BJ439" s="912"/>
      <c r="BK439" s="691"/>
    </row>
    <row r="440" spans="1:63" s="285" customFormat="1">
      <c r="A440" s="288"/>
      <c r="B440" s="288"/>
      <c r="C440" s="1396"/>
      <c r="D440" s="912"/>
      <c r="E440" s="912"/>
      <c r="F440" s="912"/>
      <c r="G440" s="912"/>
      <c r="H440" s="912"/>
      <c r="I440" s="912"/>
      <c r="J440" s="1010"/>
      <c r="K440" s="912"/>
      <c r="L440" s="912"/>
      <c r="M440" s="912"/>
      <c r="N440" s="912"/>
      <c r="O440" s="287"/>
      <c r="P440" s="912"/>
      <c r="Q440" s="997"/>
      <c r="R440" s="912"/>
      <c r="S440" s="912"/>
      <c r="T440" s="912"/>
      <c r="U440" s="912"/>
      <c r="V440" s="912"/>
      <c r="W440" s="912"/>
      <c r="X440" s="912"/>
      <c r="Y440" s="912"/>
      <c r="Z440" s="912"/>
      <c r="AA440" s="912"/>
      <c r="AB440" s="912"/>
      <c r="AC440" s="912"/>
      <c r="AD440" s="912"/>
      <c r="AE440" s="912"/>
      <c r="AF440" s="912"/>
      <c r="AG440" s="912"/>
      <c r="AH440" s="912"/>
      <c r="AI440" s="912"/>
      <c r="AJ440" s="912"/>
      <c r="AK440" s="912"/>
      <c r="AL440" s="912"/>
      <c r="AM440" s="912"/>
      <c r="AN440" s="912"/>
      <c r="AO440" s="912"/>
      <c r="AP440" s="912"/>
      <c r="AQ440" s="912"/>
      <c r="AR440" s="1010"/>
      <c r="AS440" s="912"/>
      <c r="AT440" s="912"/>
      <c r="AU440" s="912"/>
      <c r="AV440" s="912"/>
      <c r="AW440" s="912"/>
      <c r="AX440" s="912"/>
      <c r="AY440" s="1010"/>
      <c r="AZ440" s="912"/>
      <c r="BA440" s="912"/>
      <c r="BB440" s="912"/>
      <c r="BC440" s="912"/>
      <c r="BD440" s="912"/>
      <c r="BE440" s="912"/>
      <c r="BF440" s="912"/>
      <c r="BG440" s="912"/>
      <c r="BH440" s="912"/>
      <c r="BI440" s="912"/>
      <c r="BJ440" s="912"/>
      <c r="BK440" s="691"/>
    </row>
    <row r="441" spans="1:63" s="285" customFormat="1" ht="15.75" customHeight="1">
      <c r="A441" s="288"/>
      <c r="B441" s="288"/>
      <c r="C441" s="1396"/>
      <c r="D441" s="912"/>
      <c r="E441" s="912"/>
      <c r="F441" s="912"/>
      <c r="G441" s="912"/>
      <c r="H441" s="912"/>
      <c r="I441" s="912"/>
      <c r="J441" s="1010"/>
      <c r="K441" s="912"/>
      <c r="L441" s="912"/>
      <c r="M441" s="912"/>
      <c r="N441" s="912"/>
      <c r="O441" s="287"/>
      <c r="P441" s="912"/>
      <c r="Q441" s="997"/>
      <c r="R441" s="912"/>
      <c r="S441" s="912"/>
      <c r="T441" s="912"/>
      <c r="U441" s="912"/>
      <c r="V441" s="912"/>
      <c r="W441" s="912"/>
      <c r="X441" s="912"/>
      <c r="Y441" s="912"/>
      <c r="Z441" s="912"/>
      <c r="AA441" s="912"/>
      <c r="AB441" s="912"/>
      <c r="AC441" s="912"/>
      <c r="AD441" s="912"/>
      <c r="AE441" s="912"/>
      <c r="AF441" s="912"/>
      <c r="AG441" s="912"/>
      <c r="AH441" s="912"/>
      <c r="AI441" s="912"/>
      <c r="AJ441" s="912"/>
      <c r="AK441" s="912"/>
      <c r="AL441" s="912"/>
      <c r="AM441" s="912"/>
      <c r="AN441" s="912"/>
      <c r="AO441" s="912"/>
      <c r="AP441" s="912"/>
      <c r="AQ441" s="912"/>
      <c r="AR441" s="1010"/>
      <c r="AS441" s="912"/>
      <c r="AT441" s="912"/>
      <c r="AU441" s="912"/>
      <c r="AV441" s="912"/>
      <c r="AW441" s="912"/>
      <c r="AX441" s="912"/>
      <c r="AY441" s="1010"/>
      <c r="AZ441" s="912"/>
      <c r="BA441" s="912"/>
      <c r="BB441" s="912"/>
      <c r="BC441" s="912"/>
      <c r="BD441" s="912"/>
      <c r="BE441" s="912"/>
      <c r="BF441" s="912"/>
      <c r="BG441" s="912"/>
      <c r="BH441" s="912"/>
      <c r="BI441" s="912"/>
      <c r="BJ441" s="912"/>
      <c r="BK441" s="691"/>
    </row>
    <row r="442" spans="1:63" s="285" customFormat="1">
      <c r="A442" s="288"/>
      <c r="B442" s="288"/>
      <c r="C442" s="1396"/>
      <c r="D442" s="912"/>
      <c r="E442" s="912"/>
      <c r="F442" s="912"/>
      <c r="G442" s="912"/>
      <c r="H442" s="912"/>
      <c r="I442" s="912"/>
      <c r="J442" s="1010"/>
      <c r="K442" s="912"/>
      <c r="L442" s="912"/>
      <c r="M442" s="912"/>
      <c r="N442" s="912"/>
      <c r="O442" s="287"/>
      <c r="P442" s="912"/>
      <c r="Q442" s="997"/>
      <c r="R442" s="912"/>
      <c r="S442" s="912"/>
      <c r="T442" s="912"/>
      <c r="U442" s="912"/>
      <c r="V442" s="912"/>
      <c r="W442" s="912"/>
      <c r="X442" s="912"/>
      <c r="Y442" s="912"/>
      <c r="Z442" s="912"/>
      <c r="AA442" s="912"/>
      <c r="AB442" s="912"/>
      <c r="AC442" s="912"/>
      <c r="AD442" s="912"/>
      <c r="AE442" s="912"/>
      <c r="AF442" s="912"/>
      <c r="AG442" s="912"/>
      <c r="AH442" s="912"/>
      <c r="AI442" s="912"/>
      <c r="AJ442" s="912"/>
      <c r="AK442" s="912"/>
      <c r="AL442" s="912"/>
      <c r="AM442" s="912"/>
      <c r="AN442" s="912"/>
      <c r="AO442" s="912"/>
      <c r="AP442" s="912"/>
      <c r="AQ442" s="912"/>
      <c r="AR442" s="1010"/>
      <c r="AS442" s="912"/>
      <c r="AT442" s="912"/>
      <c r="AU442" s="912"/>
      <c r="AV442" s="912"/>
      <c r="AW442" s="912"/>
      <c r="AX442" s="912"/>
      <c r="AY442" s="1010"/>
      <c r="AZ442" s="912"/>
      <c r="BA442" s="912"/>
      <c r="BB442" s="912"/>
      <c r="BC442" s="912"/>
      <c r="BD442" s="912"/>
      <c r="BE442" s="912"/>
      <c r="BF442" s="912"/>
      <c r="BG442" s="912"/>
      <c r="BH442" s="912"/>
      <c r="BI442" s="912"/>
      <c r="BJ442" s="912"/>
      <c r="BK442" s="691"/>
    </row>
    <row r="443" spans="1:63" s="285" customFormat="1" ht="15.75" customHeight="1">
      <c r="A443" s="288"/>
      <c r="B443" s="288"/>
      <c r="C443" s="1396"/>
      <c r="D443" s="912"/>
      <c r="E443" s="912"/>
      <c r="F443" s="912"/>
      <c r="G443" s="912"/>
      <c r="H443" s="912"/>
      <c r="I443" s="912"/>
      <c r="J443" s="1010"/>
      <c r="K443" s="912"/>
      <c r="L443" s="912"/>
      <c r="M443" s="912"/>
      <c r="N443" s="912"/>
      <c r="O443" s="287"/>
      <c r="P443" s="912"/>
      <c r="Q443" s="997"/>
      <c r="R443" s="912"/>
      <c r="S443" s="912"/>
      <c r="T443" s="912"/>
      <c r="U443" s="912"/>
      <c r="V443" s="912"/>
      <c r="W443" s="912"/>
      <c r="X443" s="912"/>
      <c r="Y443" s="912"/>
      <c r="Z443" s="912"/>
      <c r="AA443" s="912"/>
      <c r="AB443" s="912"/>
      <c r="AC443" s="912"/>
      <c r="AD443" s="912"/>
      <c r="AE443" s="912"/>
      <c r="AF443" s="912"/>
      <c r="AG443" s="912"/>
      <c r="AH443" s="912"/>
      <c r="AI443" s="912"/>
      <c r="AJ443" s="912"/>
      <c r="AK443" s="912"/>
      <c r="AL443" s="912"/>
      <c r="AM443" s="912"/>
      <c r="AN443" s="912"/>
      <c r="AO443" s="912"/>
      <c r="AP443" s="912"/>
      <c r="AQ443" s="912"/>
      <c r="AR443" s="1010"/>
      <c r="AS443" s="912"/>
      <c r="AT443" s="912"/>
      <c r="AU443" s="912"/>
      <c r="AV443" s="912"/>
      <c r="AW443" s="912"/>
      <c r="AX443" s="912"/>
      <c r="AY443" s="1010"/>
      <c r="AZ443" s="912"/>
      <c r="BA443" s="912"/>
      <c r="BB443" s="912"/>
      <c r="BC443" s="912"/>
      <c r="BD443" s="912"/>
      <c r="BE443" s="912"/>
      <c r="BF443" s="912"/>
      <c r="BG443" s="912"/>
      <c r="BH443" s="912"/>
      <c r="BI443" s="912"/>
      <c r="BJ443" s="912"/>
      <c r="BK443" s="691"/>
    </row>
    <row r="444" spans="1:63" s="285" customFormat="1">
      <c r="A444" s="288"/>
      <c r="B444" s="288"/>
      <c r="C444" s="1396"/>
      <c r="D444" s="912"/>
      <c r="E444" s="912"/>
      <c r="F444" s="912"/>
      <c r="G444" s="912"/>
      <c r="H444" s="912"/>
      <c r="I444" s="912"/>
      <c r="J444" s="1010"/>
      <c r="K444" s="912"/>
      <c r="L444" s="912"/>
      <c r="M444" s="912"/>
      <c r="N444" s="912"/>
      <c r="O444" s="287"/>
      <c r="P444" s="912"/>
      <c r="Q444" s="997"/>
      <c r="R444" s="912"/>
      <c r="S444" s="912"/>
      <c r="T444" s="912"/>
      <c r="U444" s="912"/>
      <c r="V444" s="912"/>
      <c r="W444" s="912"/>
      <c r="X444" s="912"/>
      <c r="Y444" s="912"/>
      <c r="Z444" s="912"/>
      <c r="AA444" s="912"/>
      <c r="AB444" s="912"/>
      <c r="AC444" s="912"/>
      <c r="AD444" s="912"/>
      <c r="AE444" s="912"/>
      <c r="AF444" s="912"/>
      <c r="AG444" s="912"/>
      <c r="AH444" s="912"/>
      <c r="AI444" s="912"/>
      <c r="AJ444" s="912"/>
      <c r="AK444" s="912"/>
      <c r="AL444" s="912"/>
      <c r="AM444" s="912"/>
      <c r="AN444" s="912"/>
      <c r="AO444" s="912"/>
      <c r="AP444" s="912"/>
      <c r="AQ444" s="912"/>
      <c r="AR444" s="1010"/>
      <c r="AS444" s="912"/>
      <c r="AT444" s="912"/>
      <c r="AU444" s="912"/>
      <c r="AV444" s="912"/>
      <c r="AW444" s="912"/>
      <c r="AX444" s="912"/>
      <c r="AY444" s="1010"/>
      <c r="AZ444" s="912"/>
      <c r="BA444" s="912"/>
      <c r="BB444" s="912"/>
      <c r="BC444" s="912"/>
      <c r="BD444" s="912"/>
      <c r="BE444" s="912"/>
      <c r="BF444" s="912"/>
      <c r="BG444" s="912"/>
      <c r="BH444" s="912"/>
      <c r="BI444" s="912"/>
      <c r="BJ444" s="912"/>
      <c r="BK444" s="691"/>
    </row>
    <row r="445" spans="1:63" s="285" customFormat="1" ht="15.75" customHeight="1">
      <c r="A445" s="288"/>
      <c r="B445" s="288"/>
      <c r="C445" s="1396"/>
      <c r="D445" s="912"/>
      <c r="E445" s="912"/>
      <c r="F445" s="912"/>
      <c r="G445" s="912"/>
      <c r="H445" s="912"/>
      <c r="I445" s="912"/>
      <c r="J445" s="1010"/>
      <c r="K445" s="912"/>
      <c r="L445" s="912"/>
      <c r="M445" s="912"/>
      <c r="N445" s="912"/>
      <c r="O445" s="287"/>
      <c r="P445" s="912"/>
      <c r="Q445" s="997"/>
      <c r="R445" s="912"/>
      <c r="S445" s="912"/>
      <c r="T445" s="912"/>
      <c r="U445" s="912"/>
      <c r="V445" s="912"/>
      <c r="W445" s="912"/>
      <c r="X445" s="912"/>
      <c r="Y445" s="912"/>
      <c r="Z445" s="912"/>
      <c r="AA445" s="912"/>
      <c r="AB445" s="912"/>
      <c r="AC445" s="912"/>
      <c r="AD445" s="912"/>
      <c r="AE445" s="912"/>
      <c r="AF445" s="912"/>
      <c r="AG445" s="912"/>
      <c r="AH445" s="912"/>
      <c r="AI445" s="912"/>
      <c r="AJ445" s="912"/>
      <c r="AK445" s="912"/>
      <c r="AL445" s="912"/>
      <c r="AM445" s="912"/>
      <c r="AN445" s="912"/>
      <c r="AO445" s="912"/>
      <c r="AP445" s="912"/>
      <c r="AQ445" s="912"/>
      <c r="AR445" s="1010"/>
      <c r="AS445" s="912"/>
      <c r="AT445" s="912"/>
      <c r="AU445" s="912"/>
      <c r="AV445" s="912"/>
      <c r="AW445" s="912"/>
      <c r="AX445" s="912"/>
      <c r="AY445" s="1010"/>
      <c r="AZ445" s="912"/>
      <c r="BA445" s="912"/>
      <c r="BB445" s="912"/>
      <c r="BC445" s="912"/>
      <c r="BD445" s="912"/>
      <c r="BE445" s="912"/>
      <c r="BF445" s="912"/>
      <c r="BG445" s="912"/>
      <c r="BH445" s="912"/>
      <c r="BI445" s="912"/>
      <c r="BJ445" s="912"/>
      <c r="BK445" s="691"/>
    </row>
    <row r="446" spans="1:63" s="285" customFormat="1">
      <c r="A446" s="288"/>
      <c r="B446" s="288"/>
      <c r="C446" s="1396"/>
      <c r="D446" s="912"/>
      <c r="E446" s="912"/>
      <c r="F446" s="912"/>
      <c r="G446" s="912"/>
      <c r="H446" s="912"/>
      <c r="I446" s="912"/>
      <c r="J446" s="1010"/>
      <c r="K446" s="912"/>
      <c r="L446" s="912"/>
      <c r="M446" s="912"/>
      <c r="N446" s="912"/>
      <c r="O446" s="287"/>
      <c r="P446" s="912"/>
      <c r="Q446" s="997"/>
      <c r="R446" s="912"/>
      <c r="S446" s="912"/>
      <c r="T446" s="912"/>
      <c r="U446" s="912"/>
      <c r="V446" s="912"/>
      <c r="W446" s="912"/>
      <c r="X446" s="912"/>
      <c r="Y446" s="912"/>
      <c r="Z446" s="912"/>
      <c r="AA446" s="912"/>
      <c r="AB446" s="912"/>
      <c r="AC446" s="912"/>
      <c r="AD446" s="912"/>
      <c r="AE446" s="912"/>
      <c r="AF446" s="912"/>
      <c r="AG446" s="912"/>
      <c r="AH446" s="912"/>
      <c r="AI446" s="912"/>
      <c r="AJ446" s="912"/>
      <c r="AK446" s="912"/>
      <c r="AL446" s="912"/>
      <c r="AM446" s="912"/>
      <c r="AN446" s="912"/>
      <c r="AO446" s="912"/>
      <c r="AP446" s="912"/>
      <c r="AQ446" s="912"/>
      <c r="AR446" s="1010"/>
      <c r="AS446" s="912"/>
      <c r="AT446" s="912"/>
      <c r="AU446" s="912"/>
      <c r="AV446" s="912"/>
      <c r="AW446" s="912"/>
      <c r="AX446" s="912"/>
      <c r="AY446" s="1010"/>
      <c r="AZ446" s="912"/>
      <c r="BA446" s="912"/>
      <c r="BB446" s="912"/>
      <c r="BC446" s="912"/>
      <c r="BD446" s="912"/>
      <c r="BE446" s="912"/>
      <c r="BF446" s="912"/>
      <c r="BG446" s="912"/>
      <c r="BH446" s="912"/>
      <c r="BI446" s="912"/>
      <c r="BJ446" s="912"/>
      <c r="BK446" s="691"/>
    </row>
    <row r="447" spans="1:63" s="285" customFormat="1" ht="15.75" customHeight="1">
      <c r="A447" s="288"/>
      <c r="B447" s="288"/>
      <c r="C447" s="1396"/>
      <c r="D447" s="912"/>
      <c r="E447" s="912"/>
      <c r="F447" s="912"/>
      <c r="G447" s="912"/>
      <c r="H447" s="912"/>
      <c r="I447" s="912"/>
      <c r="J447" s="1010"/>
      <c r="K447" s="912"/>
      <c r="L447" s="912"/>
      <c r="M447" s="912"/>
      <c r="N447" s="912"/>
      <c r="O447" s="287"/>
      <c r="P447" s="912"/>
      <c r="Q447" s="997"/>
      <c r="R447" s="912"/>
      <c r="S447" s="912"/>
      <c r="T447" s="912"/>
      <c r="U447" s="912"/>
      <c r="V447" s="912"/>
      <c r="W447" s="912"/>
      <c r="X447" s="912"/>
      <c r="Y447" s="912"/>
      <c r="Z447" s="912"/>
      <c r="AA447" s="912"/>
      <c r="AB447" s="912"/>
      <c r="AC447" s="912"/>
      <c r="AD447" s="912"/>
      <c r="AE447" s="912"/>
      <c r="AF447" s="912"/>
      <c r="AG447" s="912"/>
      <c r="AH447" s="912"/>
      <c r="AI447" s="912"/>
      <c r="AJ447" s="912"/>
      <c r="AK447" s="912"/>
      <c r="AL447" s="912"/>
      <c r="AM447" s="912"/>
      <c r="AN447" s="912"/>
      <c r="AO447" s="912"/>
      <c r="AP447" s="912"/>
      <c r="AQ447" s="912"/>
      <c r="AR447" s="1010"/>
      <c r="AS447" s="912"/>
      <c r="AT447" s="912"/>
      <c r="AU447" s="912"/>
      <c r="AV447" s="912"/>
      <c r="AW447" s="912"/>
      <c r="AX447" s="912"/>
      <c r="AY447" s="1010"/>
      <c r="AZ447" s="912"/>
      <c r="BA447" s="912"/>
      <c r="BB447" s="912"/>
      <c r="BC447" s="912"/>
      <c r="BD447" s="912"/>
      <c r="BE447" s="912"/>
      <c r="BF447" s="912"/>
      <c r="BG447" s="912"/>
      <c r="BH447" s="912"/>
      <c r="BI447" s="912"/>
      <c r="BJ447" s="912"/>
      <c r="BK447" s="691"/>
    </row>
    <row r="448" spans="1:63" s="285" customFormat="1">
      <c r="A448" s="288"/>
      <c r="B448" s="288"/>
      <c r="C448" s="1396"/>
      <c r="D448" s="912"/>
      <c r="E448" s="912"/>
      <c r="F448" s="912"/>
      <c r="G448" s="912"/>
      <c r="H448" s="912"/>
      <c r="I448" s="912"/>
      <c r="J448" s="1010"/>
      <c r="K448" s="912"/>
      <c r="L448" s="912"/>
      <c r="M448" s="912"/>
      <c r="N448" s="912"/>
      <c r="O448" s="287"/>
      <c r="P448" s="912"/>
      <c r="Q448" s="997"/>
      <c r="R448" s="912"/>
      <c r="S448" s="912"/>
      <c r="T448" s="912"/>
      <c r="U448" s="912"/>
      <c r="V448" s="912"/>
      <c r="W448" s="912"/>
      <c r="X448" s="912"/>
      <c r="Y448" s="912"/>
      <c r="Z448" s="912"/>
      <c r="AA448" s="912"/>
      <c r="AB448" s="912"/>
      <c r="AC448" s="912"/>
      <c r="AD448" s="912"/>
      <c r="AE448" s="912"/>
      <c r="AF448" s="912"/>
      <c r="AG448" s="912"/>
      <c r="AH448" s="912"/>
      <c r="AI448" s="912"/>
      <c r="AJ448" s="912"/>
      <c r="AK448" s="912"/>
      <c r="AL448" s="912"/>
      <c r="AM448" s="912"/>
      <c r="AN448" s="912"/>
      <c r="AO448" s="912"/>
      <c r="AP448" s="912"/>
      <c r="AQ448" s="912"/>
      <c r="AR448" s="1010"/>
      <c r="AS448" s="912"/>
      <c r="AT448" s="912"/>
      <c r="AU448" s="912"/>
      <c r="AV448" s="912"/>
      <c r="AW448" s="912"/>
      <c r="AX448" s="912"/>
      <c r="AY448" s="1010"/>
      <c r="AZ448" s="912"/>
      <c r="BA448" s="912"/>
      <c r="BB448" s="912"/>
      <c r="BC448" s="912"/>
      <c r="BD448" s="912"/>
      <c r="BE448" s="912"/>
      <c r="BF448" s="912"/>
      <c r="BG448" s="912"/>
      <c r="BH448" s="912"/>
      <c r="BI448" s="912"/>
      <c r="BJ448" s="912"/>
      <c r="BK448" s="691"/>
    </row>
    <row r="449" spans="1:63" s="285" customFormat="1" ht="15.75" customHeight="1">
      <c r="A449" s="288"/>
      <c r="B449" s="288"/>
      <c r="C449" s="1396"/>
      <c r="D449" s="912"/>
      <c r="E449" s="912"/>
      <c r="F449" s="912"/>
      <c r="G449" s="912"/>
      <c r="H449" s="912"/>
      <c r="I449" s="912"/>
      <c r="J449" s="1010"/>
      <c r="K449" s="912"/>
      <c r="L449" s="912"/>
      <c r="M449" s="912"/>
      <c r="N449" s="912"/>
      <c r="O449" s="287"/>
      <c r="P449" s="912"/>
      <c r="Q449" s="997"/>
      <c r="R449" s="912"/>
      <c r="S449" s="912"/>
      <c r="T449" s="912"/>
      <c r="U449" s="912"/>
      <c r="V449" s="912"/>
      <c r="W449" s="912"/>
      <c r="X449" s="912"/>
      <c r="Y449" s="912"/>
      <c r="Z449" s="912"/>
      <c r="AA449" s="912"/>
      <c r="AB449" s="912"/>
      <c r="AC449" s="912"/>
      <c r="AD449" s="912"/>
      <c r="AE449" s="912"/>
      <c r="AF449" s="912"/>
      <c r="AG449" s="912"/>
      <c r="AH449" s="912"/>
      <c r="AI449" s="912"/>
      <c r="AJ449" s="912"/>
      <c r="AK449" s="912"/>
      <c r="AL449" s="912"/>
      <c r="AM449" s="912"/>
      <c r="AN449" s="912"/>
      <c r="AO449" s="912"/>
      <c r="AP449" s="912"/>
      <c r="AQ449" s="912"/>
      <c r="AR449" s="1010"/>
      <c r="AS449" s="912"/>
      <c r="AT449" s="912"/>
      <c r="AU449" s="912"/>
      <c r="AV449" s="912"/>
      <c r="AW449" s="912"/>
      <c r="AX449" s="912"/>
      <c r="AY449" s="1010"/>
      <c r="AZ449" s="912"/>
      <c r="BA449" s="912"/>
      <c r="BB449" s="912"/>
      <c r="BC449" s="912"/>
      <c r="BD449" s="912"/>
      <c r="BE449" s="912"/>
      <c r="BF449" s="912"/>
      <c r="BG449" s="912"/>
      <c r="BH449" s="912"/>
      <c r="BI449" s="912"/>
      <c r="BJ449" s="912"/>
      <c r="BK449" s="691"/>
    </row>
    <row r="450" spans="1:63" s="285" customFormat="1">
      <c r="A450" s="288"/>
      <c r="B450" s="288"/>
      <c r="C450" s="1396"/>
      <c r="D450" s="912"/>
      <c r="E450" s="912"/>
      <c r="F450" s="912"/>
      <c r="G450" s="912"/>
      <c r="H450" s="912"/>
      <c r="I450" s="912"/>
      <c r="J450" s="1010"/>
      <c r="K450" s="912"/>
      <c r="L450" s="912"/>
      <c r="M450" s="912"/>
      <c r="N450" s="912"/>
      <c r="O450" s="287"/>
      <c r="P450" s="912"/>
      <c r="Q450" s="997"/>
      <c r="R450" s="912"/>
      <c r="S450" s="912"/>
      <c r="T450" s="912"/>
      <c r="U450" s="912"/>
      <c r="V450" s="912"/>
      <c r="W450" s="912"/>
      <c r="X450" s="912"/>
      <c r="Y450" s="912"/>
      <c r="Z450" s="912"/>
      <c r="AA450" s="912"/>
      <c r="AB450" s="912"/>
      <c r="AC450" s="912"/>
      <c r="AD450" s="912"/>
      <c r="AE450" s="912"/>
      <c r="AF450" s="912"/>
      <c r="AG450" s="912"/>
      <c r="AH450" s="912"/>
      <c r="AI450" s="912"/>
      <c r="AJ450" s="912"/>
      <c r="AK450" s="912"/>
      <c r="AL450" s="912"/>
      <c r="AM450" s="912"/>
      <c r="AN450" s="912"/>
      <c r="AO450" s="912"/>
      <c r="AP450" s="912"/>
      <c r="AQ450" s="912"/>
      <c r="AR450" s="1010"/>
      <c r="AS450" s="912"/>
      <c r="AT450" s="912"/>
      <c r="AU450" s="912"/>
      <c r="AV450" s="912"/>
      <c r="AW450" s="912"/>
      <c r="AX450" s="912"/>
      <c r="AY450" s="1010"/>
      <c r="AZ450" s="912"/>
      <c r="BA450" s="912"/>
      <c r="BB450" s="912"/>
      <c r="BC450" s="912"/>
      <c r="BD450" s="912"/>
      <c r="BE450" s="912"/>
      <c r="BF450" s="912"/>
      <c r="BG450" s="912"/>
      <c r="BH450" s="912"/>
      <c r="BI450" s="912"/>
      <c r="BJ450" s="912"/>
      <c r="BK450" s="691"/>
    </row>
    <row r="451" spans="1:63" s="285" customFormat="1" ht="15.75" customHeight="1">
      <c r="A451" s="288"/>
      <c r="B451" s="288"/>
      <c r="C451" s="1396"/>
      <c r="D451" s="912"/>
      <c r="E451" s="912"/>
      <c r="F451" s="912"/>
      <c r="G451" s="912"/>
      <c r="H451" s="912"/>
      <c r="I451" s="912"/>
      <c r="J451" s="1010"/>
      <c r="K451" s="912"/>
      <c r="L451" s="912"/>
      <c r="M451" s="912"/>
      <c r="N451" s="912"/>
      <c r="O451" s="287"/>
      <c r="P451" s="912"/>
      <c r="Q451" s="997"/>
      <c r="R451" s="912"/>
      <c r="S451" s="912"/>
      <c r="T451" s="912"/>
      <c r="U451" s="912"/>
      <c r="V451" s="912"/>
      <c r="W451" s="912"/>
      <c r="X451" s="912"/>
      <c r="Y451" s="912"/>
      <c r="Z451" s="912"/>
      <c r="AA451" s="912"/>
      <c r="AB451" s="912"/>
      <c r="AC451" s="912"/>
      <c r="AD451" s="912"/>
      <c r="AE451" s="912"/>
      <c r="AF451" s="912"/>
      <c r="AG451" s="912"/>
      <c r="AH451" s="912"/>
      <c r="AI451" s="912"/>
      <c r="AJ451" s="912"/>
      <c r="AK451" s="912"/>
      <c r="AL451" s="912"/>
      <c r="AM451" s="912"/>
      <c r="AN451" s="912"/>
      <c r="AO451" s="912"/>
      <c r="AP451" s="912"/>
      <c r="AQ451" s="912"/>
      <c r="AR451" s="1010"/>
      <c r="AS451" s="912"/>
      <c r="AT451" s="912"/>
      <c r="AU451" s="912"/>
      <c r="AV451" s="912"/>
      <c r="AW451" s="912"/>
      <c r="AX451" s="912"/>
      <c r="AY451" s="1010"/>
      <c r="AZ451" s="912"/>
      <c r="BA451" s="912"/>
      <c r="BB451" s="912"/>
      <c r="BC451" s="912"/>
      <c r="BD451" s="912"/>
      <c r="BE451" s="912"/>
      <c r="BF451" s="912"/>
      <c r="BG451" s="912"/>
      <c r="BH451" s="912"/>
      <c r="BI451" s="912"/>
      <c r="BJ451" s="912"/>
      <c r="BK451" s="691"/>
    </row>
    <row r="452" spans="1:63" s="285" customFormat="1">
      <c r="A452" s="288"/>
      <c r="B452" s="288"/>
      <c r="C452" s="1396"/>
      <c r="D452" s="912"/>
      <c r="E452" s="912"/>
      <c r="F452" s="912"/>
      <c r="G452" s="912"/>
      <c r="H452" s="912"/>
      <c r="I452" s="912"/>
      <c r="J452" s="1010"/>
      <c r="K452" s="912"/>
      <c r="L452" s="912"/>
      <c r="M452" s="912"/>
      <c r="N452" s="912"/>
      <c r="O452" s="287"/>
      <c r="P452" s="912"/>
      <c r="Q452" s="997"/>
      <c r="R452" s="912"/>
      <c r="S452" s="912"/>
      <c r="T452" s="912"/>
      <c r="U452" s="912"/>
      <c r="V452" s="912"/>
      <c r="W452" s="912"/>
      <c r="X452" s="912"/>
      <c r="Y452" s="912"/>
      <c r="Z452" s="912"/>
      <c r="AA452" s="912"/>
      <c r="AB452" s="912"/>
      <c r="AC452" s="912"/>
      <c r="AD452" s="912"/>
      <c r="AE452" s="912"/>
      <c r="AF452" s="912"/>
      <c r="AG452" s="912"/>
      <c r="AH452" s="912"/>
      <c r="AI452" s="912"/>
      <c r="AJ452" s="912"/>
      <c r="AK452" s="912"/>
      <c r="AL452" s="912"/>
      <c r="AM452" s="912"/>
      <c r="AN452" s="912"/>
      <c r="AO452" s="912"/>
      <c r="AP452" s="912"/>
      <c r="AQ452" s="912"/>
      <c r="AR452" s="1010"/>
      <c r="AS452" s="912"/>
      <c r="AT452" s="912"/>
      <c r="AU452" s="912"/>
      <c r="AV452" s="912"/>
      <c r="AW452" s="912"/>
      <c r="AX452" s="912"/>
      <c r="AY452" s="1010"/>
      <c r="AZ452" s="912"/>
      <c r="BA452" s="912"/>
      <c r="BB452" s="912"/>
      <c r="BC452" s="912"/>
      <c r="BD452" s="912"/>
      <c r="BE452" s="912"/>
      <c r="BF452" s="912"/>
      <c r="BG452" s="912"/>
      <c r="BH452" s="912"/>
      <c r="BI452" s="912"/>
      <c r="BJ452" s="912"/>
      <c r="BK452" s="691"/>
    </row>
    <row r="453" spans="1:63" s="285" customFormat="1" ht="15.75" customHeight="1">
      <c r="A453" s="288"/>
      <c r="B453" s="288"/>
      <c r="C453" s="1396"/>
      <c r="D453" s="912"/>
      <c r="E453" s="912"/>
      <c r="F453" s="912"/>
      <c r="G453" s="912"/>
      <c r="H453" s="912"/>
      <c r="I453" s="912"/>
      <c r="J453" s="1010"/>
      <c r="K453" s="912"/>
      <c r="L453" s="912"/>
      <c r="M453" s="912"/>
      <c r="N453" s="912"/>
      <c r="O453" s="287"/>
      <c r="P453" s="912"/>
      <c r="Q453" s="997"/>
      <c r="R453" s="912"/>
      <c r="S453" s="912"/>
      <c r="T453" s="912"/>
      <c r="U453" s="912"/>
      <c r="V453" s="912"/>
      <c r="W453" s="912"/>
      <c r="X453" s="912"/>
      <c r="Y453" s="912"/>
      <c r="Z453" s="912"/>
      <c r="AA453" s="912"/>
      <c r="AB453" s="912"/>
      <c r="AC453" s="912"/>
      <c r="AD453" s="912"/>
      <c r="AE453" s="912"/>
      <c r="AF453" s="912"/>
      <c r="AG453" s="912"/>
      <c r="AH453" s="912"/>
      <c r="AI453" s="912"/>
      <c r="AJ453" s="912"/>
      <c r="AK453" s="912"/>
      <c r="AL453" s="912"/>
      <c r="AM453" s="912"/>
      <c r="AN453" s="912"/>
      <c r="AO453" s="912"/>
      <c r="AP453" s="912"/>
      <c r="AQ453" s="912"/>
      <c r="AR453" s="1010"/>
      <c r="AS453" s="912"/>
      <c r="AT453" s="912"/>
      <c r="AU453" s="912"/>
      <c r="AV453" s="912"/>
      <c r="AW453" s="912"/>
      <c r="AX453" s="912"/>
      <c r="AY453" s="1010"/>
      <c r="AZ453" s="912"/>
      <c r="BA453" s="912"/>
      <c r="BB453" s="912"/>
      <c r="BC453" s="912"/>
      <c r="BD453" s="912"/>
      <c r="BE453" s="912"/>
      <c r="BF453" s="912"/>
      <c r="BG453" s="912"/>
      <c r="BH453" s="912"/>
      <c r="BI453" s="912"/>
      <c r="BJ453" s="912"/>
      <c r="BK453" s="691"/>
    </row>
    <row r="454" spans="1:63" s="285" customFormat="1">
      <c r="A454" s="288"/>
      <c r="B454" s="288"/>
      <c r="C454" s="1396"/>
      <c r="D454" s="912"/>
      <c r="E454" s="912"/>
      <c r="F454" s="912"/>
      <c r="G454" s="912"/>
      <c r="H454" s="912"/>
      <c r="I454" s="912"/>
      <c r="J454" s="1010"/>
      <c r="K454" s="912"/>
      <c r="L454" s="912"/>
      <c r="M454" s="912"/>
      <c r="N454" s="912"/>
      <c r="O454" s="287"/>
      <c r="P454" s="912"/>
      <c r="Q454" s="997"/>
      <c r="R454" s="912"/>
      <c r="S454" s="912"/>
      <c r="T454" s="912"/>
      <c r="U454" s="912"/>
      <c r="V454" s="912"/>
      <c r="W454" s="912"/>
      <c r="X454" s="912"/>
      <c r="Y454" s="912"/>
      <c r="Z454" s="912"/>
      <c r="AA454" s="912"/>
      <c r="AB454" s="912"/>
      <c r="AC454" s="912"/>
      <c r="AD454" s="912"/>
      <c r="AE454" s="912"/>
      <c r="AF454" s="912"/>
      <c r="AG454" s="912"/>
      <c r="AH454" s="912"/>
      <c r="AI454" s="912"/>
      <c r="AJ454" s="912"/>
      <c r="AK454" s="912"/>
      <c r="AL454" s="912"/>
      <c r="AM454" s="912"/>
      <c r="AN454" s="912"/>
      <c r="AO454" s="912"/>
      <c r="AP454" s="912"/>
      <c r="AQ454" s="912"/>
      <c r="AR454" s="1010"/>
      <c r="AS454" s="912"/>
      <c r="AT454" s="912"/>
      <c r="AU454" s="912"/>
      <c r="AV454" s="912"/>
      <c r="AW454" s="912"/>
      <c r="AX454" s="912"/>
      <c r="AY454" s="1010"/>
      <c r="AZ454" s="912"/>
      <c r="BA454" s="912"/>
      <c r="BB454" s="912"/>
      <c r="BC454" s="912"/>
      <c r="BD454" s="912"/>
      <c r="BE454" s="912"/>
      <c r="BF454" s="912"/>
      <c r="BG454" s="912"/>
      <c r="BH454" s="912"/>
      <c r="BI454" s="912"/>
      <c r="BJ454" s="912"/>
      <c r="BK454" s="691"/>
    </row>
    <row r="455" spans="1:63" s="285" customFormat="1" ht="15.75" customHeight="1">
      <c r="A455" s="288"/>
      <c r="B455" s="288"/>
      <c r="C455" s="1396"/>
      <c r="D455" s="912"/>
      <c r="E455" s="912"/>
      <c r="F455" s="912"/>
      <c r="G455" s="912"/>
      <c r="H455" s="912"/>
      <c r="I455" s="912"/>
      <c r="J455" s="1010"/>
      <c r="K455" s="912"/>
      <c r="L455" s="912"/>
      <c r="M455" s="912"/>
      <c r="N455" s="912"/>
      <c r="O455" s="287"/>
      <c r="P455" s="912"/>
      <c r="Q455" s="997"/>
      <c r="R455" s="912"/>
      <c r="S455" s="912"/>
      <c r="T455" s="912"/>
      <c r="U455" s="912"/>
      <c r="V455" s="912"/>
      <c r="W455" s="912"/>
      <c r="X455" s="912"/>
      <c r="Y455" s="912"/>
      <c r="Z455" s="912"/>
      <c r="AA455" s="912"/>
      <c r="AB455" s="912"/>
      <c r="AC455" s="912"/>
      <c r="AD455" s="912"/>
      <c r="AE455" s="912"/>
      <c r="AF455" s="912"/>
      <c r="AG455" s="912"/>
      <c r="AH455" s="912"/>
      <c r="AI455" s="912"/>
      <c r="AJ455" s="912"/>
      <c r="AK455" s="912"/>
      <c r="AL455" s="912"/>
      <c r="AM455" s="912"/>
      <c r="AN455" s="912"/>
      <c r="AO455" s="912"/>
      <c r="AP455" s="912"/>
      <c r="AQ455" s="912"/>
      <c r="AR455" s="1010"/>
      <c r="AS455" s="912"/>
      <c r="AT455" s="912"/>
      <c r="AU455" s="912"/>
      <c r="AV455" s="912"/>
      <c r="AW455" s="912"/>
      <c r="AX455" s="912"/>
      <c r="AY455" s="1010"/>
      <c r="AZ455" s="912"/>
      <c r="BA455" s="912"/>
      <c r="BB455" s="912"/>
      <c r="BC455" s="912"/>
      <c r="BD455" s="912"/>
      <c r="BE455" s="912"/>
      <c r="BF455" s="912"/>
      <c r="BG455" s="912"/>
      <c r="BH455" s="912"/>
      <c r="BI455" s="912"/>
      <c r="BJ455" s="912"/>
      <c r="BK455" s="691"/>
    </row>
    <row r="456" spans="1:63" s="285" customFormat="1">
      <c r="A456" s="288"/>
      <c r="B456" s="288"/>
      <c r="C456" s="1396"/>
      <c r="D456" s="912"/>
      <c r="E456" s="912"/>
      <c r="F456" s="912"/>
      <c r="G456" s="912"/>
      <c r="H456" s="912"/>
      <c r="I456" s="912"/>
      <c r="J456" s="1010"/>
      <c r="K456" s="912"/>
      <c r="L456" s="912"/>
      <c r="M456" s="912"/>
      <c r="N456" s="912"/>
      <c r="O456" s="287"/>
      <c r="P456" s="912"/>
      <c r="Q456" s="997"/>
      <c r="R456" s="912"/>
      <c r="S456" s="912"/>
      <c r="T456" s="912"/>
      <c r="U456" s="912"/>
      <c r="V456" s="912"/>
      <c r="W456" s="912"/>
      <c r="X456" s="912"/>
      <c r="Y456" s="912"/>
      <c r="Z456" s="912"/>
      <c r="AA456" s="912"/>
      <c r="AB456" s="912"/>
      <c r="AC456" s="912"/>
      <c r="AD456" s="912"/>
      <c r="AE456" s="912"/>
      <c r="AF456" s="912"/>
      <c r="AG456" s="912"/>
      <c r="AH456" s="912"/>
      <c r="AI456" s="912"/>
      <c r="AJ456" s="912"/>
      <c r="AK456" s="912"/>
      <c r="AL456" s="912"/>
      <c r="AM456" s="912"/>
      <c r="AN456" s="912"/>
      <c r="AO456" s="912"/>
      <c r="AP456" s="912"/>
      <c r="AQ456" s="912"/>
      <c r="AR456" s="1010"/>
      <c r="AS456" s="912"/>
      <c r="AT456" s="912"/>
      <c r="AU456" s="912"/>
      <c r="AV456" s="912"/>
      <c r="AW456" s="912"/>
      <c r="AX456" s="912"/>
      <c r="AY456" s="1010"/>
      <c r="AZ456" s="912"/>
      <c r="BA456" s="912"/>
      <c r="BB456" s="912"/>
      <c r="BC456" s="912"/>
      <c r="BD456" s="912"/>
      <c r="BE456" s="912"/>
      <c r="BF456" s="912"/>
      <c r="BG456" s="912"/>
      <c r="BH456" s="912"/>
      <c r="BI456" s="912"/>
      <c r="BJ456" s="912"/>
      <c r="BK456" s="691"/>
    </row>
    <row r="457" spans="1:63" s="285" customFormat="1" ht="15.75" customHeight="1">
      <c r="A457" s="288"/>
      <c r="B457" s="288"/>
      <c r="C457" s="1396"/>
      <c r="D457" s="912"/>
      <c r="E457" s="912"/>
      <c r="F457" s="912"/>
      <c r="G457" s="912"/>
      <c r="H457" s="912"/>
      <c r="I457" s="912"/>
      <c r="J457" s="1010"/>
      <c r="K457" s="912"/>
      <c r="L457" s="912"/>
      <c r="M457" s="912"/>
      <c r="N457" s="912"/>
      <c r="O457" s="287"/>
      <c r="P457" s="912"/>
      <c r="Q457" s="997"/>
      <c r="R457" s="912"/>
      <c r="S457" s="912"/>
      <c r="T457" s="912"/>
      <c r="U457" s="912"/>
      <c r="V457" s="912"/>
      <c r="W457" s="912"/>
      <c r="X457" s="912"/>
      <c r="Y457" s="912"/>
      <c r="Z457" s="912"/>
      <c r="AA457" s="912"/>
      <c r="AB457" s="912"/>
      <c r="AC457" s="912"/>
      <c r="AD457" s="912"/>
      <c r="AE457" s="912"/>
      <c r="AF457" s="912"/>
      <c r="AG457" s="912"/>
      <c r="AH457" s="912"/>
      <c r="AI457" s="912"/>
      <c r="AJ457" s="912"/>
      <c r="AK457" s="912"/>
      <c r="AL457" s="912"/>
      <c r="AM457" s="912"/>
      <c r="AN457" s="912"/>
      <c r="AO457" s="912"/>
      <c r="AP457" s="912"/>
      <c r="AQ457" s="912"/>
      <c r="AR457" s="1010"/>
      <c r="AS457" s="912"/>
      <c r="AT457" s="912"/>
      <c r="AU457" s="912"/>
      <c r="AV457" s="912"/>
      <c r="AW457" s="912"/>
      <c r="AX457" s="912"/>
      <c r="AY457" s="1010"/>
      <c r="AZ457" s="912"/>
      <c r="BA457" s="912"/>
      <c r="BB457" s="912"/>
      <c r="BC457" s="912"/>
      <c r="BD457" s="912"/>
      <c r="BE457" s="912"/>
      <c r="BF457" s="912"/>
      <c r="BG457" s="912"/>
      <c r="BH457" s="912"/>
      <c r="BI457" s="912"/>
      <c r="BJ457" s="912"/>
      <c r="BK457" s="691"/>
    </row>
    <row r="458" spans="1:63" s="285" customFormat="1">
      <c r="A458" s="288"/>
      <c r="B458" s="288"/>
      <c r="C458" s="1396"/>
      <c r="D458" s="912"/>
      <c r="E458" s="912"/>
      <c r="F458" s="912"/>
      <c r="G458" s="912"/>
      <c r="H458" s="912"/>
      <c r="I458" s="912"/>
      <c r="J458" s="1010"/>
      <c r="K458" s="912"/>
      <c r="L458" s="912"/>
      <c r="M458" s="912"/>
      <c r="N458" s="912"/>
      <c r="O458" s="287"/>
      <c r="P458" s="912"/>
      <c r="Q458" s="997"/>
      <c r="R458" s="912"/>
      <c r="S458" s="912"/>
      <c r="T458" s="912"/>
      <c r="U458" s="912"/>
      <c r="V458" s="912"/>
      <c r="W458" s="912"/>
      <c r="X458" s="912"/>
      <c r="Y458" s="912"/>
      <c r="Z458" s="912"/>
      <c r="AA458" s="912"/>
      <c r="AB458" s="912"/>
      <c r="AC458" s="912"/>
      <c r="AD458" s="912"/>
      <c r="AE458" s="912"/>
      <c r="AF458" s="912"/>
      <c r="AG458" s="912"/>
      <c r="AH458" s="912"/>
      <c r="AI458" s="912"/>
      <c r="AJ458" s="912"/>
      <c r="AK458" s="912"/>
      <c r="AL458" s="912"/>
      <c r="AM458" s="912"/>
      <c r="AN458" s="912"/>
      <c r="AO458" s="912"/>
      <c r="AP458" s="912"/>
      <c r="AQ458" s="912"/>
      <c r="AR458" s="1010"/>
      <c r="AS458" s="912"/>
      <c r="AT458" s="912"/>
      <c r="AU458" s="912"/>
      <c r="AV458" s="912"/>
      <c r="AW458" s="912"/>
      <c r="AX458" s="912"/>
      <c r="AY458" s="1010"/>
      <c r="AZ458" s="912"/>
      <c r="BA458" s="912"/>
      <c r="BB458" s="912"/>
      <c r="BC458" s="912"/>
      <c r="BD458" s="912"/>
      <c r="BE458" s="912"/>
      <c r="BF458" s="912"/>
      <c r="BG458" s="912"/>
      <c r="BH458" s="912"/>
      <c r="BI458" s="912"/>
      <c r="BJ458" s="912"/>
      <c r="BK458" s="691"/>
    </row>
    <row r="459" spans="1:63" s="285" customFormat="1" ht="15.75" customHeight="1">
      <c r="A459" s="288"/>
      <c r="B459" s="288"/>
      <c r="C459" s="1396"/>
      <c r="D459" s="912"/>
      <c r="E459" s="912"/>
      <c r="F459" s="912"/>
      <c r="G459" s="912"/>
      <c r="H459" s="912"/>
      <c r="I459" s="912"/>
      <c r="J459" s="1010"/>
      <c r="K459" s="912"/>
      <c r="L459" s="912"/>
      <c r="M459" s="912"/>
      <c r="N459" s="912"/>
      <c r="O459" s="287"/>
      <c r="P459" s="912"/>
      <c r="Q459" s="997"/>
      <c r="R459" s="912"/>
      <c r="S459" s="912"/>
      <c r="T459" s="912"/>
      <c r="U459" s="912"/>
      <c r="V459" s="912"/>
      <c r="W459" s="912"/>
      <c r="X459" s="912"/>
      <c r="Y459" s="912"/>
      <c r="Z459" s="912"/>
      <c r="AA459" s="912"/>
      <c r="AB459" s="912"/>
      <c r="AC459" s="912"/>
      <c r="AD459" s="912"/>
      <c r="AE459" s="912"/>
      <c r="AF459" s="912"/>
      <c r="AG459" s="912"/>
      <c r="AH459" s="912"/>
      <c r="AI459" s="912"/>
      <c r="AJ459" s="912"/>
      <c r="AK459" s="912"/>
      <c r="AL459" s="912"/>
      <c r="AM459" s="912"/>
      <c r="AN459" s="912"/>
      <c r="AO459" s="912"/>
      <c r="AP459" s="912"/>
      <c r="AQ459" s="912"/>
      <c r="AR459" s="1010"/>
      <c r="AS459" s="912"/>
      <c r="AT459" s="912"/>
      <c r="AU459" s="912"/>
      <c r="AV459" s="912"/>
      <c r="AW459" s="912"/>
      <c r="AX459" s="912"/>
      <c r="AY459" s="1010"/>
      <c r="AZ459" s="912"/>
      <c r="BA459" s="912"/>
      <c r="BB459" s="912"/>
      <c r="BC459" s="912"/>
      <c r="BD459" s="912"/>
      <c r="BE459" s="912"/>
      <c r="BF459" s="912"/>
      <c r="BG459" s="912"/>
      <c r="BH459" s="912"/>
      <c r="BI459" s="912"/>
      <c r="BJ459" s="912"/>
      <c r="BK459" s="691"/>
    </row>
    <row r="460" spans="1:63" s="285" customFormat="1">
      <c r="A460" s="288"/>
      <c r="B460" s="288"/>
      <c r="C460" s="1396"/>
      <c r="D460" s="912"/>
      <c r="E460" s="912"/>
      <c r="F460" s="912"/>
      <c r="G460" s="912"/>
      <c r="H460" s="912"/>
      <c r="I460" s="912"/>
      <c r="J460" s="1010"/>
      <c r="K460" s="912"/>
      <c r="L460" s="912"/>
      <c r="M460" s="912"/>
      <c r="N460" s="912"/>
      <c r="O460" s="287"/>
      <c r="P460" s="912"/>
      <c r="Q460" s="997"/>
      <c r="R460" s="912"/>
      <c r="S460" s="912"/>
      <c r="T460" s="912"/>
      <c r="U460" s="912"/>
      <c r="V460" s="912"/>
      <c r="W460" s="912"/>
      <c r="X460" s="912"/>
      <c r="Y460" s="912"/>
      <c r="Z460" s="912"/>
      <c r="AA460" s="912"/>
      <c r="AB460" s="912"/>
      <c r="AC460" s="912"/>
      <c r="AD460" s="912"/>
      <c r="AE460" s="912"/>
      <c r="AF460" s="912"/>
      <c r="AG460" s="912"/>
      <c r="AH460" s="912"/>
      <c r="AI460" s="912"/>
      <c r="AJ460" s="912"/>
      <c r="AK460" s="912"/>
      <c r="AL460" s="912"/>
      <c r="AM460" s="912"/>
      <c r="AN460" s="912"/>
      <c r="AO460" s="912"/>
      <c r="AP460" s="912"/>
      <c r="AQ460" s="912"/>
      <c r="AR460" s="1010"/>
      <c r="AS460" s="912"/>
      <c r="AT460" s="912"/>
      <c r="AU460" s="912"/>
      <c r="AV460" s="912"/>
      <c r="AW460" s="912"/>
      <c r="AX460" s="912"/>
      <c r="AY460" s="1010"/>
      <c r="AZ460" s="912"/>
      <c r="BA460" s="912"/>
      <c r="BB460" s="912"/>
      <c r="BC460" s="912"/>
      <c r="BD460" s="912"/>
      <c r="BE460" s="912"/>
      <c r="BF460" s="912"/>
      <c r="BG460" s="912"/>
      <c r="BH460" s="912"/>
      <c r="BI460" s="912"/>
      <c r="BJ460" s="912"/>
      <c r="BK460" s="691"/>
    </row>
    <row r="461" spans="1:63" s="285" customFormat="1" ht="15.75" customHeight="1">
      <c r="A461" s="288"/>
      <c r="B461" s="288"/>
      <c r="C461" s="1396"/>
      <c r="D461" s="912"/>
      <c r="E461" s="912"/>
      <c r="F461" s="912"/>
      <c r="G461" s="912"/>
      <c r="H461" s="912"/>
      <c r="I461" s="912"/>
      <c r="J461" s="1010"/>
      <c r="K461" s="912"/>
      <c r="L461" s="912"/>
      <c r="M461" s="912"/>
      <c r="N461" s="912"/>
      <c r="O461" s="287"/>
      <c r="P461" s="912"/>
      <c r="Q461" s="997"/>
      <c r="R461" s="912"/>
      <c r="S461" s="912"/>
      <c r="T461" s="912"/>
      <c r="U461" s="912"/>
      <c r="V461" s="912"/>
      <c r="W461" s="912"/>
      <c r="X461" s="912"/>
      <c r="Y461" s="912"/>
      <c r="Z461" s="912"/>
      <c r="AA461" s="912"/>
      <c r="AB461" s="912"/>
      <c r="AC461" s="912"/>
      <c r="AD461" s="912"/>
      <c r="AE461" s="912"/>
      <c r="AF461" s="912"/>
      <c r="AG461" s="912"/>
      <c r="AH461" s="912"/>
      <c r="AI461" s="912"/>
      <c r="AJ461" s="912"/>
      <c r="AK461" s="912"/>
      <c r="AL461" s="912"/>
      <c r="AM461" s="912"/>
      <c r="AN461" s="912"/>
      <c r="AO461" s="912"/>
      <c r="AP461" s="912"/>
      <c r="AQ461" s="912"/>
      <c r="AR461" s="1010"/>
      <c r="AS461" s="912"/>
      <c r="AT461" s="912"/>
      <c r="AU461" s="912"/>
      <c r="AV461" s="912"/>
      <c r="AW461" s="912"/>
      <c r="AX461" s="912"/>
      <c r="AY461" s="1010"/>
      <c r="AZ461" s="912"/>
      <c r="BA461" s="912"/>
      <c r="BB461" s="912"/>
      <c r="BC461" s="912"/>
      <c r="BD461" s="912"/>
      <c r="BE461" s="912"/>
      <c r="BF461" s="912"/>
      <c r="BG461" s="912"/>
      <c r="BH461" s="912"/>
      <c r="BI461" s="912"/>
      <c r="BJ461" s="912"/>
      <c r="BK461" s="691"/>
    </row>
    <row r="462" spans="1:63" s="285" customFormat="1">
      <c r="A462" s="288"/>
      <c r="B462" s="288"/>
      <c r="C462" s="1396"/>
      <c r="D462" s="912"/>
      <c r="E462" s="912"/>
      <c r="F462" s="912"/>
      <c r="G462" s="912"/>
      <c r="H462" s="912"/>
      <c r="I462" s="912"/>
      <c r="J462" s="1010"/>
      <c r="K462" s="912"/>
      <c r="L462" s="912"/>
      <c r="M462" s="912"/>
      <c r="N462" s="912"/>
      <c r="O462" s="287"/>
      <c r="P462" s="912"/>
      <c r="Q462" s="997"/>
      <c r="R462" s="912"/>
      <c r="S462" s="912"/>
      <c r="T462" s="912"/>
      <c r="U462" s="912"/>
      <c r="V462" s="912"/>
      <c r="W462" s="912"/>
      <c r="X462" s="912"/>
      <c r="Y462" s="912"/>
      <c r="Z462" s="912"/>
      <c r="AA462" s="912"/>
      <c r="AB462" s="912"/>
      <c r="AC462" s="912"/>
      <c r="AD462" s="912"/>
      <c r="AE462" s="912"/>
      <c r="AF462" s="912"/>
      <c r="AG462" s="912"/>
      <c r="AH462" s="912"/>
      <c r="AI462" s="912"/>
      <c r="AJ462" s="912"/>
      <c r="AK462" s="912"/>
      <c r="AL462" s="912"/>
      <c r="AM462" s="912"/>
      <c r="AN462" s="912"/>
      <c r="AO462" s="912"/>
      <c r="AP462" s="912"/>
      <c r="AQ462" s="912"/>
      <c r="AR462" s="1010"/>
      <c r="AS462" s="912"/>
      <c r="AT462" s="912"/>
      <c r="AU462" s="912"/>
      <c r="AV462" s="912"/>
      <c r="AW462" s="912"/>
      <c r="AX462" s="912"/>
      <c r="AY462" s="1010"/>
      <c r="AZ462" s="912"/>
      <c r="BA462" s="912"/>
      <c r="BB462" s="912"/>
      <c r="BC462" s="912"/>
      <c r="BD462" s="912"/>
      <c r="BE462" s="912"/>
      <c r="BF462" s="912"/>
      <c r="BG462" s="912"/>
      <c r="BH462" s="912"/>
      <c r="BI462" s="912"/>
      <c r="BJ462" s="912"/>
      <c r="BK462" s="691"/>
    </row>
    <row r="463" spans="1:63" s="285" customFormat="1" ht="15.75" customHeight="1">
      <c r="A463" s="288"/>
      <c r="B463" s="288"/>
      <c r="C463" s="1396"/>
      <c r="D463" s="912"/>
      <c r="E463" s="912"/>
      <c r="F463" s="912"/>
      <c r="G463" s="912"/>
      <c r="H463" s="912"/>
      <c r="I463" s="912"/>
      <c r="J463" s="1010"/>
      <c r="K463" s="912"/>
      <c r="L463" s="912"/>
      <c r="M463" s="912"/>
      <c r="N463" s="912"/>
      <c r="O463" s="287"/>
      <c r="P463" s="912"/>
      <c r="Q463" s="997"/>
      <c r="R463" s="912"/>
      <c r="S463" s="912"/>
      <c r="T463" s="912"/>
      <c r="U463" s="912"/>
      <c r="V463" s="912"/>
      <c r="W463" s="912"/>
      <c r="X463" s="912"/>
      <c r="Y463" s="912"/>
      <c r="Z463" s="912"/>
      <c r="AA463" s="912"/>
      <c r="AB463" s="912"/>
      <c r="AC463" s="912"/>
      <c r="AD463" s="912"/>
      <c r="AE463" s="912"/>
      <c r="AF463" s="912"/>
      <c r="AG463" s="912"/>
      <c r="AH463" s="912"/>
      <c r="AI463" s="912"/>
      <c r="AJ463" s="912"/>
      <c r="AK463" s="912"/>
      <c r="AL463" s="912"/>
      <c r="AM463" s="912"/>
      <c r="AN463" s="912"/>
      <c r="AO463" s="912"/>
      <c r="AP463" s="912"/>
      <c r="AQ463" s="912"/>
      <c r="AR463" s="1010"/>
      <c r="AS463" s="912"/>
      <c r="AT463" s="912"/>
      <c r="AU463" s="912"/>
      <c r="AV463" s="912"/>
      <c r="AW463" s="912"/>
      <c r="AX463" s="912"/>
      <c r="AY463" s="1010"/>
      <c r="AZ463" s="912"/>
      <c r="BA463" s="912"/>
      <c r="BB463" s="912"/>
      <c r="BC463" s="912"/>
      <c r="BD463" s="912"/>
      <c r="BE463" s="912"/>
      <c r="BF463" s="912"/>
      <c r="BG463" s="912"/>
      <c r="BH463" s="912"/>
      <c r="BI463" s="912"/>
      <c r="BJ463" s="912"/>
      <c r="BK463" s="691"/>
    </row>
    <row r="464" spans="1:63" s="285" customFormat="1">
      <c r="A464" s="288"/>
      <c r="B464" s="288"/>
      <c r="C464" s="1396"/>
      <c r="D464" s="912"/>
      <c r="E464" s="912"/>
      <c r="F464" s="912"/>
      <c r="G464" s="912"/>
      <c r="H464" s="912"/>
      <c r="I464" s="912"/>
      <c r="J464" s="1010"/>
      <c r="K464" s="912"/>
      <c r="L464" s="912"/>
      <c r="M464" s="912"/>
      <c r="N464" s="912"/>
      <c r="O464" s="287"/>
      <c r="P464" s="912"/>
      <c r="Q464" s="997"/>
      <c r="R464" s="912"/>
      <c r="S464" s="912"/>
      <c r="T464" s="912"/>
      <c r="U464" s="912"/>
      <c r="V464" s="912"/>
      <c r="W464" s="912"/>
      <c r="X464" s="912"/>
      <c r="Y464" s="912"/>
      <c r="Z464" s="912"/>
      <c r="AA464" s="912"/>
      <c r="AB464" s="912"/>
      <c r="AC464" s="912"/>
      <c r="AD464" s="912"/>
      <c r="AE464" s="912"/>
      <c r="AF464" s="912"/>
      <c r="AG464" s="912"/>
      <c r="AH464" s="912"/>
      <c r="AI464" s="912"/>
      <c r="AJ464" s="912"/>
      <c r="AK464" s="912"/>
      <c r="AL464" s="912"/>
      <c r="AM464" s="912"/>
      <c r="AN464" s="912"/>
      <c r="AO464" s="912"/>
      <c r="AP464" s="912"/>
      <c r="AQ464" s="912"/>
      <c r="AR464" s="1010"/>
      <c r="AS464" s="912"/>
      <c r="AT464" s="912"/>
      <c r="AU464" s="912"/>
      <c r="AV464" s="912"/>
      <c r="AW464" s="912"/>
      <c r="AX464" s="912"/>
      <c r="AY464" s="1010"/>
      <c r="AZ464" s="912"/>
      <c r="BA464" s="912"/>
      <c r="BB464" s="912"/>
      <c r="BC464" s="912"/>
      <c r="BD464" s="912"/>
      <c r="BE464" s="912"/>
      <c r="BF464" s="912"/>
      <c r="BG464" s="912"/>
      <c r="BH464" s="912"/>
      <c r="BI464" s="912"/>
      <c r="BJ464" s="912"/>
      <c r="BK464" s="691"/>
    </row>
    <row r="465" spans="1:63" s="285" customFormat="1" ht="15.75" customHeight="1">
      <c r="A465" s="288"/>
      <c r="B465" s="288"/>
      <c r="C465" s="1396"/>
      <c r="D465" s="912"/>
      <c r="E465" s="912"/>
      <c r="F465" s="912"/>
      <c r="G465" s="912"/>
      <c r="H465" s="912"/>
      <c r="I465" s="912"/>
      <c r="J465" s="1010"/>
      <c r="K465" s="912"/>
      <c r="L465" s="912"/>
      <c r="M465" s="912"/>
      <c r="N465" s="912"/>
      <c r="O465" s="287"/>
      <c r="P465" s="912"/>
      <c r="Q465" s="997"/>
      <c r="R465" s="912"/>
      <c r="S465" s="912"/>
      <c r="T465" s="912"/>
      <c r="U465" s="912"/>
      <c r="V465" s="912"/>
      <c r="W465" s="912"/>
      <c r="X465" s="912"/>
      <c r="Y465" s="912"/>
      <c r="Z465" s="912"/>
      <c r="AA465" s="912"/>
      <c r="AB465" s="912"/>
      <c r="AC465" s="912"/>
      <c r="AD465" s="912"/>
      <c r="AE465" s="912"/>
      <c r="AF465" s="912"/>
      <c r="AG465" s="912"/>
      <c r="AH465" s="912"/>
      <c r="AI465" s="912"/>
      <c r="AJ465" s="912"/>
      <c r="AK465" s="912"/>
      <c r="AL465" s="912"/>
      <c r="AM465" s="912"/>
      <c r="AN465" s="912"/>
      <c r="AO465" s="912"/>
      <c r="AP465" s="912"/>
      <c r="AQ465" s="912"/>
      <c r="AR465" s="1010"/>
      <c r="AS465" s="912"/>
      <c r="AT465" s="912"/>
      <c r="AU465" s="912"/>
      <c r="AV465" s="912"/>
      <c r="AW465" s="912"/>
      <c r="AX465" s="912"/>
      <c r="AY465" s="1010"/>
      <c r="AZ465" s="912"/>
      <c r="BA465" s="912"/>
      <c r="BB465" s="912"/>
      <c r="BC465" s="912"/>
      <c r="BD465" s="912"/>
      <c r="BE465" s="912"/>
      <c r="BF465" s="912"/>
      <c r="BG465" s="912"/>
      <c r="BH465" s="912"/>
      <c r="BI465" s="912"/>
      <c r="BJ465" s="912"/>
      <c r="BK465" s="691"/>
    </row>
    <row r="466" spans="1:63" s="285" customFormat="1">
      <c r="A466" s="288"/>
      <c r="B466" s="288"/>
      <c r="C466" s="1396"/>
      <c r="D466" s="912"/>
      <c r="E466" s="912"/>
      <c r="F466" s="912"/>
      <c r="G466" s="912"/>
      <c r="H466" s="912"/>
      <c r="I466" s="912"/>
      <c r="J466" s="1010"/>
      <c r="K466" s="912"/>
      <c r="L466" s="912"/>
      <c r="M466" s="912"/>
      <c r="N466" s="912"/>
      <c r="O466" s="287"/>
      <c r="P466" s="912"/>
      <c r="Q466" s="997"/>
      <c r="R466" s="912"/>
      <c r="S466" s="912"/>
      <c r="T466" s="912"/>
      <c r="U466" s="912"/>
      <c r="V466" s="912"/>
      <c r="W466" s="912"/>
      <c r="X466" s="912"/>
      <c r="Y466" s="912"/>
      <c r="Z466" s="912"/>
      <c r="AA466" s="912"/>
      <c r="AB466" s="912"/>
      <c r="AC466" s="912"/>
      <c r="AD466" s="912"/>
      <c r="AE466" s="912"/>
      <c r="AF466" s="912"/>
      <c r="AG466" s="912"/>
      <c r="AH466" s="912"/>
      <c r="AI466" s="912"/>
      <c r="AJ466" s="912"/>
      <c r="AK466" s="912"/>
      <c r="AL466" s="912"/>
      <c r="AM466" s="912"/>
      <c r="AN466" s="912"/>
      <c r="AO466" s="912"/>
      <c r="AP466" s="912"/>
      <c r="AQ466" s="912"/>
      <c r="AR466" s="1010"/>
      <c r="AS466" s="912"/>
      <c r="AT466" s="912"/>
      <c r="AU466" s="912"/>
      <c r="AV466" s="912"/>
      <c r="AW466" s="912"/>
      <c r="AX466" s="912"/>
      <c r="AY466" s="1010"/>
      <c r="AZ466" s="912"/>
      <c r="BA466" s="912"/>
      <c r="BB466" s="912"/>
      <c r="BC466" s="912"/>
      <c r="BD466" s="912"/>
      <c r="BE466" s="912"/>
      <c r="BF466" s="912"/>
      <c r="BG466" s="912"/>
      <c r="BH466" s="912"/>
      <c r="BI466" s="912"/>
      <c r="BJ466" s="912"/>
      <c r="BK466" s="691"/>
    </row>
    <row r="467" spans="1:63" s="285" customFormat="1" ht="15.75" customHeight="1">
      <c r="A467" s="288"/>
      <c r="B467" s="288"/>
      <c r="C467" s="1396"/>
      <c r="D467" s="912"/>
      <c r="E467" s="912"/>
      <c r="F467" s="912"/>
      <c r="G467" s="912"/>
      <c r="H467" s="912"/>
      <c r="I467" s="912"/>
      <c r="J467" s="1010"/>
      <c r="K467" s="912"/>
      <c r="L467" s="912"/>
      <c r="M467" s="912"/>
      <c r="N467" s="912"/>
      <c r="O467" s="287"/>
      <c r="P467" s="912"/>
      <c r="Q467" s="997"/>
      <c r="R467" s="912"/>
      <c r="S467" s="912"/>
      <c r="T467" s="912"/>
      <c r="U467" s="912"/>
      <c r="V467" s="912"/>
      <c r="W467" s="912"/>
      <c r="X467" s="912"/>
      <c r="Y467" s="912"/>
      <c r="Z467" s="912"/>
      <c r="AA467" s="912"/>
      <c r="AB467" s="912"/>
      <c r="AC467" s="912"/>
      <c r="AD467" s="912"/>
      <c r="AE467" s="912"/>
      <c r="AF467" s="912"/>
      <c r="AG467" s="912"/>
      <c r="AH467" s="912"/>
      <c r="AI467" s="912"/>
      <c r="AJ467" s="912"/>
      <c r="AK467" s="912"/>
      <c r="AL467" s="912"/>
      <c r="AM467" s="912"/>
      <c r="AN467" s="912"/>
      <c r="AO467" s="912"/>
      <c r="AP467" s="912"/>
      <c r="AQ467" s="912"/>
      <c r="AR467" s="1010"/>
      <c r="AS467" s="912"/>
      <c r="AT467" s="912"/>
      <c r="AU467" s="912"/>
      <c r="AV467" s="912"/>
      <c r="AW467" s="912"/>
      <c r="AX467" s="912"/>
      <c r="AY467" s="1010"/>
      <c r="AZ467" s="912"/>
      <c r="BA467" s="912"/>
      <c r="BB467" s="912"/>
      <c r="BC467" s="912"/>
      <c r="BD467" s="912"/>
      <c r="BE467" s="912"/>
      <c r="BF467" s="912"/>
      <c r="BG467" s="912"/>
      <c r="BH467" s="912"/>
      <c r="BI467" s="912"/>
      <c r="BJ467" s="912"/>
      <c r="BK467" s="691"/>
    </row>
    <row r="468" spans="1:63" s="285" customFormat="1">
      <c r="A468" s="288"/>
      <c r="B468" s="288"/>
      <c r="C468" s="1396"/>
      <c r="D468" s="912"/>
      <c r="E468" s="912"/>
      <c r="F468" s="912"/>
      <c r="G468" s="912"/>
      <c r="H468" s="912"/>
      <c r="I468" s="912"/>
      <c r="J468" s="1010"/>
      <c r="K468" s="912"/>
      <c r="L468" s="912"/>
      <c r="M468" s="912"/>
      <c r="N468" s="912"/>
      <c r="O468" s="287"/>
      <c r="P468" s="912"/>
      <c r="Q468" s="997"/>
      <c r="R468" s="912"/>
      <c r="S468" s="912"/>
      <c r="T468" s="912"/>
      <c r="U468" s="912"/>
      <c r="V468" s="912"/>
      <c r="W468" s="912"/>
      <c r="X468" s="912"/>
      <c r="Y468" s="912"/>
      <c r="Z468" s="912"/>
      <c r="AA468" s="912"/>
      <c r="AB468" s="912"/>
      <c r="AC468" s="912"/>
      <c r="AD468" s="912"/>
      <c r="AE468" s="912"/>
      <c r="AF468" s="912"/>
      <c r="AG468" s="912"/>
      <c r="AH468" s="912"/>
      <c r="AI468" s="912"/>
      <c r="AJ468" s="912"/>
      <c r="AK468" s="912"/>
      <c r="AL468" s="912"/>
      <c r="AM468" s="912"/>
      <c r="AN468" s="912"/>
      <c r="AO468" s="912"/>
      <c r="AP468" s="912"/>
      <c r="AQ468" s="912"/>
      <c r="AR468" s="1010"/>
      <c r="AS468" s="912"/>
      <c r="AT468" s="912"/>
      <c r="AU468" s="912"/>
      <c r="AV468" s="912"/>
      <c r="AW468" s="912"/>
      <c r="AX468" s="912"/>
      <c r="AY468" s="1010"/>
      <c r="AZ468" s="912"/>
      <c r="BA468" s="912"/>
      <c r="BB468" s="912"/>
      <c r="BC468" s="912"/>
      <c r="BD468" s="912"/>
      <c r="BE468" s="912"/>
      <c r="BF468" s="912"/>
      <c r="BG468" s="912"/>
      <c r="BH468" s="912"/>
      <c r="BI468" s="912"/>
      <c r="BJ468" s="912"/>
      <c r="BK468" s="691"/>
    </row>
    <row r="469" spans="1:63" s="285" customFormat="1" ht="15.75" customHeight="1">
      <c r="A469" s="288"/>
      <c r="B469" s="288"/>
      <c r="C469" s="1396"/>
      <c r="D469" s="912"/>
      <c r="E469" s="912"/>
      <c r="F469" s="912"/>
      <c r="G469" s="912"/>
      <c r="H469" s="912"/>
      <c r="I469" s="912"/>
      <c r="J469" s="1010"/>
      <c r="K469" s="912"/>
      <c r="L469" s="912"/>
      <c r="M469" s="912"/>
      <c r="N469" s="912"/>
      <c r="O469" s="287"/>
      <c r="P469" s="912"/>
      <c r="Q469" s="997"/>
      <c r="R469" s="912"/>
      <c r="S469" s="912"/>
      <c r="T469" s="912"/>
      <c r="U469" s="912"/>
      <c r="V469" s="912"/>
      <c r="W469" s="912"/>
      <c r="X469" s="912"/>
      <c r="Y469" s="912"/>
      <c r="Z469" s="912"/>
      <c r="AA469" s="912"/>
      <c r="AB469" s="912"/>
      <c r="AC469" s="912"/>
      <c r="AD469" s="912"/>
      <c r="AE469" s="912"/>
      <c r="AF469" s="912"/>
      <c r="AG469" s="912"/>
      <c r="AH469" s="912"/>
      <c r="AI469" s="912"/>
      <c r="AJ469" s="912"/>
      <c r="AK469" s="912"/>
      <c r="AL469" s="912"/>
      <c r="AM469" s="912"/>
      <c r="AN469" s="912"/>
      <c r="AO469" s="912"/>
      <c r="AP469" s="912"/>
      <c r="AQ469" s="912"/>
      <c r="AR469" s="1010"/>
      <c r="AS469" s="912"/>
      <c r="AT469" s="912"/>
      <c r="AU469" s="912"/>
      <c r="AV469" s="912"/>
      <c r="AW469" s="912"/>
      <c r="AX469" s="912"/>
      <c r="AY469" s="1010"/>
      <c r="AZ469" s="912"/>
      <c r="BA469" s="912"/>
      <c r="BB469" s="912"/>
      <c r="BC469" s="912"/>
      <c r="BD469" s="912"/>
      <c r="BE469" s="912"/>
      <c r="BF469" s="912"/>
      <c r="BG469" s="912"/>
      <c r="BH469" s="912"/>
      <c r="BI469" s="912"/>
      <c r="BJ469" s="912"/>
      <c r="BK469" s="691"/>
    </row>
    <row r="470" spans="1:63" s="285" customFormat="1">
      <c r="A470" s="288"/>
      <c r="B470" s="288"/>
      <c r="C470" s="1396"/>
      <c r="D470" s="912"/>
      <c r="E470" s="912"/>
      <c r="F470" s="912"/>
      <c r="G470" s="912"/>
      <c r="H470" s="912"/>
      <c r="I470" s="912"/>
      <c r="J470" s="1010"/>
      <c r="K470" s="912"/>
      <c r="L470" s="912"/>
      <c r="M470" s="912"/>
      <c r="N470" s="912"/>
      <c r="O470" s="287"/>
      <c r="P470" s="912"/>
      <c r="Q470" s="997"/>
      <c r="R470" s="912"/>
      <c r="S470" s="912"/>
      <c r="T470" s="912"/>
      <c r="U470" s="912"/>
      <c r="V470" s="912"/>
      <c r="W470" s="912"/>
      <c r="X470" s="912"/>
      <c r="Y470" s="912"/>
      <c r="Z470" s="912"/>
      <c r="AA470" s="912"/>
      <c r="AB470" s="912"/>
      <c r="AC470" s="912"/>
      <c r="AD470" s="912"/>
      <c r="AE470" s="912"/>
      <c r="AF470" s="912"/>
      <c r="AG470" s="912"/>
      <c r="AH470" s="912"/>
      <c r="AI470" s="912"/>
      <c r="AJ470" s="912"/>
      <c r="AK470" s="912"/>
      <c r="AL470" s="912"/>
      <c r="AM470" s="912"/>
      <c r="AN470" s="912"/>
      <c r="AO470" s="912"/>
      <c r="AP470" s="912"/>
      <c r="AQ470" s="912"/>
      <c r="AR470" s="1010"/>
      <c r="AS470" s="912"/>
      <c r="AT470" s="912"/>
      <c r="AU470" s="912"/>
      <c r="AV470" s="912"/>
      <c r="AW470" s="912"/>
      <c r="AX470" s="912"/>
      <c r="AY470" s="1010"/>
      <c r="AZ470" s="912"/>
      <c r="BA470" s="912"/>
      <c r="BB470" s="912"/>
      <c r="BC470" s="912"/>
      <c r="BD470" s="912"/>
      <c r="BE470" s="912"/>
      <c r="BF470" s="912"/>
      <c r="BG470" s="912"/>
      <c r="BH470" s="912"/>
      <c r="BI470" s="912"/>
      <c r="BJ470" s="912"/>
      <c r="BK470" s="691"/>
    </row>
    <row r="471" spans="1:63" s="285" customFormat="1" ht="15.75" customHeight="1">
      <c r="A471" s="288"/>
      <c r="B471" s="288"/>
      <c r="C471" s="1396"/>
      <c r="D471" s="912"/>
      <c r="E471" s="912"/>
      <c r="F471" s="912"/>
      <c r="G471" s="912"/>
      <c r="H471" s="912"/>
      <c r="I471" s="912"/>
      <c r="J471" s="1010"/>
      <c r="K471" s="912"/>
      <c r="L471" s="912"/>
      <c r="M471" s="912"/>
      <c r="N471" s="912"/>
      <c r="O471" s="287"/>
      <c r="P471" s="912"/>
      <c r="Q471" s="997"/>
      <c r="R471" s="912"/>
      <c r="S471" s="912"/>
      <c r="T471" s="912"/>
      <c r="U471" s="912"/>
      <c r="V471" s="912"/>
      <c r="W471" s="912"/>
      <c r="X471" s="912"/>
      <c r="Y471" s="912"/>
      <c r="Z471" s="912"/>
      <c r="AA471" s="912"/>
      <c r="AB471" s="912"/>
      <c r="AC471" s="912"/>
      <c r="AD471" s="912"/>
      <c r="AE471" s="912"/>
      <c r="AF471" s="912"/>
      <c r="AG471" s="912"/>
      <c r="AH471" s="912"/>
      <c r="AI471" s="912"/>
      <c r="AJ471" s="912"/>
      <c r="AK471" s="912"/>
      <c r="AL471" s="912"/>
      <c r="AM471" s="912"/>
      <c r="AN471" s="912"/>
      <c r="AO471" s="912"/>
      <c r="AP471" s="912"/>
      <c r="AQ471" s="912"/>
      <c r="AR471" s="1010"/>
      <c r="AS471" s="912"/>
      <c r="AT471" s="912"/>
      <c r="AU471" s="912"/>
      <c r="AV471" s="912"/>
      <c r="AW471" s="912"/>
      <c r="AX471" s="912"/>
      <c r="AY471" s="1010"/>
      <c r="AZ471" s="912"/>
      <c r="BA471" s="912"/>
      <c r="BB471" s="912"/>
      <c r="BC471" s="912"/>
      <c r="BD471" s="912"/>
      <c r="BE471" s="912"/>
      <c r="BF471" s="912"/>
      <c r="BG471" s="912"/>
      <c r="BH471" s="912"/>
      <c r="BI471" s="912"/>
      <c r="BJ471" s="912"/>
      <c r="BK471" s="691"/>
    </row>
    <row r="472" spans="1:63" s="285" customFormat="1">
      <c r="A472" s="288"/>
      <c r="B472" s="288"/>
      <c r="C472" s="1396"/>
      <c r="D472" s="912"/>
      <c r="E472" s="912"/>
      <c r="F472" s="912"/>
      <c r="G472" s="912"/>
      <c r="H472" s="912"/>
      <c r="I472" s="912"/>
      <c r="J472" s="1010"/>
      <c r="K472" s="912"/>
      <c r="L472" s="912"/>
      <c r="M472" s="912"/>
      <c r="N472" s="912"/>
      <c r="O472" s="287"/>
      <c r="P472" s="912"/>
      <c r="Q472" s="997"/>
      <c r="R472" s="912"/>
      <c r="S472" s="912"/>
      <c r="T472" s="912"/>
      <c r="U472" s="912"/>
      <c r="V472" s="912"/>
      <c r="W472" s="912"/>
      <c r="X472" s="912"/>
      <c r="Y472" s="912"/>
      <c r="Z472" s="912"/>
      <c r="AA472" s="912"/>
      <c r="AB472" s="912"/>
      <c r="AC472" s="912"/>
      <c r="AD472" s="912"/>
      <c r="AE472" s="912"/>
      <c r="AF472" s="912"/>
      <c r="AG472" s="912"/>
      <c r="AH472" s="912"/>
      <c r="AI472" s="912"/>
      <c r="AJ472" s="912"/>
      <c r="AK472" s="912"/>
      <c r="AL472" s="912"/>
      <c r="AM472" s="912"/>
      <c r="AN472" s="912"/>
      <c r="AO472" s="912"/>
      <c r="AP472" s="912"/>
      <c r="AQ472" s="912"/>
      <c r="AR472" s="1010"/>
      <c r="AS472" s="912"/>
      <c r="AT472" s="912"/>
      <c r="AU472" s="912"/>
      <c r="AV472" s="912"/>
      <c r="AW472" s="912"/>
      <c r="AX472" s="912"/>
      <c r="AY472" s="1010"/>
      <c r="AZ472" s="912"/>
      <c r="BA472" s="912"/>
      <c r="BB472" s="912"/>
      <c r="BC472" s="912"/>
      <c r="BD472" s="912"/>
      <c r="BE472" s="912"/>
      <c r="BF472" s="912"/>
      <c r="BG472" s="912"/>
      <c r="BH472" s="912"/>
      <c r="BI472" s="912"/>
      <c r="BJ472" s="912"/>
      <c r="BK472" s="691"/>
    </row>
    <row r="473" spans="1:63" s="285" customFormat="1" ht="15.75" customHeight="1">
      <c r="A473" s="288"/>
      <c r="B473" s="288"/>
      <c r="C473" s="1396"/>
      <c r="D473" s="912"/>
      <c r="E473" s="912"/>
      <c r="F473" s="912"/>
      <c r="G473" s="912"/>
      <c r="H473" s="912"/>
      <c r="I473" s="912"/>
      <c r="J473" s="1010"/>
      <c r="K473" s="912"/>
      <c r="L473" s="912"/>
      <c r="M473" s="912"/>
      <c r="N473" s="912"/>
      <c r="O473" s="287"/>
      <c r="P473" s="912"/>
      <c r="Q473" s="997"/>
      <c r="R473" s="912"/>
      <c r="S473" s="912"/>
      <c r="T473" s="912"/>
      <c r="U473" s="912"/>
      <c r="V473" s="912"/>
      <c r="W473" s="912"/>
      <c r="X473" s="912"/>
      <c r="Y473" s="912"/>
      <c r="Z473" s="912"/>
      <c r="AA473" s="912"/>
      <c r="AB473" s="912"/>
      <c r="AC473" s="912"/>
      <c r="AD473" s="912"/>
      <c r="AE473" s="912"/>
      <c r="AF473" s="912"/>
      <c r="AG473" s="912"/>
      <c r="AH473" s="912"/>
      <c r="AI473" s="912"/>
      <c r="AJ473" s="912"/>
      <c r="AK473" s="912"/>
      <c r="AL473" s="912"/>
      <c r="AM473" s="912"/>
      <c r="AN473" s="912"/>
      <c r="AO473" s="912"/>
      <c r="AP473" s="912"/>
      <c r="AQ473" s="912"/>
      <c r="AR473" s="1010"/>
      <c r="AS473" s="912"/>
      <c r="AT473" s="912"/>
      <c r="AU473" s="912"/>
      <c r="AV473" s="912"/>
      <c r="AW473" s="912"/>
      <c r="AX473" s="912"/>
      <c r="AY473" s="1010"/>
      <c r="AZ473" s="912"/>
      <c r="BA473" s="912"/>
      <c r="BB473" s="912"/>
      <c r="BC473" s="912"/>
      <c r="BD473" s="912"/>
      <c r="BE473" s="912"/>
      <c r="BF473" s="912"/>
      <c r="BG473" s="912"/>
      <c r="BH473" s="912"/>
      <c r="BI473" s="912"/>
      <c r="BJ473" s="912"/>
      <c r="BK473" s="691"/>
    </row>
    <row r="474" spans="1:63" s="285" customFormat="1">
      <c r="A474" s="288"/>
      <c r="B474" s="288"/>
      <c r="C474" s="1396"/>
      <c r="D474" s="912"/>
      <c r="E474" s="912"/>
      <c r="F474" s="912"/>
      <c r="G474" s="912"/>
      <c r="H474" s="912"/>
      <c r="I474" s="912"/>
      <c r="J474" s="1010"/>
      <c r="K474" s="912"/>
      <c r="L474" s="912"/>
      <c r="M474" s="912"/>
      <c r="N474" s="912"/>
      <c r="O474" s="287"/>
      <c r="P474" s="912"/>
      <c r="Q474" s="997"/>
      <c r="R474" s="912"/>
      <c r="S474" s="912"/>
      <c r="T474" s="912"/>
      <c r="U474" s="912"/>
      <c r="V474" s="912"/>
      <c r="W474" s="912"/>
      <c r="X474" s="912"/>
      <c r="Y474" s="912"/>
      <c r="Z474" s="912"/>
      <c r="AA474" s="912"/>
      <c r="AB474" s="912"/>
      <c r="AC474" s="912"/>
      <c r="AD474" s="912"/>
      <c r="AE474" s="912"/>
      <c r="AF474" s="912"/>
      <c r="AG474" s="912"/>
      <c r="AH474" s="912"/>
      <c r="AI474" s="912"/>
      <c r="AJ474" s="912"/>
      <c r="AK474" s="912"/>
      <c r="AL474" s="912"/>
      <c r="AM474" s="912"/>
      <c r="AN474" s="912"/>
      <c r="AO474" s="912"/>
      <c r="AP474" s="912"/>
      <c r="AQ474" s="912"/>
      <c r="AR474" s="1010"/>
      <c r="AS474" s="912"/>
      <c r="AT474" s="912"/>
      <c r="AU474" s="912"/>
      <c r="AV474" s="912"/>
      <c r="AW474" s="912"/>
      <c r="AX474" s="912"/>
      <c r="AY474" s="1010"/>
      <c r="AZ474" s="912"/>
      <c r="BA474" s="912"/>
      <c r="BB474" s="912"/>
      <c r="BC474" s="912"/>
      <c r="BD474" s="912"/>
      <c r="BE474" s="912"/>
      <c r="BF474" s="912"/>
      <c r="BG474" s="912"/>
      <c r="BH474" s="912"/>
      <c r="BI474" s="912"/>
      <c r="BJ474" s="912"/>
      <c r="BK474" s="691"/>
    </row>
    <row r="475" spans="1:63" s="285" customFormat="1" ht="15.75" customHeight="1">
      <c r="A475" s="288"/>
      <c r="B475" s="288"/>
      <c r="C475" s="1396"/>
      <c r="D475" s="912"/>
      <c r="E475" s="912"/>
      <c r="F475" s="912"/>
      <c r="G475" s="912"/>
      <c r="H475" s="912"/>
      <c r="I475" s="912"/>
      <c r="J475" s="1010"/>
      <c r="K475" s="912"/>
      <c r="L475" s="912"/>
      <c r="M475" s="912"/>
      <c r="N475" s="912"/>
      <c r="O475" s="287"/>
      <c r="P475" s="912"/>
      <c r="Q475" s="997"/>
      <c r="R475" s="912"/>
      <c r="S475" s="912"/>
      <c r="T475" s="912"/>
      <c r="U475" s="912"/>
      <c r="V475" s="912"/>
      <c r="W475" s="912"/>
      <c r="X475" s="912"/>
      <c r="Y475" s="912"/>
      <c r="Z475" s="912"/>
      <c r="AA475" s="912"/>
      <c r="AB475" s="912"/>
      <c r="AC475" s="912"/>
      <c r="AD475" s="912"/>
      <c r="AE475" s="912"/>
      <c r="AF475" s="912"/>
      <c r="AG475" s="912"/>
      <c r="AH475" s="912"/>
      <c r="AI475" s="912"/>
      <c r="AJ475" s="912"/>
      <c r="AK475" s="912"/>
      <c r="AL475" s="912"/>
      <c r="AM475" s="912"/>
      <c r="AN475" s="912"/>
      <c r="AO475" s="912"/>
      <c r="AP475" s="912"/>
      <c r="AQ475" s="912"/>
      <c r="AR475" s="1010"/>
      <c r="AS475" s="912"/>
      <c r="AT475" s="912"/>
      <c r="AU475" s="912"/>
      <c r="AV475" s="912"/>
      <c r="AW475" s="912"/>
      <c r="AX475" s="912"/>
      <c r="AY475" s="1010"/>
      <c r="AZ475" s="912"/>
      <c r="BA475" s="912"/>
      <c r="BB475" s="912"/>
      <c r="BC475" s="912"/>
      <c r="BD475" s="912"/>
      <c r="BE475" s="912"/>
      <c r="BF475" s="912"/>
      <c r="BG475" s="912"/>
      <c r="BH475" s="912"/>
      <c r="BI475" s="912"/>
      <c r="BJ475" s="912"/>
      <c r="BK475" s="691"/>
    </row>
    <row r="476" spans="1:63" s="285" customFormat="1">
      <c r="A476" s="288"/>
      <c r="B476" s="288"/>
      <c r="C476" s="1396"/>
      <c r="D476" s="912"/>
      <c r="E476" s="912"/>
      <c r="F476" s="912"/>
      <c r="G476" s="912"/>
      <c r="H476" s="912"/>
      <c r="I476" s="912"/>
      <c r="J476" s="1010"/>
      <c r="K476" s="912"/>
      <c r="L476" s="912"/>
      <c r="M476" s="912"/>
      <c r="N476" s="912"/>
      <c r="O476" s="287"/>
      <c r="P476" s="912"/>
      <c r="Q476" s="997"/>
      <c r="R476" s="912"/>
      <c r="S476" s="912"/>
      <c r="T476" s="912"/>
      <c r="U476" s="912"/>
      <c r="V476" s="912"/>
      <c r="W476" s="912"/>
      <c r="X476" s="912"/>
      <c r="Y476" s="912"/>
      <c r="Z476" s="912"/>
      <c r="AA476" s="912"/>
      <c r="AB476" s="912"/>
      <c r="AC476" s="912"/>
      <c r="AD476" s="912"/>
      <c r="AE476" s="912"/>
      <c r="AF476" s="912"/>
      <c r="AG476" s="912"/>
      <c r="AH476" s="912"/>
      <c r="AI476" s="912"/>
      <c r="AJ476" s="912"/>
      <c r="AK476" s="912"/>
      <c r="AL476" s="912"/>
      <c r="AM476" s="912"/>
      <c r="AN476" s="912"/>
      <c r="AO476" s="912"/>
      <c r="AP476" s="912"/>
      <c r="AQ476" s="912"/>
      <c r="AR476" s="1010"/>
      <c r="AS476" s="912"/>
      <c r="AT476" s="912"/>
      <c r="AU476" s="912"/>
      <c r="AV476" s="912"/>
      <c r="AW476" s="912"/>
      <c r="AX476" s="912"/>
      <c r="AY476" s="1010"/>
      <c r="AZ476" s="912"/>
      <c r="BA476" s="912"/>
      <c r="BB476" s="912"/>
      <c r="BC476" s="912"/>
      <c r="BD476" s="912"/>
      <c r="BE476" s="912"/>
      <c r="BF476" s="912"/>
      <c r="BG476" s="912"/>
      <c r="BH476" s="912"/>
      <c r="BI476" s="912"/>
      <c r="BJ476" s="912"/>
      <c r="BK476" s="691"/>
    </row>
    <row r="477" spans="1:63" s="285" customFormat="1" ht="15.75" customHeight="1">
      <c r="A477" s="288"/>
      <c r="B477" s="288"/>
      <c r="C477" s="1396"/>
      <c r="D477" s="912"/>
      <c r="E477" s="912"/>
      <c r="F477" s="912"/>
      <c r="G477" s="912"/>
      <c r="H477" s="912"/>
      <c r="I477" s="912"/>
      <c r="J477" s="1010"/>
      <c r="K477" s="912"/>
      <c r="L477" s="912"/>
      <c r="M477" s="912"/>
      <c r="N477" s="912"/>
      <c r="O477" s="287"/>
      <c r="P477" s="912"/>
      <c r="Q477" s="997"/>
      <c r="R477" s="912"/>
      <c r="S477" s="912"/>
      <c r="T477" s="912"/>
      <c r="U477" s="912"/>
      <c r="V477" s="912"/>
      <c r="W477" s="912"/>
      <c r="X477" s="912"/>
      <c r="Y477" s="912"/>
      <c r="Z477" s="912"/>
      <c r="AA477" s="912"/>
      <c r="AB477" s="912"/>
      <c r="AC477" s="912"/>
      <c r="AD477" s="912"/>
      <c r="AE477" s="912"/>
      <c r="AF477" s="912"/>
      <c r="AG477" s="912"/>
      <c r="AH477" s="912"/>
      <c r="AI477" s="912"/>
      <c r="AJ477" s="912"/>
      <c r="AK477" s="912"/>
      <c r="AL477" s="912"/>
      <c r="AM477" s="912"/>
      <c r="AN477" s="912"/>
      <c r="AO477" s="912"/>
      <c r="AP477" s="912"/>
      <c r="AQ477" s="912"/>
      <c r="AR477" s="1010"/>
      <c r="AS477" s="912"/>
      <c r="AT477" s="912"/>
      <c r="AU477" s="912"/>
      <c r="AV477" s="912"/>
      <c r="AW477" s="912"/>
      <c r="AX477" s="912"/>
      <c r="AY477" s="1010"/>
      <c r="AZ477" s="912"/>
      <c r="BA477" s="912"/>
      <c r="BB477" s="912"/>
      <c r="BC477" s="912"/>
      <c r="BD477" s="912"/>
      <c r="BE477" s="912"/>
      <c r="BF477" s="912"/>
      <c r="BG477" s="912"/>
      <c r="BH477" s="912"/>
      <c r="BI477" s="912"/>
      <c r="BJ477" s="912"/>
      <c r="BK477" s="691"/>
    </row>
    <row r="478" spans="1:63" s="285" customFormat="1">
      <c r="A478" s="288"/>
      <c r="B478" s="288"/>
      <c r="C478" s="1396"/>
      <c r="D478" s="912"/>
      <c r="E478" s="912"/>
      <c r="F478" s="912"/>
      <c r="G478" s="912"/>
      <c r="H478" s="912"/>
      <c r="I478" s="912"/>
      <c r="J478" s="1010"/>
      <c r="K478" s="912"/>
      <c r="L478" s="912"/>
      <c r="M478" s="912"/>
      <c r="N478" s="912"/>
      <c r="O478" s="287"/>
      <c r="P478" s="912"/>
      <c r="Q478" s="997"/>
      <c r="R478" s="912"/>
      <c r="S478" s="912"/>
      <c r="T478" s="912"/>
      <c r="U478" s="912"/>
      <c r="V478" s="912"/>
      <c r="W478" s="912"/>
      <c r="X478" s="912"/>
      <c r="Y478" s="912"/>
      <c r="Z478" s="912"/>
      <c r="AA478" s="912"/>
      <c r="AB478" s="912"/>
      <c r="AC478" s="912"/>
      <c r="AD478" s="912"/>
      <c r="AE478" s="912"/>
      <c r="AF478" s="912"/>
      <c r="AG478" s="912"/>
      <c r="AH478" s="912"/>
      <c r="AI478" s="912"/>
      <c r="AJ478" s="912"/>
      <c r="AK478" s="912"/>
      <c r="AL478" s="912"/>
      <c r="AM478" s="912"/>
      <c r="AN478" s="912"/>
      <c r="AO478" s="912"/>
      <c r="AP478" s="912"/>
      <c r="AQ478" s="912"/>
      <c r="AR478" s="1010"/>
      <c r="AS478" s="912"/>
      <c r="AT478" s="912"/>
      <c r="AU478" s="912"/>
      <c r="AV478" s="912"/>
      <c r="AW478" s="912"/>
      <c r="AX478" s="912"/>
      <c r="AY478" s="1010"/>
      <c r="AZ478" s="912"/>
      <c r="BA478" s="912"/>
      <c r="BB478" s="912"/>
      <c r="BC478" s="912"/>
      <c r="BD478" s="912"/>
      <c r="BE478" s="912"/>
      <c r="BF478" s="912"/>
      <c r="BG478" s="912"/>
      <c r="BH478" s="912"/>
      <c r="BI478" s="912"/>
      <c r="BJ478" s="912"/>
      <c r="BK478" s="691"/>
    </row>
    <row r="479" spans="1:63" s="285" customFormat="1" ht="15.75" customHeight="1">
      <c r="A479" s="288"/>
      <c r="B479" s="288"/>
      <c r="C479" s="1396"/>
      <c r="D479" s="912"/>
      <c r="E479" s="912"/>
      <c r="F479" s="912"/>
      <c r="G479" s="912"/>
      <c r="H479" s="912"/>
      <c r="I479" s="912"/>
      <c r="J479" s="1010"/>
      <c r="K479" s="912"/>
      <c r="L479" s="912"/>
      <c r="M479" s="912"/>
      <c r="N479" s="912"/>
      <c r="O479" s="287"/>
      <c r="P479" s="912"/>
      <c r="Q479" s="997"/>
      <c r="R479" s="912"/>
      <c r="S479" s="912"/>
      <c r="T479" s="912"/>
      <c r="U479" s="912"/>
      <c r="V479" s="912"/>
      <c r="W479" s="912"/>
      <c r="X479" s="912"/>
      <c r="Y479" s="912"/>
      <c r="Z479" s="912"/>
      <c r="AA479" s="912"/>
      <c r="AB479" s="912"/>
      <c r="AC479" s="912"/>
      <c r="AD479" s="912"/>
      <c r="AE479" s="912"/>
      <c r="AF479" s="912"/>
      <c r="AG479" s="912"/>
      <c r="AH479" s="912"/>
      <c r="AI479" s="912"/>
      <c r="AJ479" s="912"/>
      <c r="AK479" s="912"/>
      <c r="AL479" s="912"/>
      <c r="AM479" s="912"/>
      <c r="AN479" s="912"/>
      <c r="AO479" s="912"/>
      <c r="AP479" s="912"/>
      <c r="AQ479" s="912"/>
      <c r="AR479" s="1010"/>
      <c r="AS479" s="912"/>
      <c r="AT479" s="912"/>
      <c r="AU479" s="912"/>
      <c r="AV479" s="912"/>
      <c r="AW479" s="912"/>
      <c r="AX479" s="912"/>
      <c r="AY479" s="1010"/>
      <c r="AZ479" s="912"/>
      <c r="BA479" s="912"/>
      <c r="BB479" s="912"/>
      <c r="BC479" s="912"/>
      <c r="BD479" s="912"/>
      <c r="BE479" s="912"/>
      <c r="BF479" s="912"/>
      <c r="BG479" s="912"/>
      <c r="BH479" s="912"/>
      <c r="BI479" s="912"/>
      <c r="BJ479" s="912"/>
      <c r="BK479" s="691"/>
    </row>
    <row r="480" spans="1:63" s="285" customFormat="1">
      <c r="A480" s="288"/>
      <c r="B480" s="288"/>
      <c r="C480" s="1396"/>
      <c r="D480" s="912"/>
      <c r="E480" s="912"/>
      <c r="F480" s="912"/>
      <c r="G480" s="912"/>
      <c r="H480" s="912"/>
      <c r="I480" s="912"/>
      <c r="J480" s="1010"/>
      <c r="K480" s="912"/>
      <c r="L480" s="912"/>
      <c r="M480" s="912"/>
      <c r="N480" s="912"/>
      <c r="O480" s="287"/>
      <c r="P480" s="912"/>
      <c r="Q480" s="997"/>
      <c r="R480" s="912"/>
      <c r="S480" s="912"/>
      <c r="T480" s="912"/>
      <c r="U480" s="912"/>
      <c r="V480" s="912"/>
      <c r="W480" s="912"/>
      <c r="X480" s="912"/>
      <c r="Y480" s="912"/>
      <c r="Z480" s="912"/>
      <c r="AA480" s="912"/>
      <c r="AB480" s="912"/>
      <c r="AC480" s="912"/>
      <c r="AD480" s="912"/>
      <c r="AE480" s="912"/>
      <c r="AF480" s="912"/>
      <c r="AG480" s="912"/>
      <c r="AH480" s="912"/>
      <c r="AI480" s="912"/>
      <c r="AJ480" s="912"/>
      <c r="AK480" s="912"/>
      <c r="AL480" s="912"/>
      <c r="AM480" s="912"/>
      <c r="AN480" s="912"/>
      <c r="AO480" s="912"/>
      <c r="AP480" s="912"/>
      <c r="AQ480" s="912"/>
      <c r="AR480" s="1010"/>
      <c r="AS480" s="912"/>
      <c r="AT480" s="912"/>
      <c r="AU480" s="912"/>
      <c r="AV480" s="912"/>
      <c r="AW480" s="912"/>
      <c r="AX480" s="912"/>
      <c r="AY480" s="1010"/>
      <c r="AZ480" s="912"/>
      <c r="BA480" s="912"/>
      <c r="BB480" s="912"/>
      <c r="BC480" s="912"/>
      <c r="BD480" s="912"/>
      <c r="BE480" s="912"/>
      <c r="BF480" s="912"/>
      <c r="BG480" s="912"/>
      <c r="BH480" s="912"/>
      <c r="BI480" s="912"/>
      <c r="BJ480" s="912"/>
      <c r="BK480" s="691"/>
    </row>
    <row r="481" spans="1:63" s="285" customFormat="1" ht="15.75" customHeight="1">
      <c r="A481" s="288"/>
      <c r="B481" s="288"/>
      <c r="C481" s="1396"/>
      <c r="D481" s="912"/>
      <c r="E481" s="912"/>
      <c r="F481" s="912"/>
      <c r="G481" s="912"/>
      <c r="H481" s="912"/>
      <c r="I481" s="912"/>
      <c r="J481" s="1010"/>
      <c r="K481" s="912"/>
      <c r="L481" s="912"/>
      <c r="M481" s="912"/>
      <c r="N481" s="912"/>
      <c r="O481" s="287"/>
      <c r="P481" s="912"/>
      <c r="Q481" s="997"/>
      <c r="R481" s="912"/>
      <c r="S481" s="912"/>
      <c r="T481" s="912"/>
      <c r="U481" s="912"/>
      <c r="V481" s="912"/>
      <c r="W481" s="912"/>
      <c r="X481" s="912"/>
      <c r="Y481" s="912"/>
      <c r="Z481" s="912"/>
      <c r="AA481" s="912"/>
      <c r="AB481" s="912"/>
      <c r="AC481" s="912"/>
      <c r="AD481" s="912"/>
      <c r="AE481" s="912"/>
      <c r="AF481" s="912"/>
      <c r="AG481" s="912"/>
      <c r="AH481" s="912"/>
      <c r="AI481" s="912"/>
      <c r="AJ481" s="912"/>
      <c r="AK481" s="912"/>
      <c r="AL481" s="912"/>
      <c r="AM481" s="912"/>
      <c r="AN481" s="912"/>
      <c r="AO481" s="912"/>
      <c r="AP481" s="912"/>
      <c r="AQ481" s="912"/>
      <c r="AR481" s="1010"/>
      <c r="AS481" s="912"/>
      <c r="AT481" s="912"/>
      <c r="AU481" s="912"/>
      <c r="AV481" s="912"/>
      <c r="AW481" s="912"/>
      <c r="AX481" s="912"/>
      <c r="AY481" s="1010"/>
      <c r="AZ481" s="912"/>
      <c r="BA481" s="912"/>
      <c r="BB481" s="912"/>
      <c r="BC481" s="912"/>
      <c r="BD481" s="912"/>
      <c r="BE481" s="912"/>
      <c r="BF481" s="912"/>
      <c r="BG481" s="912"/>
      <c r="BH481" s="912"/>
      <c r="BI481" s="912"/>
      <c r="BJ481" s="912"/>
      <c r="BK481" s="691"/>
    </row>
    <row r="482" spans="1:63" s="285" customFormat="1">
      <c r="A482" s="288"/>
      <c r="B482" s="288"/>
      <c r="C482" s="1396"/>
      <c r="D482" s="912"/>
      <c r="E482" s="912"/>
      <c r="F482" s="912"/>
      <c r="G482" s="912"/>
      <c r="H482" s="912"/>
      <c r="I482" s="912"/>
      <c r="J482" s="1010"/>
      <c r="K482" s="912"/>
      <c r="L482" s="912"/>
      <c r="M482" s="912"/>
      <c r="N482" s="912"/>
      <c r="O482" s="287"/>
      <c r="P482" s="912"/>
      <c r="Q482" s="997"/>
      <c r="R482" s="912"/>
      <c r="S482" s="912"/>
      <c r="T482" s="912"/>
      <c r="U482" s="912"/>
      <c r="V482" s="912"/>
      <c r="W482" s="912"/>
      <c r="X482" s="912"/>
      <c r="Y482" s="912"/>
      <c r="Z482" s="912"/>
      <c r="AA482" s="912"/>
      <c r="AB482" s="912"/>
      <c r="AC482" s="912"/>
      <c r="AD482" s="912"/>
      <c r="AE482" s="912"/>
      <c r="AF482" s="912"/>
      <c r="AG482" s="912"/>
      <c r="AH482" s="912"/>
      <c r="AI482" s="912"/>
      <c r="AJ482" s="912"/>
      <c r="AK482" s="912"/>
      <c r="AL482" s="912"/>
      <c r="AM482" s="912"/>
      <c r="AN482" s="912"/>
      <c r="AO482" s="912"/>
      <c r="AP482" s="912"/>
      <c r="AQ482" s="912"/>
      <c r="AR482" s="1010"/>
      <c r="AS482" s="912"/>
      <c r="AT482" s="912"/>
      <c r="AU482" s="912"/>
      <c r="AV482" s="912"/>
      <c r="AW482" s="912"/>
      <c r="AX482" s="912"/>
      <c r="AY482" s="1010"/>
      <c r="AZ482" s="912"/>
      <c r="BA482" s="912"/>
      <c r="BB482" s="912"/>
      <c r="BC482" s="912"/>
      <c r="BD482" s="912"/>
      <c r="BE482" s="912"/>
      <c r="BF482" s="912"/>
      <c r="BG482" s="912"/>
      <c r="BH482" s="912"/>
      <c r="BI482" s="912"/>
      <c r="BJ482" s="912"/>
      <c r="BK482" s="691"/>
    </row>
    <row r="483" spans="1:63" s="285" customFormat="1" ht="15.75" customHeight="1">
      <c r="A483" s="288"/>
      <c r="B483" s="288"/>
      <c r="C483" s="1396"/>
      <c r="D483" s="912"/>
      <c r="E483" s="912"/>
      <c r="F483" s="912"/>
      <c r="G483" s="912"/>
      <c r="H483" s="912"/>
      <c r="I483" s="912"/>
      <c r="J483" s="1010"/>
      <c r="K483" s="912"/>
      <c r="L483" s="912"/>
      <c r="M483" s="912"/>
      <c r="N483" s="912"/>
      <c r="O483" s="287"/>
      <c r="P483" s="912"/>
      <c r="Q483" s="997"/>
      <c r="R483" s="912"/>
      <c r="S483" s="912"/>
      <c r="T483" s="912"/>
      <c r="U483" s="912"/>
      <c r="V483" s="912"/>
      <c r="W483" s="912"/>
      <c r="X483" s="912"/>
      <c r="Y483" s="912"/>
      <c r="Z483" s="912"/>
      <c r="AA483" s="912"/>
      <c r="AB483" s="912"/>
      <c r="AC483" s="912"/>
      <c r="AD483" s="912"/>
      <c r="AE483" s="912"/>
      <c r="AF483" s="912"/>
      <c r="AG483" s="912"/>
      <c r="AH483" s="912"/>
      <c r="AI483" s="912"/>
      <c r="AJ483" s="912"/>
      <c r="AK483" s="912"/>
      <c r="AL483" s="912"/>
      <c r="AM483" s="912"/>
      <c r="AN483" s="912"/>
      <c r="AO483" s="912"/>
      <c r="AP483" s="912"/>
      <c r="AQ483" s="912"/>
      <c r="AR483" s="1010"/>
      <c r="AS483" s="912"/>
      <c r="AT483" s="912"/>
      <c r="AU483" s="912"/>
      <c r="AV483" s="912"/>
      <c r="AW483" s="912"/>
      <c r="AX483" s="912"/>
      <c r="AY483" s="1010"/>
      <c r="AZ483" s="912"/>
      <c r="BA483" s="912"/>
      <c r="BB483" s="912"/>
      <c r="BC483" s="912"/>
      <c r="BD483" s="912"/>
      <c r="BE483" s="912"/>
      <c r="BF483" s="912"/>
      <c r="BG483" s="912"/>
      <c r="BH483" s="912"/>
      <c r="BI483" s="912"/>
      <c r="BJ483" s="912"/>
      <c r="BK483" s="691"/>
    </row>
    <row r="484" spans="1:63" s="285" customFormat="1">
      <c r="A484" s="288"/>
      <c r="B484" s="288"/>
      <c r="C484" s="1396"/>
      <c r="D484" s="912"/>
      <c r="E484" s="912"/>
      <c r="F484" s="912"/>
      <c r="G484" s="912"/>
      <c r="H484" s="912"/>
      <c r="I484" s="912"/>
      <c r="J484" s="1010"/>
      <c r="K484" s="912"/>
      <c r="L484" s="912"/>
      <c r="M484" s="912"/>
      <c r="N484" s="912"/>
      <c r="O484" s="287"/>
      <c r="P484" s="912"/>
      <c r="Q484" s="997"/>
      <c r="R484" s="912"/>
      <c r="S484" s="912"/>
      <c r="T484" s="912"/>
      <c r="U484" s="912"/>
      <c r="V484" s="912"/>
      <c r="W484" s="912"/>
      <c r="X484" s="912"/>
      <c r="Y484" s="912"/>
      <c r="Z484" s="912"/>
      <c r="AA484" s="912"/>
      <c r="AB484" s="912"/>
      <c r="AC484" s="912"/>
      <c r="AD484" s="912"/>
      <c r="AE484" s="912"/>
      <c r="AF484" s="912"/>
      <c r="AG484" s="912"/>
      <c r="AH484" s="912"/>
      <c r="AI484" s="912"/>
      <c r="AJ484" s="912"/>
      <c r="AK484" s="912"/>
      <c r="AL484" s="912"/>
      <c r="AM484" s="912"/>
      <c r="AN484" s="912"/>
      <c r="AO484" s="912"/>
      <c r="AP484" s="912"/>
      <c r="AQ484" s="912"/>
      <c r="AR484" s="1010"/>
      <c r="AS484" s="912"/>
      <c r="AT484" s="912"/>
      <c r="AU484" s="912"/>
      <c r="AV484" s="912"/>
      <c r="AW484" s="912"/>
      <c r="AX484" s="912"/>
      <c r="AY484" s="1010"/>
      <c r="AZ484" s="912"/>
      <c r="BA484" s="912"/>
      <c r="BB484" s="912"/>
      <c r="BC484" s="912"/>
      <c r="BD484" s="912"/>
      <c r="BE484" s="912"/>
      <c r="BF484" s="912"/>
      <c r="BG484" s="912"/>
      <c r="BH484" s="912"/>
      <c r="BI484" s="912"/>
      <c r="BJ484" s="912"/>
      <c r="BK484" s="691"/>
    </row>
    <row r="485" spans="1:63" s="285" customFormat="1" ht="15.75" customHeight="1">
      <c r="A485" s="288"/>
      <c r="B485" s="288"/>
      <c r="C485" s="1396"/>
      <c r="D485" s="912"/>
      <c r="E485" s="912"/>
      <c r="F485" s="912"/>
      <c r="G485" s="912"/>
      <c r="H485" s="912"/>
      <c r="I485" s="912"/>
      <c r="J485" s="1010"/>
      <c r="K485" s="912"/>
      <c r="L485" s="912"/>
      <c r="M485" s="912"/>
      <c r="N485" s="912"/>
      <c r="O485" s="287"/>
      <c r="P485" s="912"/>
      <c r="Q485" s="997"/>
      <c r="R485" s="912"/>
      <c r="S485" s="912"/>
      <c r="T485" s="912"/>
      <c r="U485" s="912"/>
      <c r="V485" s="912"/>
      <c r="W485" s="912"/>
      <c r="X485" s="912"/>
      <c r="Y485" s="912"/>
      <c r="Z485" s="912"/>
      <c r="AA485" s="912"/>
      <c r="AB485" s="912"/>
      <c r="AC485" s="912"/>
      <c r="AD485" s="912"/>
      <c r="AE485" s="912"/>
      <c r="AF485" s="912"/>
      <c r="AG485" s="912"/>
      <c r="AH485" s="912"/>
      <c r="AI485" s="912"/>
      <c r="AJ485" s="912"/>
      <c r="AK485" s="912"/>
      <c r="AL485" s="912"/>
      <c r="AM485" s="912"/>
      <c r="AN485" s="912"/>
      <c r="AO485" s="912"/>
      <c r="AP485" s="912"/>
      <c r="AQ485" s="912"/>
      <c r="AR485" s="1010"/>
      <c r="AS485" s="912"/>
      <c r="AT485" s="912"/>
      <c r="AU485" s="912"/>
      <c r="AV485" s="912"/>
      <c r="AW485" s="912"/>
      <c r="AX485" s="912"/>
      <c r="AY485" s="1010"/>
      <c r="AZ485" s="912"/>
      <c r="BA485" s="912"/>
      <c r="BB485" s="912"/>
      <c r="BC485" s="912"/>
      <c r="BD485" s="912"/>
      <c r="BE485" s="912"/>
      <c r="BF485" s="912"/>
      <c r="BG485" s="912"/>
      <c r="BH485" s="912"/>
      <c r="BI485" s="912"/>
      <c r="BJ485" s="912"/>
      <c r="BK485" s="691"/>
    </row>
    <row r="486" spans="1:63" s="285" customFormat="1">
      <c r="A486" s="288"/>
      <c r="B486" s="288"/>
      <c r="C486" s="1396"/>
      <c r="D486" s="912"/>
      <c r="E486" s="912"/>
      <c r="F486" s="912"/>
      <c r="G486" s="912"/>
      <c r="H486" s="912"/>
      <c r="I486" s="912"/>
      <c r="J486" s="1010"/>
      <c r="K486" s="912"/>
      <c r="L486" s="912"/>
      <c r="M486" s="912"/>
      <c r="N486" s="912"/>
      <c r="O486" s="287"/>
      <c r="P486" s="912"/>
      <c r="Q486" s="997"/>
      <c r="R486" s="912"/>
      <c r="S486" s="912"/>
      <c r="T486" s="912"/>
      <c r="U486" s="912"/>
      <c r="V486" s="912"/>
      <c r="W486" s="912"/>
      <c r="X486" s="912"/>
      <c r="Y486" s="912"/>
      <c r="Z486" s="912"/>
      <c r="AA486" s="912"/>
      <c r="AB486" s="912"/>
      <c r="AC486" s="912"/>
      <c r="AD486" s="912"/>
      <c r="AE486" s="912"/>
      <c r="AF486" s="912"/>
      <c r="AG486" s="912"/>
      <c r="AH486" s="912"/>
      <c r="AI486" s="912"/>
      <c r="AJ486" s="912"/>
      <c r="AK486" s="912"/>
      <c r="AL486" s="912"/>
      <c r="AM486" s="912"/>
      <c r="AN486" s="912"/>
      <c r="AO486" s="912"/>
      <c r="AP486" s="912"/>
      <c r="AQ486" s="912"/>
      <c r="AR486" s="1010"/>
      <c r="AS486" s="912"/>
      <c r="AT486" s="912"/>
      <c r="AU486" s="912"/>
      <c r="AV486" s="912"/>
      <c r="AW486" s="912"/>
      <c r="AX486" s="912"/>
      <c r="AY486" s="1010"/>
      <c r="AZ486" s="912"/>
      <c r="BA486" s="912"/>
      <c r="BB486" s="912"/>
      <c r="BC486" s="912"/>
      <c r="BD486" s="912"/>
      <c r="BE486" s="912"/>
      <c r="BF486" s="912"/>
      <c r="BG486" s="912"/>
      <c r="BH486" s="912"/>
      <c r="BI486" s="912"/>
      <c r="BJ486" s="912"/>
      <c r="BK486" s="691"/>
    </row>
    <row r="487" spans="1:63" s="285" customFormat="1" ht="15.75" customHeight="1">
      <c r="A487" s="288"/>
      <c r="B487" s="288"/>
      <c r="C487" s="1396"/>
      <c r="D487" s="912"/>
      <c r="E487" s="912"/>
      <c r="F487" s="912"/>
      <c r="G487" s="912"/>
      <c r="H487" s="912"/>
      <c r="I487" s="912"/>
      <c r="J487" s="1010"/>
      <c r="K487" s="912"/>
      <c r="L487" s="912"/>
      <c r="M487" s="912"/>
      <c r="N487" s="912"/>
      <c r="O487" s="287"/>
      <c r="P487" s="912"/>
      <c r="Q487" s="997"/>
      <c r="R487" s="912"/>
      <c r="S487" s="912"/>
      <c r="T487" s="912"/>
      <c r="U487" s="912"/>
      <c r="V487" s="912"/>
      <c r="W487" s="912"/>
      <c r="X487" s="912"/>
      <c r="Y487" s="912"/>
      <c r="Z487" s="912"/>
      <c r="AA487" s="912"/>
      <c r="AB487" s="912"/>
      <c r="AC487" s="912"/>
      <c r="AD487" s="912"/>
      <c r="AE487" s="912"/>
      <c r="AF487" s="912"/>
      <c r="AG487" s="912"/>
      <c r="AH487" s="912"/>
      <c r="AI487" s="912"/>
      <c r="AJ487" s="912"/>
      <c r="AK487" s="912"/>
      <c r="AL487" s="912"/>
      <c r="AM487" s="912"/>
      <c r="AN487" s="912"/>
      <c r="AO487" s="912"/>
      <c r="AP487" s="912"/>
      <c r="AQ487" s="912"/>
      <c r="AR487" s="1010"/>
      <c r="AS487" s="912"/>
      <c r="AT487" s="912"/>
      <c r="AU487" s="912"/>
      <c r="AV487" s="912"/>
      <c r="AW487" s="912"/>
      <c r="AX487" s="912"/>
      <c r="AY487" s="1010"/>
      <c r="AZ487" s="912"/>
      <c r="BA487" s="912"/>
      <c r="BB487" s="912"/>
      <c r="BC487" s="912"/>
      <c r="BD487" s="912"/>
      <c r="BE487" s="912"/>
      <c r="BF487" s="912"/>
      <c r="BG487" s="912"/>
      <c r="BH487" s="912"/>
      <c r="BI487" s="912"/>
      <c r="BJ487" s="912"/>
      <c r="BK487" s="691"/>
    </row>
    <row r="488" spans="1:63" s="285" customFormat="1">
      <c r="A488" s="288"/>
      <c r="B488" s="288"/>
      <c r="C488" s="1396"/>
      <c r="D488" s="912"/>
      <c r="E488" s="912"/>
      <c r="F488" s="912"/>
      <c r="G488" s="912"/>
      <c r="H488" s="912"/>
      <c r="I488" s="912"/>
      <c r="J488" s="1010"/>
      <c r="K488" s="912"/>
      <c r="L488" s="912"/>
      <c r="M488" s="912"/>
      <c r="N488" s="912"/>
      <c r="O488" s="287"/>
      <c r="P488" s="912"/>
      <c r="Q488" s="997"/>
      <c r="R488" s="912"/>
      <c r="S488" s="912"/>
      <c r="T488" s="912"/>
      <c r="U488" s="912"/>
      <c r="V488" s="912"/>
      <c r="W488" s="912"/>
      <c r="X488" s="912"/>
      <c r="Y488" s="912"/>
      <c r="Z488" s="912"/>
      <c r="AA488" s="912"/>
      <c r="AB488" s="912"/>
      <c r="AC488" s="912"/>
      <c r="AD488" s="912"/>
      <c r="AE488" s="912"/>
      <c r="AF488" s="912"/>
      <c r="AG488" s="912"/>
      <c r="AH488" s="912"/>
      <c r="AI488" s="912"/>
      <c r="AJ488" s="912"/>
      <c r="AK488" s="912"/>
      <c r="AL488" s="912"/>
      <c r="AM488" s="912"/>
      <c r="AN488" s="912"/>
      <c r="AO488" s="912"/>
      <c r="AP488" s="912"/>
      <c r="AQ488" s="912"/>
      <c r="AR488" s="1010"/>
      <c r="AS488" s="912"/>
      <c r="AT488" s="912"/>
      <c r="AU488" s="912"/>
      <c r="AV488" s="912"/>
      <c r="AW488" s="912"/>
      <c r="AX488" s="912"/>
      <c r="AY488" s="1010"/>
      <c r="AZ488" s="912"/>
      <c r="BA488" s="912"/>
      <c r="BB488" s="912"/>
      <c r="BC488" s="912"/>
      <c r="BD488" s="912"/>
      <c r="BE488" s="912"/>
      <c r="BF488" s="912"/>
      <c r="BG488" s="912"/>
      <c r="BH488" s="912"/>
      <c r="BI488" s="912"/>
      <c r="BJ488" s="912"/>
      <c r="BK488" s="691"/>
    </row>
    <row r="489" spans="1:63" s="285" customFormat="1" ht="15.75" customHeight="1">
      <c r="A489" s="288"/>
      <c r="B489" s="288"/>
      <c r="C489" s="1396"/>
      <c r="D489" s="912"/>
      <c r="E489" s="912"/>
      <c r="F489" s="912"/>
      <c r="G489" s="912"/>
      <c r="H489" s="912"/>
      <c r="I489" s="912"/>
      <c r="J489" s="1010"/>
      <c r="K489" s="912"/>
      <c r="L489" s="912"/>
      <c r="M489" s="912"/>
      <c r="N489" s="912"/>
      <c r="O489" s="287"/>
      <c r="P489" s="912"/>
      <c r="Q489" s="997"/>
      <c r="R489" s="912"/>
      <c r="S489" s="912"/>
      <c r="T489" s="912"/>
      <c r="U489" s="912"/>
      <c r="V489" s="912"/>
      <c r="W489" s="912"/>
      <c r="X489" s="912"/>
      <c r="Y489" s="912"/>
      <c r="Z489" s="912"/>
      <c r="AA489" s="912"/>
      <c r="AB489" s="912"/>
      <c r="AC489" s="912"/>
      <c r="AD489" s="912"/>
      <c r="AE489" s="912"/>
      <c r="AF489" s="912"/>
      <c r="AG489" s="912"/>
      <c r="AH489" s="912"/>
      <c r="AI489" s="912"/>
      <c r="AJ489" s="912"/>
      <c r="AK489" s="912"/>
      <c r="AL489" s="912"/>
      <c r="AM489" s="912"/>
      <c r="AN489" s="912"/>
      <c r="AO489" s="912"/>
      <c r="AP489" s="912"/>
      <c r="AQ489" s="912"/>
      <c r="AR489" s="1010"/>
      <c r="AS489" s="912"/>
      <c r="AT489" s="912"/>
      <c r="AU489" s="912"/>
      <c r="AV489" s="912"/>
      <c r="AW489" s="912"/>
      <c r="AX489" s="912"/>
      <c r="AY489" s="1010"/>
      <c r="AZ489" s="912"/>
      <c r="BA489" s="912"/>
      <c r="BB489" s="912"/>
      <c r="BC489" s="912"/>
      <c r="BD489" s="912"/>
      <c r="BE489" s="912"/>
      <c r="BF489" s="912"/>
      <c r="BG489" s="912"/>
      <c r="BH489" s="912"/>
      <c r="BI489" s="912"/>
      <c r="BJ489" s="912"/>
      <c r="BK489" s="691"/>
    </row>
    <row r="490" spans="1:63" s="285" customFormat="1">
      <c r="A490" s="288"/>
      <c r="B490" s="288"/>
      <c r="C490" s="1396"/>
      <c r="D490" s="912"/>
      <c r="E490" s="912"/>
      <c r="F490" s="912"/>
      <c r="G490" s="912"/>
      <c r="H490" s="912"/>
      <c r="I490" s="912"/>
      <c r="J490" s="1010"/>
      <c r="K490" s="912"/>
      <c r="L490" s="912"/>
      <c r="M490" s="912"/>
      <c r="N490" s="912"/>
      <c r="O490" s="287"/>
      <c r="P490" s="912"/>
      <c r="Q490" s="997"/>
      <c r="R490" s="912"/>
      <c r="S490" s="912"/>
      <c r="T490" s="912"/>
      <c r="U490" s="912"/>
      <c r="V490" s="912"/>
      <c r="W490" s="912"/>
      <c r="X490" s="912"/>
      <c r="Y490" s="912"/>
      <c r="Z490" s="912"/>
      <c r="AA490" s="912"/>
      <c r="AB490" s="912"/>
      <c r="AC490" s="912"/>
      <c r="AD490" s="912"/>
      <c r="AE490" s="912"/>
      <c r="AF490" s="912"/>
      <c r="AG490" s="912"/>
      <c r="AH490" s="912"/>
      <c r="AI490" s="912"/>
      <c r="AJ490" s="912"/>
      <c r="AK490" s="912"/>
      <c r="AL490" s="912"/>
      <c r="AM490" s="912"/>
      <c r="AN490" s="912"/>
      <c r="AO490" s="912"/>
      <c r="AP490" s="912"/>
      <c r="AQ490" s="912"/>
      <c r="AR490" s="1010"/>
      <c r="AS490" s="912"/>
      <c r="AT490" s="912"/>
      <c r="AU490" s="912"/>
      <c r="AV490" s="912"/>
      <c r="AW490" s="912"/>
      <c r="AX490" s="912"/>
      <c r="AY490" s="1010"/>
      <c r="AZ490" s="912"/>
      <c r="BA490" s="912"/>
      <c r="BB490" s="912"/>
      <c r="BC490" s="912"/>
      <c r="BD490" s="912"/>
      <c r="BE490" s="912"/>
      <c r="BF490" s="912"/>
      <c r="BG490" s="912"/>
      <c r="BH490" s="912"/>
      <c r="BI490" s="912"/>
      <c r="BJ490" s="912"/>
      <c r="BK490" s="691"/>
    </row>
    <row r="491" spans="1:63" s="285" customFormat="1" ht="15.75" customHeight="1">
      <c r="A491" s="288"/>
      <c r="B491" s="288"/>
      <c r="C491" s="1396"/>
      <c r="D491" s="912"/>
      <c r="E491" s="912"/>
      <c r="F491" s="912"/>
      <c r="G491" s="912"/>
      <c r="H491" s="912"/>
      <c r="I491" s="912"/>
      <c r="J491" s="1010"/>
      <c r="K491" s="912"/>
      <c r="L491" s="912"/>
      <c r="M491" s="912"/>
      <c r="N491" s="912"/>
      <c r="O491" s="287"/>
      <c r="P491" s="912"/>
      <c r="Q491" s="997"/>
      <c r="R491" s="912"/>
      <c r="S491" s="912"/>
      <c r="T491" s="912"/>
      <c r="U491" s="912"/>
      <c r="V491" s="912"/>
      <c r="W491" s="912"/>
      <c r="X491" s="912"/>
      <c r="Y491" s="912"/>
      <c r="Z491" s="912"/>
      <c r="AA491" s="912"/>
      <c r="AB491" s="912"/>
      <c r="AC491" s="912"/>
      <c r="AD491" s="912"/>
      <c r="AE491" s="912"/>
      <c r="AF491" s="912"/>
      <c r="AG491" s="912"/>
      <c r="AH491" s="912"/>
      <c r="AI491" s="912"/>
      <c r="AJ491" s="912"/>
      <c r="AK491" s="912"/>
      <c r="AL491" s="912"/>
      <c r="AM491" s="912"/>
      <c r="AN491" s="912"/>
      <c r="AO491" s="912"/>
      <c r="AP491" s="912"/>
      <c r="AQ491" s="912"/>
      <c r="AR491" s="1010"/>
      <c r="AS491" s="912"/>
      <c r="AT491" s="912"/>
      <c r="AU491" s="912"/>
      <c r="AV491" s="912"/>
      <c r="AW491" s="912"/>
      <c r="AX491" s="912"/>
      <c r="AY491" s="1010"/>
      <c r="AZ491" s="912"/>
      <c r="BA491" s="912"/>
      <c r="BB491" s="912"/>
      <c r="BC491" s="912"/>
      <c r="BD491" s="912"/>
      <c r="BE491" s="912"/>
      <c r="BF491" s="912"/>
      <c r="BG491" s="912"/>
      <c r="BH491" s="912"/>
      <c r="BI491" s="912"/>
      <c r="BJ491" s="912"/>
      <c r="BK491" s="691"/>
    </row>
    <row r="492" spans="1:63" s="285" customFormat="1">
      <c r="A492" s="288"/>
      <c r="B492" s="288"/>
      <c r="C492" s="1396"/>
      <c r="D492" s="912"/>
      <c r="E492" s="912"/>
      <c r="F492" s="912"/>
      <c r="G492" s="912"/>
      <c r="H492" s="912"/>
      <c r="I492" s="912"/>
      <c r="J492" s="1010"/>
      <c r="K492" s="912"/>
      <c r="L492" s="912"/>
      <c r="M492" s="912"/>
      <c r="N492" s="912"/>
      <c r="O492" s="287"/>
      <c r="P492" s="912"/>
      <c r="Q492" s="997"/>
      <c r="R492" s="912"/>
      <c r="S492" s="912"/>
      <c r="T492" s="912"/>
      <c r="U492" s="912"/>
      <c r="V492" s="912"/>
      <c r="W492" s="912"/>
      <c r="X492" s="912"/>
      <c r="Y492" s="912"/>
      <c r="Z492" s="912"/>
      <c r="AA492" s="912"/>
      <c r="AB492" s="912"/>
      <c r="AC492" s="912"/>
      <c r="AD492" s="912"/>
      <c r="AE492" s="912"/>
      <c r="AF492" s="912"/>
      <c r="AG492" s="912"/>
      <c r="AH492" s="912"/>
      <c r="AI492" s="912"/>
      <c r="AJ492" s="912"/>
      <c r="AK492" s="912"/>
      <c r="AL492" s="912"/>
      <c r="AM492" s="912"/>
      <c r="AN492" s="912"/>
      <c r="AO492" s="912"/>
      <c r="AP492" s="912"/>
      <c r="AQ492" s="912"/>
      <c r="AR492" s="1010"/>
      <c r="AS492" s="912"/>
      <c r="AT492" s="912"/>
      <c r="AU492" s="912"/>
      <c r="AV492" s="912"/>
      <c r="AW492" s="912"/>
      <c r="AX492" s="912"/>
      <c r="AY492" s="1010"/>
      <c r="AZ492" s="912"/>
      <c r="BA492" s="912"/>
      <c r="BB492" s="912"/>
      <c r="BC492" s="912"/>
      <c r="BD492" s="912"/>
      <c r="BE492" s="912"/>
      <c r="BF492" s="912"/>
      <c r="BG492" s="912"/>
      <c r="BH492" s="912"/>
      <c r="BI492" s="912"/>
      <c r="BJ492" s="912"/>
      <c r="BK492" s="691"/>
    </row>
    <row r="493" spans="1:63" s="285" customFormat="1" ht="15.75" customHeight="1">
      <c r="A493" s="288"/>
      <c r="B493" s="288"/>
      <c r="C493" s="1396"/>
      <c r="D493" s="912"/>
      <c r="E493" s="912"/>
      <c r="F493" s="912"/>
      <c r="G493" s="912"/>
      <c r="H493" s="912"/>
      <c r="I493" s="912"/>
      <c r="J493" s="1010"/>
      <c r="K493" s="912"/>
      <c r="L493" s="912"/>
      <c r="M493" s="912"/>
      <c r="N493" s="912"/>
      <c r="O493" s="287"/>
      <c r="P493" s="912"/>
      <c r="Q493" s="997"/>
      <c r="R493" s="912"/>
      <c r="S493" s="912"/>
      <c r="T493" s="912"/>
      <c r="U493" s="912"/>
      <c r="V493" s="912"/>
      <c r="W493" s="912"/>
      <c r="X493" s="912"/>
      <c r="Y493" s="912"/>
      <c r="Z493" s="912"/>
      <c r="AA493" s="912"/>
      <c r="AB493" s="912"/>
      <c r="AC493" s="912"/>
      <c r="AD493" s="912"/>
      <c r="AE493" s="912"/>
      <c r="AF493" s="912"/>
      <c r="AG493" s="912"/>
      <c r="AH493" s="912"/>
      <c r="AI493" s="912"/>
      <c r="AJ493" s="912"/>
      <c r="AK493" s="912"/>
      <c r="AL493" s="912"/>
      <c r="AM493" s="912"/>
      <c r="AN493" s="912"/>
      <c r="AO493" s="912"/>
      <c r="AP493" s="912"/>
      <c r="AQ493" s="912"/>
      <c r="AR493" s="1010"/>
      <c r="AS493" s="912"/>
      <c r="AT493" s="912"/>
      <c r="AU493" s="912"/>
      <c r="AV493" s="912"/>
      <c r="AW493" s="912"/>
      <c r="AX493" s="912"/>
      <c r="AY493" s="1010"/>
      <c r="AZ493" s="912"/>
      <c r="BA493" s="912"/>
      <c r="BB493" s="912"/>
      <c r="BC493" s="912"/>
      <c r="BD493" s="912"/>
      <c r="BE493" s="912"/>
      <c r="BF493" s="912"/>
      <c r="BG493" s="912"/>
      <c r="BH493" s="912"/>
      <c r="BI493" s="912"/>
      <c r="BJ493" s="912"/>
      <c r="BK493" s="691"/>
    </row>
    <row r="494" spans="1:63" s="285" customFormat="1">
      <c r="A494" s="288"/>
      <c r="B494" s="288"/>
      <c r="C494" s="1396"/>
      <c r="D494" s="912"/>
      <c r="E494" s="912"/>
      <c r="F494" s="912"/>
      <c r="G494" s="912"/>
      <c r="H494" s="912"/>
      <c r="I494" s="912"/>
      <c r="J494" s="1010"/>
      <c r="K494" s="912"/>
      <c r="L494" s="912"/>
      <c r="M494" s="912"/>
      <c r="N494" s="912"/>
      <c r="O494" s="287"/>
      <c r="P494" s="912"/>
      <c r="Q494" s="997"/>
      <c r="R494" s="912"/>
      <c r="S494" s="912"/>
      <c r="T494" s="912"/>
      <c r="U494" s="912"/>
      <c r="V494" s="912"/>
      <c r="W494" s="912"/>
      <c r="X494" s="912"/>
      <c r="Y494" s="912"/>
      <c r="Z494" s="912"/>
      <c r="AA494" s="912"/>
      <c r="AB494" s="912"/>
      <c r="AC494" s="912"/>
      <c r="AD494" s="912"/>
      <c r="AE494" s="912"/>
      <c r="AF494" s="912"/>
      <c r="AG494" s="912"/>
      <c r="AH494" s="912"/>
      <c r="AI494" s="912"/>
      <c r="AJ494" s="912"/>
      <c r="AK494" s="912"/>
      <c r="AL494" s="912"/>
      <c r="AM494" s="912"/>
      <c r="AN494" s="912"/>
      <c r="AO494" s="912"/>
      <c r="AP494" s="912"/>
      <c r="AQ494" s="912"/>
      <c r="AR494" s="1010"/>
      <c r="AS494" s="912"/>
      <c r="AT494" s="912"/>
      <c r="AU494" s="912"/>
      <c r="AV494" s="912"/>
      <c r="AW494" s="912"/>
      <c r="AX494" s="912"/>
      <c r="AY494" s="1010"/>
      <c r="AZ494" s="912"/>
      <c r="BA494" s="912"/>
      <c r="BB494" s="912"/>
      <c r="BC494" s="912"/>
      <c r="BD494" s="912"/>
      <c r="BE494" s="912"/>
      <c r="BF494" s="912"/>
      <c r="BG494" s="912"/>
      <c r="BH494" s="912"/>
      <c r="BI494" s="912"/>
      <c r="BJ494" s="912"/>
      <c r="BK494" s="691"/>
    </row>
    <row r="495" spans="1:63" s="285" customFormat="1" ht="15.75" customHeight="1">
      <c r="A495" s="288"/>
      <c r="B495" s="288"/>
      <c r="C495" s="1396"/>
      <c r="D495" s="912"/>
      <c r="E495" s="912"/>
      <c r="F495" s="912"/>
      <c r="G495" s="912"/>
      <c r="H495" s="912"/>
      <c r="I495" s="912"/>
      <c r="J495" s="1010"/>
      <c r="K495" s="912"/>
      <c r="L495" s="912"/>
      <c r="M495" s="912"/>
      <c r="N495" s="912"/>
      <c r="O495" s="287"/>
      <c r="P495" s="912"/>
      <c r="Q495" s="997"/>
      <c r="R495" s="912"/>
      <c r="S495" s="912"/>
      <c r="T495" s="912"/>
      <c r="U495" s="912"/>
      <c r="V495" s="912"/>
      <c r="W495" s="912"/>
      <c r="X495" s="912"/>
      <c r="Y495" s="912"/>
      <c r="Z495" s="912"/>
      <c r="AA495" s="912"/>
      <c r="AB495" s="912"/>
      <c r="AC495" s="912"/>
      <c r="AD495" s="912"/>
      <c r="AE495" s="912"/>
      <c r="AF495" s="912"/>
      <c r="AG495" s="912"/>
      <c r="AH495" s="912"/>
      <c r="AI495" s="912"/>
      <c r="AJ495" s="912"/>
      <c r="AK495" s="912"/>
      <c r="AL495" s="912"/>
      <c r="AM495" s="912"/>
      <c r="AN495" s="912"/>
      <c r="AO495" s="912"/>
      <c r="AP495" s="912"/>
      <c r="AQ495" s="912"/>
      <c r="AR495" s="1010"/>
      <c r="AS495" s="912"/>
      <c r="AT495" s="912"/>
      <c r="AU495" s="912"/>
      <c r="AV495" s="912"/>
      <c r="AW495" s="912"/>
      <c r="AX495" s="912"/>
      <c r="AY495" s="1010"/>
      <c r="AZ495" s="912"/>
      <c r="BA495" s="912"/>
      <c r="BB495" s="912"/>
      <c r="BC495" s="912"/>
      <c r="BD495" s="912"/>
      <c r="BE495" s="912"/>
      <c r="BF495" s="912"/>
      <c r="BG495" s="912"/>
      <c r="BH495" s="912"/>
      <c r="BI495" s="912"/>
      <c r="BJ495" s="912"/>
      <c r="BK495" s="691"/>
    </row>
    <row r="496" spans="1:63" s="285" customFormat="1">
      <c r="A496" s="288"/>
      <c r="B496" s="288"/>
      <c r="C496" s="1396"/>
      <c r="D496" s="912"/>
      <c r="E496" s="912"/>
      <c r="F496" s="912"/>
      <c r="G496" s="912"/>
      <c r="H496" s="912"/>
      <c r="I496" s="912"/>
      <c r="J496" s="1010"/>
      <c r="K496" s="912"/>
      <c r="L496" s="912"/>
      <c r="M496" s="912"/>
      <c r="N496" s="912"/>
      <c r="O496" s="287"/>
      <c r="P496" s="912"/>
      <c r="Q496" s="997"/>
      <c r="R496" s="912"/>
      <c r="S496" s="912"/>
      <c r="T496" s="912"/>
      <c r="U496" s="912"/>
      <c r="V496" s="912"/>
      <c r="W496" s="912"/>
      <c r="X496" s="912"/>
      <c r="Y496" s="912"/>
      <c r="Z496" s="912"/>
      <c r="AA496" s="912"/>
      <c r="AB496" s="912"/>
      <c r="AC496" s="912"/>
      <c r="AD496" s="912"/>
      <c r="AE496" s="912"/>
      <c r="AF496" s="912"/>
      <c r="AG496" s="912"/>
      <c r="AH496" s="912"/>
      <c r="AI496" s="912"/>
      <c r="AJ496" s="912"/>
      <c r="AK496" s="912"/>
      <c r="AL496" s="912"/>
      <c r="AM496" s="912"/>
      <c r="AN496" s="912"/>
      <c r="AO496" s="912"/>
      <c r="AP496" s="912"/>
      <c r="AQ496" s="912"/>
      <c r="AR496" s="1010"/>
      <c r="AS496" s="912"/>
      <c r="AT496" s="912"/>
      <c r="AU496" s="912"/>
      <c r="AV496" s="912"/>
      <c r="AW496" s="912"/>
      <c r="AX496" s="912"/>
      <c r="AY496" s="1010"/>
      <c r="AZ496" s="912"/>
      <c r="BA496" s="912"/>
      <c r="BB496" s="912"/>
      <c r="BC496" s="912"/>
      <c r="BD496" s="912"/>
      <c r="BE496" s="912"/>
      <c r="BF496" s="912"/>
      <c r="BG496" s="912"/>
      <c r="BH496" s="912"/>
      <c r="BI496" s="912"/>
      <c r="BJ496" s="912"/>
      <c r="BK496" s="691"/>
    </row>
    <row r="497" spans="1:63" s="285" customFormat="1" ht="15.75" customHeight="1">
      <c r="A497" s="288"/>
      <c r="B497" s="288"/>
      <c r="C497" s="1396"/>
      <c r="D497" s="912"/>
      <c r="E497" s="912"/>
      <c r="F497" s="912"/>
      <c r="G497" s="912"/>
      <c r="H497" s="912"/>
      <c r="I497" s="912"/>
      <c r="J497" s="1010"/>
      <c r="K497" s="912"/>
      <c r="L497" s="912"/>
      <c r="M497" s="912"/>
      <c r="N497" s="912"/>
      <c r="O497" s="287"/>
      <c r="P497" s="912"/>
      <c r="Q497" s="997"/>
      <c r="R497" s="912"/>
      <c r="S497" s="912"/>
      <c r="T497" s="912"/>
      <c r="U497" s="912"/>
      <c r="V497" s="912"/>
      <c r="W497" s="912"/>
      <c r="X497" s="912"/>
      <c r="Y497" s="912"/>
      <c r="Z497" s="912"/>
      <c r="AA497" s="912"/>
      <c r="AB497" s="912"/>
      <c r="AC497" s="912"/>
      <c r="AD497" s="912"/>
      <c r="AE497" s="912"/>
      <c r="AF497" s="912"/>
      <c r="AG497" s="912"/>
      <c r="AH497" s="912"/>
      <c r="AI497" s="912"/>
      <c r="AJ497" s="912"/>
      <c r="AK497" s="912"/>
      <c r="AL497" s="912"/>
      <c r="AM497" s="912"/>
      <c r="AN497" s="912"/>
      <c r="AO497" s="912"/>
      <c r="AP497" s="912"/>
      <c r="AQ497" s="912"/>
      <c r="AR497" s="1010"/>
      <c r="AS497" s="912"/>
      <c r="AT497" s="912"/>
      <c r="AU497" s="912"/>
      <c r="AV497" s="912"/>
      <c r="AW497" s="912"/>
      <c r="AX497" s="912"/>
      <c r="AY497" s="1010"/>
      <c r="AZ497" s="912"/>
      <c r="BA497" s="912"/>
      <c r="BB497" s="912"/>
      <c r="BC497" s="912"/>
      <c r="BD497" s="912"/>
      <c r="BE497" s="912"/>
      <c r="BF497" s="912"/>
      <c r="BG497" s="912"/>
      <c r="BH497" s="912"/>
      <c r="BI497" s="912"/>
      <c r="BJ497" s="912"/>
      <c r="BK497" s="691"/>
    </row>
    <row r="498" spans="1:63" s="285" customFormat="1">
      <c r="A498" s="288"/>
      <c r="B498" s="288"/>
      <c r="C498" s="1396"/>
      <c r="D498" s="912"/>
      <c r="E498" s="912"/>
      <c r="F498" s="912"/>
      <c r="G498" s="912"/>
      <c r="H498" s="912"/>
      <c r="I498" s="912"/>
      <c r="J498" s="1010"/>
      <c r="K498" s="912"/>
      <c r="L498" s="912"/>
      <c r="M498" s="912"/>
      <c r="N498" s="912"/>
      <c r="O498" s="287"/>
      <c r="P498" s="912"/>
      <c r="Q498" s="997"/>
      <c r="R498" s="912"/>
      <c r="S498" s="912"/>
      <c r="T498" s="912"/>
      <c r="U498" s="912"/>
      <c r="V498" s="912"/>
      <c r="W498" s="912"/>
      <c r="X498" s="912"/>
      <c r="Y498" s="912"/>
      <c r="Z498" s="912"/>
      <c r="AA498" s="912"/>
      <c r="AB498" s="912"/>
      <c r="AC498" s="912"/>
      <c r="AD498" s="912"/>
      <c r="AE498" s="912"/>
      <c r="AF498" s="912"/>
      <c r="AG498" s="912"/>
      <c r="AH498" s="912"/>
      <c r="AI498" s="912"/>
      <c r="AJ498" s="912"/>
      <c r="AK498" s="912"/>
      <c r="AL498" s="912"/>
      <c r="AM498" s="912"/>
      <c r="AN498" s="912"/>
      <c r="AO498" s="912"/>
      <c r="AP498" s="912"/>
      <c r="AQ498" s="912"/>
      <c r="AR498" s="1010"/>
      <c r="AS498" s="912"/>
      <c r="AT498" s="912"/>
      <c r="AU498" s="912"/>
      <c r="AV498" s="912"/>
      <c r="AW498" s="912"/>
      <c r="AX498" s="912"/>
      <c r="AY498" s="1010"/>
      <c r="AZ498" s="912"/>
      <c r="BA498" s="912"/>
      <c r="BB498" s="912"/>
      <c r="BC498" s="912"/>
      <c r="BD498" s="912"/>
      <c r="BE498" s="912"/>
      <c r="BF498" s="912"/>
      <c r="BG498" s="912"/>
      <c r="BH498" s="912"/>
      <c r="BI498" s="912"/>
      <c r="BJ498" s="912"/>
      <c r="BK498" s="691"/>
    </row>
    <row r="499" spans="1:63" s="285" customFormat="1" ht="15.75" customHeight="1">
      <c r="A499" s="288"/>
      <c r="B499" s="288"/>
      <c r="C499" s="1396"/>
      <c r="D499" s="912"/>
      <c r="E499" s="912"/>
      <c r="F499" s="912"/>
      <c r="G499" s="912"/>
      <c r="H499" s="912"/>
      <c r="I499" s="912"/>
      <c r="J499" s="1010"/>
      <c r="K499" s="912"/>
      <c r="L499" s="912"/>
      <c r="M499" s="912"/>
      <c r="N499" s="912"/>
      <c r="O499" s="287"/>
      <c r="P499" s="912"/>
      <c r="Q499" s="997"/>
      <c r="R499" s="912"/>
      <c r="S499" s="912"/>
      <c r="T499" s="912"/>
      <c r="U499" s="912"/>
      <c r="V499" s="912"/>
      <c r="W499" s="912"/>
      <c r="X499" s="912"/>
      <c r="Y499" s="912"/>
      <c r="Z499" s="912"/>
      <c r="AA499" s="912"/>
      <c r="AB499" s="912"/>
      <c r="AC499" s="912"/>
      <c r="AD499" s="912"/>
      <c r="AE499" s="912"/>
      <c r="AF499" s="912"/>
      <c r="AG499" s="912"/>
      <c r="AH499" s="912"/>
      <c r="AI499" s="912"/>
      <c r="AJ499" s="912"/>
      <c r="AK499" s="912"/>
      <c r="AL499" s="912"/>
      <c r="AM499" s="912"/>
      <c r="AN499" s="912"/>
      <c r="AO499" s="912"/>
      <c r="AP499" s="912"/>
      <c r="AQ499" s="912"/>
      <c r="AR499" s="1010"/>
      <c r="AS499" s="912"/>
      <c r="AT499" s="912"/>
      <c r="AU499" s="912"/>
      <c r="AV499" s="912"/>
      <c r="AW499" s="912"/>
      <c r="AX499" s="912"/>
      <c r="AY499" s="1010"/>
      <c r="AZ499" s="912"/>
      <c r="BA499" s="912"/>
      <c r="BB499" s="912"/>
      <c r="BC499" s="912"/>
      <c r="BD499" s="912"/>
      <c r="BE499" s="912"/>
      <c r="BF499" s="912"/>
      <c r="BG499" s="912"/>
      <c r="BH499" s="912"/>
      <c r="BI499" s="912"/>
      <c r="BJ499" s="912"/>
      <c r="BK499" s="691"/>
    </row>
    <row r="500" spans="1:63" s="285" customFormat="1">
      <c r="A500" s="288"/>
      <c r="B500" s="288"/>
      <c r="C500" s="1396"/>
      <c r="D500" s="912"/>
      <c r="E500" s="912"/>
      <c r="F500" s="912"/>
      <c r="G500" s="912"/>
      <c r="H500" s="912"/>
      <c r="I500" s="912"/>
      <c r="J500" s="1010"/>
      <c r="K500" s="912"/>
      <c r="L500" s="912"/>
      <c r="M500" s="912"/>
      <c r="N500" s="912"/>
      <c r="O500" s="287"/>
      <c r="P500" s="912"/>
      <c r="Q500" s="997"/>
      <c r="R500" s="912"/>
      <c r="S500" s="912"/>
      <c r="T500" s="912"/>
      <c r="U500" s="912"/>
      <c r="V500" s="912"/>
      <c r="W500" s="912"/>
      <c r="X500" s="912"/>
      <c r="Y500" s="912"/>
      <c r="Z500" s="912"/>
      <c r="AA500" s="912"/>
      <c r="AB500" s="912"/>
      <c r="AC500" s="912"/>
      <c r="AD500" s="912"/>
      <c r="AE500" s="912"/>
      <c r="AF500" s="912"/>
      <c r="AG500" s="912"/>
      <c r="AH500" s="912"/>
      <c r="AI500" s="912"/>
      <c r="AJ500" s="912"/>
      <c r="AK500" s="912"/>
      <c r="AL500" s="912"/>
      <c r="AM500" s="912"/>
      <c r="AN500" s="912"/>
      <c r="AO500" s="912"/>
      <c r="AP500" s="912"/>
      <c r="AQ500" s="912"/>
      <c r="AR500" s="1010"/>
      <c r="AS500" s="912"/>
      <c r="AT500" s="912"/>
      <c r="AU500" s="912"/>
      <c r="AV500" s="912"/>
      <c r="AW500" s="912"/>
      <c r="AX500" s="912"/>
      <c r="AY500" s="1010"/>
      <c r="AZ500" s="912"/>
      <c r="BA500" s="912"/>
      <c r="BB500" s="912"/>
      <c r="BC500" s="912"/>
      <c r="BD500" s="912"/>
      <c r="BE500" s="912"/>
      <c r="BF500" s="912"/>
      <c r="BG500" s="912"/>
      <c r="BH500" s="912"/>
      <c r="BI500" s="912"/>
      <c r="BJ500" s="912"/>
      <c r="BK500" s="691"/>
    </row>
    <row r="501" spans="1:63" s="285" customFormat="1" ht="15.75" customHeight="1">
      <c r="A501" s="288"/>
      <c r="B501" s="288"/>
      <c r="C501" s="1396"/>
      <c r="D501" s="912"/>
      <c r="E501" s="912"/>
      <c r="F501" s="912"/>
      <c r="G501" s="912"/>
      <c r="H501" s="912"/>
      <c r="I501" s="912"/>
      <c r="J501" s="1010"/>
      <c r="K501" s="912"/>
      <c r="L501" s="912"/>
      <c r="M501" s="912"/>
      <c r="N501" s="912"/>
      <c r="O501" s="287"/>
      <c r="P501" s="912"/>
      <c r="Q501" s="997"/>
      <c r="R501" s="912"/>
      <c r="S501" s="912"/>
      <c r="T501" s="912"/>
      <c r="U501" s="912"/>
      <c r="V501" s="912"/>
      <c r="W501" s="912"/>
      <c r="X501" s="912"/>
      <c r="Y501" s="912"/>
      <c r="Z501" s="912"/>
      <c r="AA501" s="912"/>
      <c r="AB501" s="912"/>
      <c r="AC501" s="912"/>
      <c r="AD501" s="912"/>
      <c r="AE501" s="912"/>
      <c r="AF501" s="912"/>
      <c r="AG501" s="912"/>
      <c r="AH501" s="912"/>
      <c r="AI501" s="912"/>
      <c r="AJ501" s="912"/>
      <c r="AK501" s="912"/>
      <c r="AL501" s="912"/>
      <c r="AM501" s="912"/>
      <c r="AN501" s="912"/>
      <c r="AO501" s="912"/>
      <c r="AP501" s="912"/>
      <c r="AQ501" s="912"/>
      <c r="AR501" s="1010"/>
      <c r="AS501" s="912"/>
      <c r="AT501" s="912"/>
      <c r="AU501" s="912"/>
      <c r="AV501" s="912"/>
      <c r="AW501" s="912"/>
      <c r="AX501" s="912"/>
      <c r="AY501" s="1010"/>
      <c r="AZ501" s="912"/>
      <c r="BA501" s="912"/>
      <c r="BB501" s="912"/>
      <c r="BC501" s="912"/>
      <c r="BD501" s="912"/>
      <c r="BE501" s="912"/>
      <c r="BF501" s="912"/>
      <c r="BG501" s="912"/>
      <c r="BH501" s="912"/>
      <c r="BI501" s="912"/>
      <c r="BJ501" s="912"/>
      <c r="BK501" s="691"/>
    </row>
    <row r="502" spans="1:63" s="285" customFormat="1">
      <c r="A502" s="288"/>
      <c r="B502" s="288"/>
      <c r="C502" s="1396"/>
      <c r="D502" s="912"/>
      <c r="E502" s="912"/>
      <c r="F502" s="912"/>
      <c r="G502" s="912"/>
      <c r="H502" s="912"/>
      <c r="I502" s="912"/>
      <c r="J502" s="1010"/>
      <c r="K502" s="912"/>
      <c r="L502" s="912"/>
      <c r="M502" s="912"/>
      <c r="N502" s="912"/>
      <c r="O502" s="287"/>
      <c r="P502" s="912"/>
      <c r="Q502" s="997"/>
      <c r="R502" s="912"/>
      <c r="S502" s="912"/>
      <c r="T502" s="912"/>
      <c r="U502" s="912"/>
      <c r="V502" s="912"/>
      <c r="W502" s="912"/>
      <c r="X502" s="912"/>
      <c r="Y502" s="912"/>
      <c r="Z502" s="912"/>
      <c r="AA502" s="912"/>
      <c r="AB502" s="912"/>
      <c r="AC502" s="912"/>
      <c r="AD502" s="912"/>
      <c r="AE502" s="912"/>
      <c r="AF502" s="912"/>
      <c r="AG502" s="912"/>
      <c r="AH502" s="912"/>
      <c r="AI502" s="912"/>
      <c r="AJ502" s="912"/>
      <c r="AK502" s="912"/>
      <c r="AL502" s="912"/>
      <c r="AM502" s="912"/>
      <c r="AN502" s="912"/>
      <c r="AO502" s="912"/>
      <c r="AP502" s="912"/>
      <c r="AQ502" s="912"/>
      <c r="AR502" s="1010"/>
      <c r="AS502" s="912"/>
      <c r="AT502" s="912"/>
      <c r="AU502" s="912"/>
      <c r="AV502" s="912"/>
      <c r="AW502" s="912"/>
      <c r="AX502" s="912"/>
      <c r="AY502" s="1010"/>
      <c r="AZ502" s="912"/>
      <c r="BA502" s="912"/>
      <c r="BB502" s="912"/>
      <c r="BC502" s="912"/>
      <c r="BD502" s="912"/>
      <c r="BE502" s="912"/>
      <c r="BF502" s="912"/>
      <c r="BG502" s="912"/>
      <c r="BH502" s="912"/>
      <c r="BI502" s="912"/>
      <c r="BJ502" s="912"/>
      <c r="BK502" s="691"/>
    </row>
    <row r="503" spans="1:63" s="285" customFormat="1" ht="15.75" customHeight="1">
      <c r="A503" s="288"/>
      <c r="B503" s="288"/>
      <c r="C503" s="1396"/>
      <c r="D503" s="912"/>
      <c r="E503" s="912"/>
      <c r="F503" s="912"/>
      <c r="G503" s="912"/>
      <c r="H503" s="912"/>
      <c r="I503" s="912"/>
      <c r="J503" s="1010"/>
      <c r="K503" s="912"/>
      <c r="L503" s="912"/>
      <c r="M503" s="912"/>
      <c r="N503" s="912"/>
      <c r="O503" s="287"/>
      <c r="P503" s="912"/>
      <c r="Q503" s="997"/>
      <c r="R503" s="912"/>
      <c r="S503" s="912"/>
      <c r="T503" s="912"/>
      <c r="U503" s="912"/>
      <c r="V503" s="912"/>
      <c r="W503" s="912"/>
      <c r="X503" s="912"/>
      <c r="Y503" s="912"/>
      <c r="Z503" s="912"/>
      <c r="AA503" s="912"/>
      <c r="AB503" s="912"/>
      <c r="AC503" s="912"/>
      <c r="AD503" s="912"/>
      <c r="AE503" s="912"/>
      <c r="AF503" s="912"/>
      <c r="AG503" s="912"/>
      <c r="AH503" s="912"/>
      <c r="AI503" s="912"/>
      <c r="AJ503" s="912"/>
      <c r="AK503" s="912"/>
      <c r="AL503" s="912"/>
      <c r="AM503" s="912"/>
      <c r="AN503" s="912"/>
      <c r="AO503" s="912"/>
      <c r="AP503" s="912"/>
      <c r="AQ503" s="912"/>
      <c r="AR503" s="1010"/>
      <c r="AS503" s="912"/>
      <c r="AT503" s="912"/>
      <c r="AU503" s="912"/>
      <c r="AV503" s="912"/>
      <c r="AW503" s="912"/>
      <c r="AX503" s="912"/>
      <c r="AY503" s="1010"/>
      <c r="AZ503" s="912"/>
      <c r="BA503" s="912"/>
      <c r="BB503" s="912"/>
      <c r="BC503" s="912"/>
      <c r="BD503" s="912"/>
      <c r="BE503" s="912"/>
      <c r="BF503" s="912"/>
      <c r="BG503" s="912"/>
      <c r="BH503" s="912"/>
      <c r="BI503" s="912"/>
      <c r="BJ503" s="912"/>
      <c r="BK503" s="691"/>
    </row>
    <row r="504" spans="1:63" s="285" customFormat="1">
      <c r="A504" s="288"/>
      <c r="B504" s="288"/>
      <c r="C504" s="1396"/>
      <c r="D504" s="912"/>
      <c r="E504" s="912"/>
      <c r="F504" s="912"/>
      <c r="G504" s="912"/>
      <c r="H504" s="912"/>
      <c r="I504" s="912"/>
      <c r="J504" s="1010"/>
      <c r="K504" s="912"/>
      <c r="L504" s="912"/>
      <c r="M504" s="912"/>
      <c r="N504" s="912"/>
      <c r="O504" s="287"/>
      <c r="P504" s="912"/>
      <c r="Q504" s="997"/>
      <c r="R504" s="912"/>
      <c r="S504" s="912"/>
      <c r="T504" s="912"/>
      <c r="U504" s="912"/>
      <c r="V504" s="912"/>
      <c r="W504" s="912"/>
      <c r="X504" s="912"/>
      <c r="Y504" s="912"/>
      <c r="Z504" s="912"/>
      <c r="AA504" s="912"/>
      <c r="AB504" s="912"/>
      <c r="AC504" s="912"/>
      <c r="AD504" s="912"/>
      <c r="AE504" s="912"/>
      <c r="AF504" s="912"/>
      <c r="AG504" s="912"/>
      <c r="AH504" s="912"/>
      <c r="AI504" s="912"/>
      <c r="AJ504" s="912"/>
      <c r="AK504" s="912"/>
      <c r="AL504" s="912"/>
      <c r="AM504" s="912"/>
      <c r="AN504" s="912"/>
      <c r="AO504" s="912"/>
      <c r="AP504" s="912"/>
      <c r="AQ504" s="912"/>
      <c r="AR504" s="1010"/>
      <c r="AS504" s="912"/>
      <c r="AT504" s="912"/>
      <c r="AU504" s="912"/>
      <c r="AV504" s="912"/>
      <c r="AW504" s="912"/>
      <c r="AX504" s="912"/>
      <c r="AY504" s="1010"/>
      <c r="AZ504" s="912"/>
      <c r="BA504" s="912"/>
      <c r="BB504" s="912"/>
      <c r="BC504" s="912"/>
      <c r="BD504" s="912"/>
      <c r="BE504" s="912"/>
      <c r="BF504" s="912"/>
      <c r="BG504" s="912"/>
      <c r="BH504" s="912"/>
      <c r="BI504" s="912"/>
      <c r="BJ504" s="912"/>
      <c r="BK504" s="691"/>
    </row>
    <row r="505" spans="1:63" s="285" customFormat="1" ht="15.75" customHeight="1">
      <c r="A505" s="288"/>
      <c r="B505" s="288"/>
      <c r="C505" s="1396"/>
      <c r="D505" s="912"/>
      <c r="E505" s="912"/>
      <c r="F505" s="912"/>
      <c r="G505" s="912"/>
      <c r="H505" s="912"/>
      <c r="I505" s="912"/>
      <c r="J505" s="1010"/>
      <c r="K505" s="912"/>
      <c r="L505" s="912"/>
      <c r="M505" s="912"/>
      <c r="N505" s="912"/>
      <c r="O505" s="287"/>
      <c r="P505" s="912"/>
      <c r="Q505" s="997"/>
      <c r="R505" s="912"/>
      <c r="S505" s="912"/>
      <c r="T505" s="912"/>
      <c r="U505" s="912"/>
      <c r="V505" s="912"/>
      <c r="W505" s="912"/>
      <c r="X505" s="912"/>
      <c r="Y505" s="912"/>
      <c r="Z505" s="912"/>
      <c r="AA505" s="912"/>
      <c r="AB505" s="912"/>
      <c r="AC505" s="912"/>
      <c r="AD505" s="912"/>
      <c r="AE505" s="912"/>
      <c r="AF505" s="912"/>
      <c r="AG505" s="912"/>
      <c r="AH505" s="912"/>
      <c r="AI505" s="912"/>
      <c r="AJ505" s="912"/>
      <c r="AK505" s="912"/>
      <c r="AL505" s="912"/>
      <c r="AM505" s="912"/>
      <c r="AN505" s="912"/>
      <c r="AO505" s="912"/>
      <c r="AP505" s="912"/>
      <c r="AQ505" s="912"/>
      <c r="AR505" s="1010"/>
      <c r="AS505" s="912"/>
      <c r="AT505" s="912"/>
      <c r="AU505" s="912"/>
      <c r="AV505" s="912"/>
      <c r="AW505" s="912"/>
      <c r="AX505" s="912"/>
      <c r="AY505" s="1010"/>
      <c r="AZ505" s="912"/>
      <c r="BA505" s="912"/>
      <c r="BB505" s="912"/>
      <c r="BC505" s="912"/>
      <c r="BD505" s="912"/>
      <c r="BE505" s="912"/>
      <c r="BF505" s="912"/>
      <c r="BG505" s="912"/>
      <c r="BH505" s="912"/>
      <c r="BI505" s="912"/>
      <c r="BJ505" s="912"/>
      <c r="BK505" s="691"/>
    </row>
    <row r="506" spans="1:63" s="285" customFormat="1">
      <c r="A506" s="288"/>
      <c r="B506" s="288"/>
      <c r="C506" s="1396"/>
      <c r="D506" s="912"/>
      <c r="E506" s="912"/>
      <c r="F506" s="912"/>
      <c r="G506" s="912"/>
      <c r="H506" s="912"/>
      <c r="I506" s="912"/>
      <c r="J506" s="1010"/>
      <c r="K506" s="912"/>
      <c r="L506" s="912"/>
      <c r="M506" s="912"/>
      <c r="N506" s="912"/>
      <c r="O506" s="287"/>
      <c r="P506" s="912"/>
      <c r="Q506" s="997"/>
      <c r="R506" s="912"/>
      <c r="S506" s="912"/>
      <c r="T506" s="912"/>
      <c r="U506" s="912"/>
      <c r="V506" s="912"/>
      <c r="W506" s="912"/>
      <c r="X506" s="912"/>
      <c r="Y506" s="912"/>
      <c r="Z506" s="912"/>
      <c r="AA506" s="912"/>
      <c r="AB506" s="912"/>
      <c r="AC506" s="912"/>
      <c r="AD506" s="912"/>
      <c r="AE506" s="912"/>
      <c r="AF506" s="912"/>
      <c r="AG506" s="912"/>
      <c r="AH506" s="912"/>
      <c r="AI506" s="912"/>
      <c r="AJ506" s="912"/>
      <c r="AK506" s="912"/>
      <c r="AL506" s="912"/>
      <c r="AM506" s="912"/>
      <c r="AN506" s="912"/>
      <c r="AO506" s="912"/>
      <c r="AP506" s="912"/>
      <c r="AQ506" s="912"/>
      <c r="AR506" s="1010"/>
      <c r="AS506" s="912"/>
      <c r="AT506" s="912"/>
      <c r="AU506" s="912"/>
      <c r="AV506" s="912"/>
      <c r="AW506" s="912"/>
      <c r="AX506" s="912"/>
      <c r="AY506" s="1010"/>
      <c r="AZ506" s="912"/>
      <c r="BA506" s="912"/>
      <c r="BB506" s="912"/>
      <c r="BC506" s="912"/>
      <c r="BD506" s="912"/>
      <c r="BE506" s="912"/>
      <c r="BF506" s="912"/>
      <c r="BG506" s="912"/>
      <c r="BH506" s="912"/>
      <c r="BI506" s="912"/>
      <c r="BJ506" s="912"/>
      <c r="BK506" s="691"/>
    </row>
    <row r="507" spans="1:63" s="285" customFormat="1" ht="15.75" customHeight="1">
      <c r="A507" s="288"/>
      <c r="B507" s="288"/>
      <c r="C507" s="1396"/>
      <c r="D507" s="912"/>
      <c r="E507" s="912"/>
      <c r="F507" s="912"/>
      <c r="G507" s="912"/>
      <c r="H507" s="912"/>
      <c r="I507" s="912"/>
      <c r="J507" s="1010"/>
      <c r="K507" s="912"/>
      <c r="L507" s="912"/>
      <c r="M507" s="912"/>
      <c r="N507" s="912"/>
      <c r="O507" s="287"/>
      <c r="P507" s="912"/>
      <c r="Q507" s="997"/>
      <c r="R507" s="912"/>
      <c r="S507" s="912"/>
      <c r="T507" s="912"/>
      <c r="U507" s="912"/>
      <c r="V507" s="912"/>
      <c r="W507" s="912"/>
      <c r="X507" s="912"/>
      <c r="Y507" s="912"/>
      <c r="Z507" s="912"/>
      <c r="AA507" s="912"/>
      <c r="AB507" s="912"/>
      <c r="AC507" s="912"/>
      <c r="AD507" s="912"/>
      <c r="AE507" s="912"/>
      <c r="AF507" s="912"/>
      <c r="AG507" s="912"/>
      <c r="AH507" s="912"/>
      <c r="AI507" s="912"/>
      <c r="AJ507" s="912"/>
      <c r="AK507" s="912"/>
      <c r="AL507" s="912"/>
      <c r="AM507" s="912"/>
      <c r="AN507" s="912"/>
      <c r="AO507" s="912"/>
      <c r="AP507" s="912"/>
      <c r="AQ507" s="912"/>
      <c r="AR507" s="1010"/>
      <c r="AS507" s="912"/>
      <c r="AT507" s="912"/>
      <c r="AU507" s="912"/>
      <c r="AV507" s="912"/>
      <c r="AW507" s="912"/>
      <c r="AX507" s="912"/>
      <c r="AY507" s="1010"/>
      <c r="AZ507" s="912"/>
      <c r="BA507" s="912"/>
      <c r="BB507" s="912"/>
      <c r="BC507" s="912"/>
      <c r="BD507" s="912"/>
      <c r="BE507" s="912"/>
      <c r="BF507" s="912"/>
      <c r="BG507" s="912"/>
      <c r="BH507" s="912"/>
      <c r="BI507" s="912"/>
      <c r="BJ507" s="912"/>
      <c r="BK507" s="691"/>
    </row>
    <row r="508" spans="1:63" s="285" customFormat="1">
      <c r="A508" s="288"/>
      <c r="B508" s="288"/>
      <c r="C508" s="1396"/>
      <c r="D508" s="912"/>
      <c r="E508" s="912"/>
      <c r="F508" s="912"/>
      <c r="G508" s="912"/>
      <c r="H508" s="912"/>
      <c r="I508" s="912"/>
      <c r="J508" s="1010"/>
      <c r="K508" s="912"/>
      <c r="L508" s="912"/>
      <c r="M508" s="912"/>
      <c r="N508" s="912"/>
      <c r="O508" s="287"/>
      <c r="P508" s="912"/>
      <c r="Q508" s="997"/>
      <c r="R508" s="912"/>
      <c r="S508" s="912"/>
      <c r="T508" s="912"/>
      <c r="U508" s="912"/>
      <c r="V508" s="912"/>
      <c r="W508" s="912"/>
      <c r="X508" s="912"/>
      <c r="Y508" s="912"/>
      <c r="Z508" s="912"/>
      <c r="AA508" s="912"/>
      <c r="AB508" s="912"/>
      <c r="AC508" s="912"/>
      <c r="AD508" s="912"/>
      <c r="AE508" s="912"/>
      <c r="AF508" s="912"/>
      <c r="AG508" s="912"/>
      <c r="AH508" s="912"/>
      <c r="AI508" s="912"/>
      <c r="AJ508" s="912"/>
      <c r="AK508" s="912"/>
      <c r="AL508" s="912"/>
      <c r="AM508" s="912"/>
      <c r="AN508" s="912"/>
      <c r="AO508" s="912"/>
      <c r="AP508" s="912"/>
      <c r="AQ508" s="912"/>
      <c r="AR508" s="1010"/>
      <c r="AS508" s="912"/>
      <c r="AT508" s="912"/>
      <c r="AU508" s="912"/>
      <c r="AV508" s="912"/>
      <c r="AW508" s="912"/>
      <c r="AX508" s="912"/>
      <c r="AY508" s="1010"/>
      <c r="AZ508" s="912"/>
      <c r="BA508" s="912"/>
      <c r="BB508" s="912"/>
      <c r="BC508" s="912"/>
      <c r="BD508" s="912"/>
      <c r="BE508" s="912"/>
      <c r="BF508" s="912"/>
      <c r="BG508" s="912"/>
      <c r="BH508" s="912"/>
      <c r="BI508" s="912"/>
      <c r="BJ508" s="912"/>
      <c r="BK508" s="691"/>
    </row>
    <row r="509" spans="1:63" s="285" customFormat="1" ht="15.75" customHeight="1">
      <c r="A509" s="288"/>
      <c r="B509" s="288"/>
      <c r="C509" s="1396"/>
      <c r="D509" s="912"/>
      <c r="E509" s="912"/>
      <c r="F509" s="912"/>
      <c r="G509" s="912"/>
      <c r="H509" s="912"/>
      <c r="I509" s="912"/>
      <c r="J509" s="1010"/>
      <c r="K509" s="912"/>
      <c r="L509" s="912"/>
      <c r="M509" s="912"/>
      <c r="N509" s="912"/>
      <c r="O509" s="287"/>
      <c r="P509" s="912"/>
      <c r="Q509" s="997"/>
      <c r="R509" s="912"/>
      <c r="S509" s="912"/>
      <c r="T509" s="912"/>
      <c r="U509" s="912"/>
      <c r="V509" s="912"/>
      <c r="W509" s="912"/>
      <c r="X509" s="912"/>
      <c r="Y509" s="912"/>
      <c r="Z509" s="912"/>
      <c r="AA509" s="912"/>
      <c r="AB509" s="912"/>
      <c r="AC509" s="912"/>
      <c r="AD509" s="912"/>
      <c r="AE509" s="912"/>
      <c r="AF509" s="912"/>
      <c r="AG509" s="912"/>
      <c r="AH509" s="912"/>
      <c r="AI509" s="912"/>
      <c r="AJ509" s="912"/>
      <c r="AK509" s="912"/>
      <c r="AL509" s="912"/>
      <c r="AM509" s="912"/>
      <c r="AN509" s="912"/>
      <c r="AO509" s="912"/>
      <c r="AP509" s="912"/>
      <c r="AQ509" s="912"/>
      <c r="AR509" s="1010"/>
      <c r="AS509" s="912"/>
      <c r="AT509" s="912"/>
      <c r="AU509" s="912"/>
      <c r="AV509" s="912"/>
      <c r="AW509" s="912"/>
      <c r="AX509" s="912"/>
      <c r="AY509" s="1010"/>
      <c r="AZ509" s="912"/>
      <c r="BA509" s="912"/>
      <c r="BB509" s="912"/>
      <c r="BC509" s="912"/>
      <c r="BD509" s="912"/>
      <c r="BE509" s="912"/>
      <c r="BF509" s="912"/>
      <c r="BG509" s="912"/>
      <c r="BH509" s="912"/>
      <c r="BI509" s="912"/>
      <c r="BJ509" s="912"/>
      <c r="BK509" s="691"/>
    </row>
    <row r="510" spans="1:63" s="285" customFormat="1">
      <c r="A510" s="288"/>
      <c r="B510" s="288"/>
      <c r="C510" s="1396"/>
      <c r="D510" s="912"/>
      <c r="E510" s="912"/>
      <c r="F510" s="912"/>
      <c r="G510" s="912"/>
      <c r="H510" s="912"/>
      <c r="I510" s="912"/>
      <c r="J510" s="1010"/>
      <c r="K510" s="912"/>
      <c r="L510" s="912"/>
      <c r="M510" s="912"/>
      <c r="N510" s="912"/>
      <c r="O510" s="287"/>
      <c r="P510" s="912"/>
      <c r="Q510" s="997"/>
      <c r="R510" s="912"/>
      <c r="S510" s="912"/>
      <c r="T510" s="912"/>
      <c r="U510" s="912"/>
      <c r="V510" s="912"/>
      <c r="W510" s="912"/>
      <c r="X510" s="912"/>
      <c r="Y510" s="912"/>
      <c r="Z510" s="912"/>
      <c r="AA510" s="912"/>
      <c r="AB510" s="912"/>
      <c r="AC510" s="912"/>
      <c r="AD510" s="912"/>
      <c r="AE510" s="912"/>
      <c r="AF510" s="912"/>
      <c r="AG510" s="912"/>
      <c r="AH510" s="912"/>
      <c r="AI510" s="912"/>
      <c r="AJ510" s="912"/>
      <c r="AK510" s="912"/>
      <c r="AL510" s="912"/>
      <c r="AM510" s="912"/>
      <c r="AN510" s="912"/>
      <c r="AO510" s="912"/>
      <c r="AP510" s="912"/>
      <c r="AQ510" s="912"/>
      <c r="AR510" s="1010"/>
      <c r="AS510" s="912"/>
      <c r="AT510" s="912"/>
      <c r="AU510" s="912"/>
      <c r="AV510" s="912"/>
      <c r="AW510" s="912"/>
      <c r="AX510" s="912"/>
      <c r="AY510" s="1010"/>
      <c r="AZ510" s="912"/>
      <c r="BA510" s="912"/>
      <c r="BB510" s="912"/>
      <c r="BC510" s="912"/>
      <c r="BD510" s="912"/>
      <c r="BE510" s="912"/>
      <c r="BF510" s="912"/>
      <c r="BG510" s="912"/>
      <c r="BH510" s="912"/>
      <c r="BI510" s="912"/>
      <c r="BJ510" s="912"/>
      <c r="BK510" s="691"/>
    </row>
    <row r="511" spans="1:63" s="285" customFormat="1" ht="15.75" customHeight="1">
      <c r="A511" s="288"/>
      <c r="B511" s="288"/>
      <c r="C511" s="1396"/>
      <c r="D511" s="912"/>
      <c r="E511" s="912"/>
      <c r="F511" s="912"/>
      <c r="G511" s="912"/>
      <c r="H511" s="912"/>
      <c r="I511" s="912"/>
      <c r="J511" s="1010"/>
      <c r="K511" s="912"/>
      <c r="L511" s="912"/>
      <c r="M511" s="912"/>
      <c r="N511" s="912"/>
      <c r="O511" s="287"/>
      <c r="P511" s="912"/>
      <c r="Q511" s="997"/>
      <c r="R511" s="912"/>
      <c r="S511" s="912"/>
      <c r="T511" s="912"/>
      <c r="U511" s="912"/>
      <c r="V511" s="912"/>
      <c r="W511" s="912"/>
      <c r="X511" s="912"/>
      <c r="Y511" s="912"/>
      <c r="Z511" s="912"/>
      <c r="AA511" s="912"/>
      <c r="AB511" s="912"/>
      <c r="AC511" s="912"/>
      <c r="AD511" s="912"/>
      <c r="AE511" s="912"/>
      <c r="AF511" s="912"/>
      <c r="AG511" s="912"/>
      <c r="AH511" s="912"/>
      <c r="AI511" s="912"/>
      <c r="AJ511" s="912"/>
      <c r="AK511" s="912"/>
      <c r="AL511" s="912"/>
      <c r="AM511" s="912"/>
      <c r="AN511" s="912"/>
      <c r="AO511" s="912"/>
      <c r="AP511" s="912"/>
      <c r="AQ511" s="912"/>
      <c r="AR511" s="1010"/>
      <c r="AS511" s="912"/>
      <c r="AT511" s="912"/>
      <c r="AU511" s="912"/>
      <c r="AV511" s="912"/>
      <c r="AW511" s="912"/>
      <c r="AX511" s="912"/>
      <c r="AY511" s="1010"/>
      <c r="AZ511" s="912"/>
      <c r="BA511" s="912"/>
      <c r="BB511" s="912"/>
      <c r="BC511" s="912"/>
      <c r="BD511" s="912"/>
      <c r="BE511" s="912"/>
      <c r="BF511" s="912"/>
      <c r="BG511" s="912"/>
      <c r="BH511" s="912"/>
      <c r="BI511" s="912"/>
      <c r="BJ511" s="912"/>
      <c r="BK511" s="691"/>
    </row>
    <row r="512" spans="1:63" s="285" customFormat="1">
      <c r="A512" s="288"/>
      <c r="B512" s="288"/>
      <c r="C512" s="1396"/>
      <c r="D512" s="912"/>
      <c r="E512" s="912"/>
      <c r="F512" s="912"/>
      <c r="G512" s="912"/>
      <c r="H512" s="912"/>
      <c r="I512" s="912"/>
      <c r="J512" s="1010"/>
      <c r="K512" s="912"/>
      <c r="L512" s="912"/>
      <c r="M512" s="912"/>
      <c r="N512" s="912"/>
      <c r="O512" s="287"/>
      <c r="P512" s="912"/>
      <c r="Q512" s="997"/>
      <c r="R512" s="912"/>
      <c r="S512" s="912"/>
      <c r="T512" s="912"/>
      <c r="U512" s="912"/>
      <c r="V512" s="912"/>
      <c r="W512" s="912"/>
      <c r="X512" s="912"/>
      <c r="Y512" s="912"/>
      <c r="Z512" s="912"/>
      <c r="AA512" s="912"/>
      <c r="AB512" s="912"/>
      <c r="AC512" s="912"/>
      <c r="AD512" s="912"/>
      <c r="AE512" s="912"/>
      <c r="AF512" s="912"/>
      <c r="AG512" s="912"/>
      <c r="AH512" s="912"/>
      <c r="AI512" s="912"/>
      <c r="AJ512" s="912"/>
      <c r="AK512" s="912"/>
      <c r="AL512" s="912"/>
      <c r="AM512" s="912"/>
      <c r="AN512" s="912"/>
      <c r="AO512" s="912"/>
      <c r="AP512" s="912"/>
      <c r="AQ512" s="912"/>
      <c r="AR512" s="1010"/>
      <c r="AS512" s="912"/>
      <c r="AT512" s="912"/>
      <c r="AU512" s="912"/>
      <c r="AV512" s="912"/>
      <c r="AW512" s="912"/>
      <c r="AX512" s="912"/>
      <c r="AY512" s="1010"/>
      <c r="AZ512" s="912"/>
      <c r="BA512" s="912"/>
      <c r="BB512" s="912"/>
      <c r="BC512" s="912"/>
      <c r="BD512" s="912"/>
      <c r="BE512" s="912"/>
      <c r="BF512" s="912"/>
      <c r="BG512" s="912"/>
      <c r="BH512" s="912"/>
      <c r="BI512" s="912"/>
      <c r="BJ512" s="912"/>
      <c r="BK512" s="691"/>
    </row>
    <row r="513" spans="1:63" s="285" customFormat="1" ht="15.75" customHeight="1">
      <c r="A513" s="288"/>
      <c r="B513" s="288"/>
      <c r="C513" s="1396"/>
      <c r="D513" s="912"/>
      <c r="E513" s="912"/>
      <c r="F513" s="912"/>
      <c r="G513" s="912"/>
      <c r="H513" s="912"/>
      <c r="I513" s="912"/>
      <c r="J513" s="1010"/>
      <c r="K513" s="912"/>
      <c r="L513" s="912"/>
      <c r="M513" s="912"/>
      <c r="N513" s="912"/>
      <c r="O513" s="287"/>
      <c r="P513" s="912"/>
      <c r="Q513" s="997"/>
      <c r="R513" s="912"/>
      <c r="S513" s="912"/>
      <c r="T513" s="912"/>
      <c r="U513" s="912"/>
      <c r="V513" s="912"/>
      <c r="W513" s="912"/>
      <c r="X513" s="912"/>
      <c r="Y513" s="912"/>
      <c r="Z513" s="912"/>
      <c r="AA513" s="912"/>
      <c r="AB513" s="912"/>
      <c r="AC513" s="912"/>
      <c r="AD513" s="912"/>
      <c r="AE513" s="912"/>
      <c r="AF513" s="912"/>
      <c r="AG513" s="912"/>
      <c r="AH513" s="912"/>
      <c r="AI513" s="912"/>
      <c r="AJ513" s="912"/>
      <c r="AK513" s="912"/>
      <c r="AL513" s="912"/>
      <c r="AM513" s="912"/>
      <c r="AN513" s="912"/>
      <c r="AO513" s="912"/>
      <c r="AP513" s="912"/>
      <c r="AQ513" s="912"/>
      <c r="AR513" s="1010"/>
      <c r="AS513" s="912"/>
      <c r="AT513" s="912"/>
      <c r="AU513" s="912"/>
      <c r="AV513" s="912"/>
      <c r="AW513" s="912"/>
      <c r="AX513" s="912"/>
      <c r="AY513" s="1010"/>
      <c r="AZ513" s="912"/>
      <c r="BA513" s="912"/>
      <c r="BB513" s="912"/>
      <c r="BC513" s="912"/>
      <c r="BD513" s="912"/>
      <c r="BE513" s="912"/>
      <c r="BF513" s="912"/>
      <c r="BG513" s="912"/>
      <c r="BH513" s="912"/>
      <c r="BI513" s="912"/>
      <c r="BJ513" s="912"/>
      <c r="BK513" s="691"/>
    </row>
    <row r="514" spans="1:63" s="285" customFormat="1">
      <c r="A514" s="288"/>
      <c r="B514" s="288"/>
      <c r="C514" s="1396"/>
      <c r="D514" s="912"/>
      <c r="E514" s="912"/>
      <c r="F514" s="912"/>
      <c r="G514" s="912"/>
      <c r="H514" s="912"/>
      <c r="I514" s="912"/>
      <c r="J514" s="1010"/>
      <c r="K514" s="912"/>
      <c r="L514" s="912"/>
      <c r="M514" s="912"/>
      <c r="N514" s="912"/>
      <c r="O514" s="287"/>
      <c r="P514" s="912"/>
      <c r="Q514" s="997"/>
      <c r="R514" s="912"/>
      <c r="S514" s="912"/>
      <c r="T514" s="912"/>
      <c r="U514" s="912"/>
      <c r="V514" s="912"/>
      <c r="W514" s="912"/>
      <c r="X514" s="912"/>
      <c r="Y514" s="912"/>
      <c r="Z514" s="912"/>
      <c r="AA514" s="912"/>
      <c r="AB514" s="912"/>
      <c r="AC514" s="912"/>
      <c r="AD514" s="912"/>
      <c r="AE514" s="912"/>
      <c r="AF514" s="912"/>
      <c r="AG514" s="912"/>
      <c r="AH514" s="912"/>
      <c r="AI514" s="912"/>
      <c r="AJ514" s="912"/>
      <c r="AK514" s="912"/>
      <c r="AL514" s="912"/>
      <c r="AM514" s="912"/>
      <c r="AN514" s="912"/>
      <c r="AO514" s="912"/>
      <c r="AP514" s="912"/>
      <c r="AQ514" s="912"/>
      <c r="AR514" s="1010"/>
      <c r="AS514" s="912"/>
      <c r="AT514" s="912"/>
      <c r="AU514" s="912"/>
      <c r="AV514" s="912"/>
      <c r="AW514" s="912"/>
      <c r="AX514" s="912"/>
      <c r="AY514" s="1010"/>
      <c r="AZ514" s="912"/>
      <c r="BA514" s="912"/>
      <c r="BB514" s="912"/>
      <c r="BC514" s="912"/>
      <c r="BD514" s="912"/>
      <c r="BE514" s="912"/>
      <c r="BF514" s="912"/>
      <c r="BG514" s="912"/>
      <c r="BH514" s="912"/>
      <c r="BI514" s="912"/>
      <c r="BJ514" s="912"/>
      <c r="BK514" s="691"/>
    </row>
    <row r="515" spans="1:63" s="285" customFormat="1" ht="15.75" customHeight="1">
      <c r="A515" s="288"/>
      <c r="B515" s="288"/>
      <c r="C515" s="1396"/>
      <c r="D515" s="912"/>
      <c r="E515" s="912"/>
      <c r="F515" s="912"/>
      <c r="G515" s="912"/>
      <c r="H515" s="912"/>
      <c r="I515" s="912"/>
      <c r="J515" s="1010"/>
      <c r="K515" s="912"/>
      <c r="L515" s="912"/>
      <c r="M515" s="912"/>
      <c r="N515" s="912"/>
      <c r="O515" s="287"/>
      <c r="P515" s="912"/>
      <c r="Q515" s="997"/>
      <c r="R515" s="912"/>
      <c r="S515" s="912"/>
      <c r="T515" s="912"/>
      <c r="U515" s="912"/>
      <c r="V515" s="912"/>
      <c r="W515" s="912"/>
      <c r="X515" s="912"/>
      <c r="Y515" s="912"/>
      <c r="Z515" s="912"/>
      <c r="AA515" s="912"/>
      <c r="AB515" s="912"/>
      <c r="AC515" s="912"/>
      <c r="AD515" s="912"/>
      <c r="AE515" s="912"/>
      <c r="AF515" s="912"/>
      <c r="AG515" s="912"/>
      <c r="AH515" s="912"/>
      <c r="AI515" s="912"/>
      <c r="AJ515" s="912"/>
      <c r="AK515" s="912"/>
      <c r="AL515" s="912"/>
      <c r="AM515" s="912"/>
      <c r="AN515" s="912"/>
      <c r="AO515" s="912"/>
      <c r="AP515" s="912"/>
      <c r="AQ515" s="912"/>
      <c r="AR515" s="1010"/>
      <c r="AS515" s="912"/>
      <c r="AT515" s="912"/>
      <c r="AU515" s="912"/>
      <c r="AV515" s="912"/>
      <c r="AW515" s="912"/>
      <c r="AX515" s="912"/>
      <c r="AY515" s="1010"/>
      <c r="AZ515" s="912"/>
      <c r="BA515" s="912"/>
      <c r="BB515" s="912"/>
      <c r="BC515" s="912"/>
      <c r="BD515" s="912"/>
      <c r="BE515" s="912"/>
      <c r="BF515" s="912"/>
      <c r="BG515" s="912"/>
      <c r="BH515" s="912"/>
      <c r="BI515" s="912"/>
      <c r="BJ515" s="912"/>
      <c r="BK515" s="691"/>
    </row>
    <row r="516" spans="1:63" s="285" customFormat="1">
      <c r="A516" s="288"/>
      <c r="B516" s="288"/>
      <c r="C516" s="1396"/>
      <c r="D516" s="912"/>
      <c r="E516" s="912"/>
      <c r="F516" s="912"/>
      <c r="G516" s="912"/>
      <c r="H516" s="912"/>
      <c r="I516" s="912"/>
      <c r="J516" s="1010"/>
      <c r="K516" s="912"/>
      <c r="L516" s="912"/>
      <c r="M516" s="912"/>
      <c r="N516" s="912"/>
      <c r="O516" s="287"/>
      <c r="P516" s="912"/>
      <c r="Q516" s="997"/>
      <c r="R516" s="912"/>
      <c r="S516" s="912"/>
      <c r="T516" s="912"/>
      <c r="U516" s="912"/>
      <c r="V516" s="912"/>
      <c r="W516" s="912"/>
      <c r="X516" s="912"/>
      <c r="Y516" s="912"/>
      <c r="Z516" s="912"/>
      <c r="AA516" s="912"/>
      <c r="AB516" s="912"/>
      <c r="AC516" s="912"/>
      <c r="AD516" s="912"/>
      <c r="AE516" s="912"/>
      <c r="AF516" s="912"/>
      <c r="AG516" s="912"/>
      <c r="AH516" s="912"/>
      <c r="AI516" s="912"/>
      <c r="AJ516" s="912"/>
      <c r="AK516" s="912"/>
      <c r="AL516" s="912"/>
      <c r="AM516" s="912"/>
      <c r="AN516" s="912"/>
      <c r="AO516" s="912"/>
      <c r="AP516" s="912"/>
      <c r="AQ516" s="912"/>
      <c r="AR516" s="1010"/>
      <c r="AS516" s="912"/>
      <c r="AT516" s="912"/>
      <c r="AU516" s="912"/>
      <c r="AV516" s="912"/>
      <c r="AW516" s="912"/>
      <c r="AX516" s="912"/>
      <c r="AY516" s="1010"/>
      <c r="AZ516" s="912"/>
      <c r="BA516" s="912"/>
      <c r="BB516" s="912"/>
      <c r="BC516" s="912"/>
      <c r="BD516" s="912"/>
      <c r="BE516" s="912"/>
      <c r="BF516" s="912"/>
      <c r="BG516" s="912"/>
      <c r="BH516" s="912"/>
      <c r="BI516" s="912"/>
      <c r="BJ516" s="912"/>
      <c r="BK516" s="691"/>
    </row>
    <row r="517" spans="1:63" s="285" customFormat="1" ht="15.75" customHeight="1">
      <c r="A517" s="288"/>
      <c r="B517" s="288"/>
      <c r="C517" s="1396"/>
      <c r="D517" s="912"/>
      <c r="E517" s="912"/>
      <c r="F517" s="912"/>
      <c r="G517" s="912"/>
      <c r="H517" s="912"/>
      <c r="I517" s="912"/>
      <c r="J517" s="1010"/>
      <c r="K517" s="912"/>
      <c r="L517" s="912"/>
      <c r="M517" s="912"/>
      <c r="N517" s="912"/>
      <c r="O517" s="287"/>
      <c r="P517" s="912"/>
      <c r="Q517" s="997"/>
      <c r="R517" s="912"/>
      <c r="S517" s="912"/>
      <c r="T517" s="912"/>
      <c r="U517" s="912"/>
      <c r="V517" s="912"/>
      <c r="W517" s="912"/>
      <c r="X517" s="912"/>
      <c r="Y517" s="912"/>
      <c r="Z517" s="912"/>
      <c r="AA517" s="912"/>
      <c r="AB517" s="912"/>
      <c r="AC517" s="912"/>
      <c r="AD517" s="912"/>
      <c r="AE517" s="912"/>
      <c r="AF517" s="912"/>
      <c r="AG517" s="912"/>
      <c r="AH517" s="912"/>
      <c r="AI517" s="912"/>
      <c r="AJ517" s="912"/>
      <c r="AK517" s="912"/>
      <c r="AL517" s="912"/>
      <c r="AM517" s="912"/>
      <c r="AN517" s="912"/>
      <c r="AO517" s="912"/>
      <c r="AP517" s="912"/>
      <c r="AQ517" s="912"/>
      <c r="AR517" s="1010"/>
      <c r="AS517" s="912"/>
      <c r="AT517" s="912"/>
      <c r="AU517" s="912"/>
      <c r="AV517" s="912"/>
      <c r="AW517" s="912"/>
      <c r="AX517" s="912"/>
      <c r="AY517" s="1010"/>
      <c r="AZ517" s="912"/>
      <c r="BA517" s="912"/>
      <c r="BB517" s="912"/>
      <c r="BC517" s="912"/>
      <c r="BD517" s="912"/>
      <c r="BE517" s="912"/>
      <c r="BF517" s="912"/>
      <c r="BG517" s="912"/>
      <c r="BH517" s="912"/>
      <c r="BI517" s="912"/>
      <c r="BJ517" s="912"/>
      <c r="BK517" s="691"/>
    </row>
    <row r="518" spans="1:63" s="285" customFormat="1">
      <c r="A518" s="288"/>
      <c r="B518" s="288"/>
      <c r="C518" s="1396"/>
      <c r="D518" s="912"/>
      <c r="E518" s="912"/>
      <c r="F518" s="912"/>
      <c r="G518" s="912"/>
      <c r="H518" s="912"/>
      <c r="I518" s="912"/>
      <c r="J518" s="1010"/>
      <c r="K518" s="912"/>
      <c r="L518" s="912"/>
      <c r="M518" s="912"/>
      <c r="N518" s="912"/>
      <c r="O518" s="287"/>
      <c r="P518" s="912"/>
      <c r="Q518" s="997"/>
      <c r="R518" s="912"/>
      <c r="S518" s="912"/>
      <c r="T518" s="912"/>
      <c r="U518" s="912"/>
      <c r="V518" s="912"/>
      <c r="W518" s="912"/>
      <c r="X518" s="912"/>
      <c r="Y518" s="912"/>
      <c r="Z518" s="912"/>
      <c r="AA518" s="912"/>
      <c r="AB518" s="912"/>
      <c r="AC518" s="912"/>
      <c r="AD518" s="912"/>
      <c r="AE518" s="912"/>
      <c r="AF518" s="912"/>
      <c r="AG518" s="912"/>
      <c r="AH518" s="912"/>
      <c r="AI518" s="912"/>
      <c r="AJ518" s="912"/>
      <c r="AK518" s="912"/>
      <c r="AL518" s="912"/>
      <c r="AM518" s="912"/>
      <c r="AN518" s="912"/>
      <c r="AO518" s="912"/>
      <c r="AP518" s="912"/>
      <c r="AQ518" s="912"/>
      <c r="AR518" s="1010"/>
      <c r="AS518" s="912"/>
      <c r="AT518" s="912"/>
      <c r="AU518" s="912"/>
      <c r="AV518" s="912"/>
      <c r="AW518" s="912"/>
      <c r="AX518" s="912"/>
      <c r="AY518" s="1010"/>
      <c r="AZ518" s="912"/>
      <c r="BA518" s="912"/>
      <c r="BB518" s="912"/>
      <c r="BC518" s="912"/>
      <c r="BD518" s="912"/>
      <c r="BE518" s="912"/>
      <c r="BF518" s="912"/>
      <c r="BG518" s="912"/>
      <c r="BH518" s="912"/>
      <c r="BI518" s="912"/>
      <c r="BJ518" s="912"/>
      <c r="BK518" s="691"/>
    </row>
    <row r="519" spans="1:63" s="285" customFormat="1" ht="15.75" customHeight="1">
      <c r="A519" s="288"/>
      <c r="B519" s="288"/>
      <c r="C519" s="1396"/>
      <c r="D519" s="912"/>
      <c r="E519" s="912"/>
      <c r="F519" s="912"/>
      <c r="G519" s="912"/>
      <c r="H519" s="912"/>
      <c r="I519" s="912"/>
      <c r="J519" s="1010"/>
      <c r="K519" s="912"/>
      <c r="L519" s="912"/>
      <c r="M519" s="912"/>
      <c r="N519" s="912"/>
      <c r="O519" s="287"/>
      <c r="P519" s="912"/>
      <c r="Q519" s="997"/>
      <c r="R519" s="912"/>
      <c r="S519" s="912"/>
      <c r="T519" s="912"/>
      <c r="U519" s="912"/>
      <c r="V519" s="912"/>
      <c r="W519" s="912"/>
      <c r="X519" s="912"/>
      <c r="Y519" s="912"/>
      <c r="Z519" s="912"/>
      <c r="AA519" s="912"/>
      <c r="AB519" s="912"/>
      <c r="AC519" s="912"/>
      <c r="AD519" s="912"/>
      <c r="AE519" s="912"/>
      <c r="AF519" s="912"/>
      <c r="AG519" s="912"/>
      <c r="AH519" s="912"/>
      <c r="AI519" s="912"/>
      <c r="AJ519" s="912"/>
      <c r="AK519" s="912"/>
      <c r="AL519" s="912"/>
      <c r="AM519" s="912"/>
      <c r="AN519" s="912"/>
      <c r="AO519" s="912"/>
      <c r="AP519" s="912"/>
      <c r="AQ519" s="912"/>
      <c r="AR519" s="1010"/>
      <c r="AS519" s="912"/>
      <c r="AT519" s="912"/>
      <c r="AU519" s="912"/>
      <c r="AV519" s="912"/>
      <c r="AW519" s="912"/>
      <c r="AX519" s="912"/>
      <c r="AY519" s="1010"/>
      <c r="AZ519" s="912"/>
      <c r="BA519" s="912"/>
      <c r="BB519" s="912"/>
      <c r="BC519" s="912"/>
      <c r="BD519" s="912"/>
      <c r="BE519" s="912"/>
      <c r="BF519" s="912"/>
      <c r="BG519" s="912"/>
      <c r="BH519" s="912"/>
      <c r="BI519" s="912"/>
      <c r="BJ519" s="912"/>
      <c r="BK519" s="691"/>
    </row>
    <row r="520" spans="1:63" s="285" customFormat="1">
      <c r="A520" s="288"/>
      <c r="B520" s="288"/>
      <c r="C520" s="1396"/>
      <c r="D520" s="912"/>
      <c r="E520" s="912"/>
      <c r="F520" s="912"/>
      <c r="G520" s="912"/>
      <c r="H520" s="912"/>
      <c r="I520" s="912"/>
      <c r="J520" s="1010"/>
      <c r="K520" s="912"/>
      <c r="L520" s="912"/>
      <c r="M520" s="912"/>
      <c r="N520" s="912"/>
      <c r="O520" s="287"/>
      <c r="P520" s="912"/>
      <c r="Q520" s="997"/>
      <c r="R520" s="912"/>
      <c r="S520" s="912"/>
      <c r="T520" s="912"/>
      <c r="U520" s="912"/>
      <c r="V520" s="912"/>
      <c r="W520" s="912"/>
      <c r="X520" s="912"/>
      <c r="Y520" s="912"/>
      <c r="Z520" s="912"/>
      <c r="AA520" s="912"/>
      <c r="AB520" s="912"/>
      <c r="AC520" s="912"/>
      <c r="AD520" s="912"/>
      <c r="AE520" s="912"/>
      <c r="AF520" s="912"/>
      <c r="AG520" s="912"/>
      <c r="AH520" s="912"/>
      <c r="AI520" s="912"/>
      <c r="AJ520" s="912"/>
      <c r="AK520" s="912"/>
      <c r="AL520" s="912"/>
      <c r="AM520" s="912"/>
      <c r="AN520" s="912"/>
      <c r="AO520" s="912"/>
      <c r="AP520" s="912"/>
      <c r="AQ520" s="912"/>
      <c r="AR520" s="1010"/>
      <c r="AS520" s="912"/>
      <c r="AT520" s="912"/>
      <c r="AU520" s="912"/>
      <c r="AV520" s="912"/>
      <c r="AW520" s="912"/>
      <c r="AX520" s="912"/>
      <c r="AY520" s="1010"/>
      <c r="AZ520" s="912"/>
      <c r="BA520" s="912"/>
      <c r="BB520" s="912"/>
      <c r="BC520" s="912"/>
      <c r="BD520" s="912"/>
      <c r="BE520" s="912"/>
      <c r="BF520" s="912"/>
      <c r="BG520" s="912"/>
      <c r="BH520" s="912"/>
      <c r="BI520" s="912"/>
      <c r="BJ520" s="912"/>
      <c r="BK520" s="691"/>
    </row>
    <row r="521" spans="1:63" s="285" customFormat="1" ht="15.75" customHeight="1">
      <c r="A521" s="288"/>
      <c r="B521" s="288"/>
      <c r="C521" s="1396"/>
      <c r="D521" s="912"/>
      <c r="E521" s="912"/>
      <c r="F521" s="912"/>
      <c r="G521" s="912"/>
      <c r="H521" s="912"/>
      <c r="I521" s="912"/>
      <c r="J521" s="1010"/>
      <c r="K521" s="912"/>
      <c r="L521" s="912"/>
      <c r="M521" s="912"/>
      <c r="N521" s="912"/>
      <c r="O521" s="287"/>
      <c r="P521" s="912"/>
      <c r="Q521" s="997"/>
      <c r="R521" s="912"/>
      <c r="S521" s="912"/>
      <c r="T521" s="912"/>
      <c r="U521" s="912"/>
      <c r="V521" s="912"/>
      <c r="W521" s="912"/>
      <c r="X521" s="912"/>
      <c r="Y521" s="912"/>
      <c r="Z521" s="912"/>
      <c r="AA521" s="912"/>
      <c r="AB521" s="912"/>
      <c r="AC521" s="912"/>
      <c r="AD521" s="912"/>
      <c r="AE521" s="912"/>
      <c r="AF521" s="912"/>
      <c r="AG521" s="912"/>
      <c r="AH521" s="912"/>
      <c r="AI521" s="912"/>
      <c r="AJ521" s="912"/>
      <c r="AK521" s="912"/>
      <c r="AL521" s="912"/>
      <c r="AM521" s="912"/>
      <c r="AN521" s="912"/>
      <c r="AO521" s="912"/>
      <c r="AP521" s="912"/>
      <c r="AQ521" s="912"/>
      <c r="AR521" s="1010"/>
      <c r="AS521" s="912"/>
      <c r="AT521" s="912"/>
      <c r="AU521" s="912"/>
      <c r="AV521" s="912"/>
      <c r="AW521" s="912"/>
      <c r="AX521" s="912"/>
      <c r="AY521" s="1010"/>
      <c r="AZ521" s="912"/>
      <c r="BA521" s="912"/>
      <c r="BB521" s="912"/>
      <c r="BC521" s="912"/>
      <c r="BD521" s="912"/>
      <c r="BE521" s="912"/>
      <c r="BF521" s="912"/>
      <c r="BG521" s="912"/>
      <c r="BH521" s="912"/>
      <c r="BI521" s="912"/>
      <c r="BJ521" s="912"/>
      <c r="BK521" s="691"/>
    </row>
    <row r="522" spans="1:63" s="285" customFormat="1">
      <c r="A522" s="288"/>
      <c r="B522" s="288"/>
      <c r="C522" s="1396"/>
      <c r="D522" s="912"/>
      <c r="E522" s="912"/>
      <c r="F522" s="912"/>
      <c r="G522" s="912"/>
      <c r="H522" s="912"/>
      <c r="I522" s="912"/>
      <c r="J522" s="1010"/>
      <c r="K522" s="912"/>
      <c r="L522" s="912"/>
      <c r="M522" s="912"/>
      <c r="N522" s="912"/>
      <c r="O522" s="287"/>
      <c r="P522" s="912"/>
      <c r="Q522" s="997"/>
      <c r="R522" s="912"/>
      <c r="S522" s="912"/>
      <c r="T522" s="912"/>
      <c r="U522" s="912"/>
      <c r="V522" s="912"/>
      <c r="W522" s="912"/>
      <c r="X522" s="912"/>
      <c r="Y522" s="912"/>
      <c r="Z522" s="912"/>
      <c r="AA522" s="912"/>
      <c r="AB522" s="912"/>
      <c r="AC522" s="912"/>
      <c r="AD522" s="912"/>
      <c r="AE522" s="912"/>
      <c r="AF522" s="912"/>
      <c r="AG522" s="912"/>
      <c r="AH522" s="912"/>
      <c r="AI522" s="912"/>
      <c r="AJ522" s="912"/>
      <c r="AK522" s="912"/>
      <c r="AL522" s="912"/>
      <c r="AM522" s="912"/>
      <c r="AN522" s="912"/>
      <c r="AO522" s="912"/>
      <c r="AP522" s="912"/>
      <c r="AQ522" s="912"/>
      <c r="AR522" s="1010"/>
      <c r="AS522" s="912"/>
      <c r="AT522" s="912"/>
      <c r="AU522" s="912"/>
      <c r="AV522" s="912"/>
      <c r="AW522" s="912"/>
      <c r="AX522" s="912"/>
      <c r="AY522" s="1010"/>
      <c r="AZ522" s="912"/>
      <c r="BA522" s="912"/>
      <c r="BB522" s="912"/>
      <c r="BC522" s="912"/>
      <c r="BD522" s="912"/>
      <c r="BE522" s="912"/>
      <c r="BF522" s="912"/>
      <c r="BG522" s="912"/>
      <c r="BH522" s="912"/>
      <c r="BI522" s="912"/>
      <c r="BJ522" s="912"/>
      <c r="BK522" s="691"/>
    </row>
    <row r="523" spans="1:63" s="285" customFormat="1" ht="15.75" customHeight="1">
      <c r="A523" s="288"/>
      <c r="B523" s="288"/>
      <c r="C523" s="1396"/>
      <c r="D523" s="912"/>
      <c r="E523" s="912"/>
      <c r="F523" s="912"/>
      <c r="G523" s="912"/>
      <c r="H523" s="912"/>
      <c r="I523" s="912"/>
      <c r="J523" s="1010"/>
      <c r="K523" s="912"/>
      <c r="L523" s="912"/>
      <c r="M523" s="912"/>
      <c r="N523" s="912"/>
      <c r="O523" s="287"/>
      <c r="P523" s="912"/>
      <c r="Q523" s="997"/>
      <c r="R523" s="912"/>
      <c r="S523" s="912"/>
      <c r="T523" s="912"/>
      <c r="U523" s="912"/>
      <c r="V523" s="912"/>
      <c r="W523" s="912"/>
      <c r="X523" s="912"/>
      <c r="Y523" s="912"/>
      <c r="Z523" s="912"/>
      <c r="AA523" s="912"/>
      <c r="AB523" s="912"/>
      <c r="AC523" s="912"/>
      <c r="AD523" s="912"/>
      <c r="AE523" s="912"/>
      <c r="AF523" s="912"/>
      <c r="AG523" s="912"/>
      <c r="AH523" s="912"/>
      <c r="AI523" s="912"/>
      <c r="AJ523" s="912"/>
      <c r="AK523" s="912"/>
      <c r="AL523" s="912"/>
      <c r="AM523" s="912"/>
      <c r="AN523" s="912"/>
      <c r="AO523" s="912"/>
      <c r="AP523" s="912"/>
      <c r="AQ523" s="912"/>
      <c r="AR523" s="1010"/>
      <c r="AS523" s="912"/>
      <c r="AT523" s="912"/>
      <c r="AU523" s="912"/>
      <c r="AV523" s="912"/>
      <c r="AW523" s="912"/>
      <c r="AX523" s="912"/>
      <c r="AY523" s="1010"/>
      <c r="AZ523" s="912"/>
      <c r="BA523" s="912"/>
      <c r="BB523" s="912"/>
      <c r="BC523" s="912"/>
      <c r="BD523" s="912"/>
      <c r="BE523" s="912"/>
      <c r="BF523" s="912"/>
      <c r="BG523" s="912"/>
      <c r="BH523" s="912"/>
      <c r="BI523" s="912"/>
      <c r="BJ523" s="912"/>
      <c r="BK523" s="691"/>
    </row>
    <row r="524" spans="1:63" s="285" customFormat="1">
      <c r="A524" s="288"/>
      <c r="B524" s="288"/>
      <c r="C524" s="1396"/>
      <c r="D524" s="912"/>
      <c r="E524" s="912"/>
      <c r="F524" s="912"/>
      <c r="G524" s="912"/>
      <c r="H524" s="912"/>
      <c r="I524" s="912"/>
      <c r="J524" s="1010"/>
      <c r="K524" s="912"/>
      <c r="L524" s="912"/>
      <c r="M524" s="912"/>
      <c r="N524" s="912"/>
      <c r="O524" s="287"/>
      <c r="P524" s="912"/>
      <c r="Q524" s="997"/>
      <c r="R524" s="912"/>
      <c r="S524" s="912"/>
      <c r="T524" s="912"/>
      <c r="U524" s="912"/>
      <c r="V524" s="912"/>
      <c r="W524" s="912"/>
      <c r="X524" s="912"/>
      <c r="Y524" s="912"/>
      <c r="Z524" s="912"/>
      <c r="AA524" s="912"/>
      <c r="AB524" s="912"/>
      <c r="AC524" s="912"/>
      <c r="AD524" s="912"/>
      <c r="AE524" s="912"/>
      <c r="AF524" s="912"/>
      <c r="AG524" s="912"/>
      <c r="AH524" s="912"/>
      <c r="AI524" s="912"/>
      <c r="AJ524" s="912"/>
      <c r="AK524" s="912"/>
      <c r="AL524" s="912"/>
      <c r="AM524" s="912"/>
      <c r="AN524" s="912"/>
      <c r="AO524" s="912"/>
      <c r="AP524" s="912"/>
      <c r="AQ524" s="912"/>
      <c r="AR524" s="1010"/>
      <c r="AS524" s="912"/>
      <c r="AT524" s="912"/>
      <c r="AU524" s="912"/>
      <c r="AV524" s="912"/>
      <c r="AW524" s="912"/>
      <c r="AX524" s="912"/>
      <c r="AY524" s="1010"/>
      <c r="AZ524" s="912"/>
      <c r="BA524" s="912"/>
      <c r="BB524" s="912"/>
      <c r="BC524" s="912"/>
      <c r="BD524" s="912"/>
      <c r="BE524" s="912"/>
      <c r="BF524" s="912"/>
      <c r="BG524" s="912"/>
      <c r="BH524" s="912"/>
      <c r="BI524" s="912"/>
      <c r="BJ524" s="912"/>
      <c r="BK524" s="691"/>
    </row>
    <row r="525" spans="1:63" s="285" customFormat="1" ht="15.75" customHeight="1">
      <c r="A525" s="288"/>
      <c r="B525" s="288"/>
      <c r="C525" s="1396"/>
      <c r="D525" s="912"/>
      <c r="E525" s="912"/>
      <c r="F525" s="912"/>
      <c r="G525" s="912"/>
      <c r="H525" s="912"/>
      <c r="I525" s="912"/>
      <c r="J525" s="1010"/>
      <c r="K525" s="912"/>
      <c r="L525" s="912"/>
      <c r="M525" s="912"/>
      <c r="N525" s="912"/>
      <c r="O525" s="287"/>
      <c r="P525" s="912"/>
      <c r="Q525" s="997"/>
      <c r="R525" s="912"/>
      <c r="S525" s="912"/>
      <c r="T525" s="912"/>
      <c r="U525" s="912"/>
      <c r="V525" s="912"/>
      <c r="W525" s="912"/>
      <c r="X525" s="912"/>
      <c r="Y525" s="912"/>
      <c r="Z525" s="912"/>
      <c r="AA525" s="912"/>
      <c r="AB525" s="912"/>
      <c r="AC525" s="912"/>
      <c r="AD525" s="912"/>
      <c r="AE525" s="912"/>
      <c r="AF525" s="912"/>
      <c r="AG525" s="912"/>
      <c r="AH525" s="912"/>
      <c r="AI525" s="912"/>
      <c r="AJ525" s="912"/>
      <c r="AK525" s="912"/>
      <c r="AL525" s="912"/>
      <c r="AM525" s="912"/>
      <c r="AN525" s="912"/>
      <c r="AO525" s="912"/>
      <c r="AP525" s="912"/>
      <c r="AQ525" s="912"/>
      <c r="AR525" s="1010"/>
      <c r="AS525" s="912"/>
      <c r="AT525" s="912"/>
      <c r="AU525" s="912"/>
      <c r="AV525" s="912"/>
      <c r="AW525" s="912"/>
      <c r="AX525" s="912"/>
      <c r="AY525" s="1010"/>
      <c r="AZ525" s="912"/>
      <c r="BA525" s="912"/>
      <c r="BB525" s="912"/>
      <c r="BC525" s="912"/>
      <c r="BD525" s="912"/>
      <c r="BE525" s="912"/>
      <c r="BF525" s="912"/>
      <c r="BG525" s="912"/>
      <c r="BH525" s="912"/>
      <c r="BI525" s="912"/>
      <c r="BJ525" s="912"/>
      <c r="BK525" s="691"/>
    </row>
    <row r="526" spans="1:63" s="285" customFormat="1">
      <c r="A526" s="288"/>
      <c r="B526" s="288"/>
      <c r="C526" s="1396"/>
      <c r="D526" s="912"/>
      <c r="E526" s="912"/>
      <c r="F526" s="912"/>
      <c r="G526" s="912"/>
      <c r="H526" s="912"/>
      <c r="I526" s="912"/>
      <c r="J526" s="1010"/>
      <c r="K526" s="912"/>
      <c r="L526" s="912"/>
      <c r="M526" s="912"/>
      <c r="N526" s="912"/>
      <c r="O526" s="287"/>
      <c r="P526" s="912"/>
      <c r="Q526" s="997"/>
      <c r="R526" s="912"/>
      <c r="S526" s="912"/>
      <c r="T526" s="912"/>
      <c r="U526" s="912"/>
      <c r="V526" s="912"/>
      <c r="W526" s="912"/>
      <c r="X526" s="912"/>
      <c r="Y526" s="912"/>
      <c r="Z526" s="912"/>
      <c r="AA526" s="912"/>
      <c r="AB526" s="912"/>
      <c r="AC526" s="912"/>
      <c r="AD526" s="912"/>
      <c r="AE526" s="912"/>
      <c r="AF526" s="912"/>
      <c r="AG526" s="912"/>
      <c r="AH526" s="912"/>
      <c r="AI526" s="912"/>
      <c r="AJ526" s="912"/>
      <c r="AK526" s="912"/>
      <c r="AL526" s="912"/>
      <c r="AM526" s="912"/>
      <c r="AN526" s="912"/>
      <c r="AO526" s="912"/>
      <c r="AP526" s="912"/>
      <c r="AQ526" s="912"/>
      <c r="AR526" s="1010"/>
      <c r="AS526" s="912"/>
      <c r="AT526" s="912"/>
      <c r="AU526" s="912"/>
      <c r="AV526" s="912"/>
      <c r="AW526" s="912"/>
      <c r="AX526" s="912"/>
      <c r="AY526" s="1010"/>
      <c r="AZ526" s="912"/>
      <c r="BA526" s="912"/>
      <c r="BB526" s="912"/>
      <c r="BC526" s="912"/>
      <c r="BD526" s="912"/>
      <c r="BE526" s="912"/>
      <c r="BF526" s="912"/>
      <c r="BG526" s="912"/>
      <c r="BH526" s="912"/>
      <c r="BI526" s="912"/>
      <c r="BJ526" s="912"/>
      <c r="BK526" s="691"/>
    </row>
    <row r="527" spans="1:63" s="285" customFormat="1" ht="15.75" customHeight="1">
      <c r="A527" s="288"/>
      <c r="B527" s="288"/>
      <c r="C527" s="1396"/>
      <c r="D527" s="912"/>
      <c r="E527" s="912"/>
      <c r="F527" s="912"/>
      <c r="G527" s="912"/>
      <c r="H527" s="912"/>
      <c r="I527" s="912"/>
      <c r="J527" s="1010"/>
      <c r="K527" s="912"/>
      <c r="L527" s="912"/>
      <c r="M527" s="912"/>
      <c r="N527" s="912"/>
      <c r="O527" s="287"/>
      <c r="P527" s="912"/>
      <c r="Q527" s="997"/>
      <c r="R527" s="912"/>
      <c r="S527" s="912"/>
      <c r="T527" s="912"/>
      <c r="U527" s="912"/>
      <c r="V527" s="912"/>
      <c r="W527" s="912"/>
      <c r="X527" s="912"/>
      <c r="Y527" s="912"/>
      <c r="Z527" s="912"/>
      <c r="AA527" s="912"/>
      <c r="AB527" s="912"/>
      <c r="AC527" s="912"/>
      <c r="AD527" s="912"/>
      <c r="AE527" s="912"/>
      <c r="AF527" s="912"/>
      <c r="AG527" s="912"/>
      <c r="AH527" s="912"/>
      <c r="AI527" s="912"/>
      <c r="AJ527" s="912"/>
      <c r="AK527" s="912"/>
      <c r="AL527" s="912"/>
      <c r="AM527" s="912"/>
      <c r="AN527" s="912"/>
      <c r="AO527" s="912"/>
      <c r="AP527" s="912"/>
      <c r="AQ527" s="912"/>
      <c r="AR527" s="1010"/>
      <c r="AS527" s="912"/>
      <c r="AT527" s="912"/>
      <c r="AU527" s="912"/>
      <c r="AV527" s="912"/>
      <c r="AW527" s="912"/>
      <c r="AX527" s="912"/>
      <c r="AY527" s="1010"/>
      <c r="AZ527" s="912"/>
      <c r="BA527" s="912"/>
      <c r="BB527" s="912"/>
      <c r="BC527" s="912"/>
      <c r="BD527" s="912"/>
      <c r="BE527" s="912"/>
      <c r="BF527" s="912"/>
      <c r="BG527" s="912"/>
      <c r="BH527" s="912"/>
      <c r="BI527" s="912"/>
      <c r="BJ527" s="912"/>
      <c r="BK527" s="691"/>
    </row>
    <row r="528" spans="1:63" s="285" customFormat="1">
      <c r="A528" s="288"/>
      <c r="B528" s="288"/>
      <c r="C528" s="1396"/>
      <c r="D528" s="912"/>
      <c r="E528" s="912"/>
      <c r="F528" s="912"/>
      <c r="G528" s="912"/>
      <c r="H528" s="912"/>
      <c r="I528" s="912"/>
      <c r="J528" s="1010"/>
      <c r="K528" s="912"/>
      <c r="L528" s="912"/>
      <c r="M528" s="912"/>
      <c r="N528" s="912"/>
      <c r="O528" s="287"/>
      <c r="P528" s="912"/>
      <c r="Q528" s="997"/>
      <c r="R528" s="912"/>
      <c r="S528" s="912"/>
      <c r="T528" s="912"/>
      <c r="U528" s="912"/>
      <c r="V528" s="912"/>
      <c r="W528" s="912"/>
      <c r="X528" s="912"/>
      <c r="Y528" s="912"/>
      <c r="Z528" s="912"/>
      <c r="AA528" s="912"/>
      <c r="AB528" s="912"/>
      <c r="AC528" s="912"/>
      <c r="AD528" s="912"/>
      <c r="AE528" s="912"/>
      <c r="AF528" s="912"/>
      <c r="AG528" s="912"/>
      <c r="AH528" s="912"/>
      <c r="AI528" s="912"/>
      <c r="AJ528" s="912"/>
      <c r="AK528" s="912"/>
      <c r="AL528" s="912"/>
      <c r="AM528" s="912"/>
      <c r="AN528" s="912"/>
      <c r="AO528" s="912"/>
      <c r="AP528" s="912"/>
      <c r="AQ528" s="912"/>
      <c r="AR528" s="1010"/>
      <c r="AS528" s="912"/>
      <c r="AT528" s="912"/>
      <c r="AU528" s="912"/>
      <c r="AV528" s="912"/>
      <c r="AW528" s="912"/>
      <c r="AX528" s="912"/>
      <c r="AY528" s="1010"/>
      <c r="AZ528" s="912"/>
      <c r="BA528" s="912"/>
      <c r="BB528" s="912"/>
      <c r="BC528" s="912"/>
      <c r="BD528" s="912"/>
      <c r="BE528" s="912"/>
      <c r="BF528" s="912"/>
      <c r="BG528" s="912"/>
      <c r="BH528" s="912"/>
      <c r="BI528" s="912"/>
      <c r="BJ528" s="912"/>
      <c r="BK528" s="691"/>
    </row>
    <row r="529" spans="1:63" s="285" customFormat="1" ht="15.75" customHeight="1">
      <c r="A529" s="288"/>
      <c r="B529" s="288"/>
      <c r="C529" s="1396"/>
      <c r="D529" s="912"/>
      <c r="E529" s="912"/>
      <c r="F529" s="912"/>
      <c r="G529" s="912"/>
      <c r="H529" s="912"/>
      <c r="I529" s="912"/>
      <c r="J529" s="1010"/>
      <c r="K529" s="912"/>
      <c r="L529" s="912"/>
      <c r="M529" s="912"/>
      <c r="N529" s="912"/>
      <c r="O529" s="287"/>
      <c r="P529" s="912"/>
      <c r="Q529" s="997"/>
      <c r="R529" s="912"/>
      <c r="S529" s="912"/>
      <c r="T529" s="912"/>
      <c r="U529" s="912"/>
      <c r="V529" s="912"/>
      <c r="W529" s="912"/>
      <c r="X529" s="912"/>
      <c r="Y529" s="912"/>
      <c r="Z529" s="912"/>
      <c r="AA529" s="912"/>
      <c r="AB529" s="912"/>
      <c r="AC529" s="912"/>
      <c r="AD529" s="912"/>
      <c r="AE529" s="912"/>
      <c r="AF529" s="912"/>
      <c r="AG529" s="912"/>
      <c r="AH529" s="912"/>
      <c r="AI529" s="912"/>
      <c r="AJ529" s="912"/>
      <c r="AK529" s="912"/>
      <c r="AL529" s="912"/>
      <c r="AM529" s="912"/>
      <c r="AN529" s="912"/>
      <c r="AO529" s="912"/>
      <c r="AP529" s="912"/>
      <c r="AQ529" s="912"/>
      <c r="AR529" s="1010"/>
      <c r="AS529" s="912"/>
      <c r="AT529" s="912"/>
      <c r="AU529" s="912"/>
      <c r="AV529" s="912"/>
      <c r="AW529" s="912"/>
      <c r="AX529" s="912"/>
      <c r="AY529" s="1010"/>
      <c r="AZ529" s="912"/>
      <c r="BA529" s="912"/>
      <c r="BB529" s="912"/>
      <c r="BC529" s="912"/>
      <c r="BD529" s="912"/>
      <c r="BE529" s="912"/>
      <c r="BF529" s="912"/>
      <c r="BG529" s="912"/>
      <c r="BH529" s="912"/>
      <c r="BI529" s="912"/>
      <c r="BJ529" s="912"/>
      <c r="BK529" s="691"/>
    </row>
    <row r="530" spans="1:63" s="285" customFormat="1">
      <c r="A530" s="288"/>
      <c r="B530" s="288"/>
      <c r="C530" s="1396"/>
      <c r="D530" s="912"/>
      <c r="E530" s="912"/>
      <c r="F530" s="912"/>
      <c r="G530" s="912"/>
      <c r="H530" s="912"/>
      <c r="I530" s="912"/>
      <c r="J530" s="1010"/>
      <c r="K530" s="912"/>
      <c r="L530" s="912"/>
      <c r="M530" s="912"/>
      <c r="N530" s="912"/>
      <c r="O530" s="287"/>
      <c r="P530" s="912"/>
      <c r="Q530" s="997"/>
      <c r="R530" s="912"/>
      <c r="S530" s="912"/>
      <c r="T530" s="912"/>
      <c r="U530" s="912"/>
      <c r="V530" s="912"/>
      <c r="W530" s="912"/>
      <c r="X530" s="912"/>
      <c r="Y530" s="912"/>
      <c r="Z530" s="912"/>
      <c r="AA530" s="912"/>
      <c r="AB530" s="912"/>
      <c r="AC530" s="912"/>
      <c r="AD530" s="912"/>
      <c r="AE530" s="912"/>
      <c r="AF530" s="912"/>
      <c r="AG530" s="912"/>
      <c r="AH530" s="912"/>
      <c r="AI530" s="912"/>
      <c r="AJ530" s="912"/>
      <c r="AK530" s="912"/>
      <c r="AL530" s="912"/>
      <c r="AM530" s="912"/>
      <c r="AN530" s="912"/>
      <c r="AO530" s="912"/>
      <c r="AP530" s="912"/>
      <c r="AQ530" s="912"/>
      <c r="AR530" s="1010"/>
      <c r="AS530" s="912"/>
      <c r="AT530" s="912"/>
      <c r="AU530" s="912"/>
      <c r="AV530" s="912"/>
      <c r="AW530" s="912"/>
      <c r="AX530" s="912"/>
      <c r="AY530" s="1010"/>
      <c r="AZ530" s="912"/>
      <c r="BA530" s="912"/>
      <c r="BB530" s="912"/>
      <c r="BC530" s="912"/>
      <c r="BD530" s="912"/>
      <c r="BE530" s="912"/>
      <c r="BF530" s="912"/>
      <c r="BG530" s="912"/>
      <c r="BH530" s="912"/>
      <c r="BI530" s="912"/>
      <c r="BJ530" s="912"/>
      <c r="BK530" s="691"/>
    </row>
    <row r="531" spans="1:63" s="285" customFormat="1" ht="15.75" customHeight="1">
      <c r="A531" s="288"/>
      <c r="B531" s="288"/>
      <c r="C531" s="1396"/>
      <c r="D531" s="912"/>
      <c r="E531" s="912"/>
      <c r="F531" s="912"/>
      <c r="G531" s="912"/>
      <c r="H531" s="912"/>
      <c r="I531" s="912"/>
      <c r="J531" s="1010"/>
      <c r="K531" s="912"/>
      <c r="L531" s="912"/>
      <c r="M531" s="912"/>
      <c r="N531" s="912"/>
      <c r="O531" s="287"/>
      <c r="P531" s="912"/>
      <c r="Q531" s="997"/>
      <c r="R531" s="912"/>
      <c r="S531" s="912"/>
      <c r="T531" s="912"/>
      <c r="U531" s="912"/>
      <c r="V531" s="912"/>
      <c r="W531" s="912"/>
      <c r="X531" s="912"/>
      <c r="Y531" s="912"/>
      <c r="Z531" s="912"/>
      <c r="AA531" s="912"/>
      <c r="AB531" s="912"/>
      <c r="AC531" s="912"/>
      <c r="AD531" s="912"/>
      <c r="AE531" s="912"/>
      <c r="AF531" s="912"/>
      <c r="AG531" s="912"/>
      <c r="AH531" s="912"/>
      <c r="AI531" s="912"/>
      <c r="AJ531" s="912"/>
      <c r="AK531" s="912"/>
      <c r="AL531" s="912"/>
      <c r="AM531" s="912"/>
      <c r="AN531" s="912"/>
      <c r="AO531" s="912"/>
      <c r="AP531" s="912"/>
      <c r="AQ531" s="912"/>
      <c r="AR531" s="1010"/>
      <c r="AS531" s="912"/>
      <c r="AT531" s="912"/>
      <c r="AU531" s="912"/>
      <c r="AV531" s="912"/>
      <c r="AW531" s="912"/>
      <c r="AX531" s="912"/>
      <c r="AY531" s="1010"/>
      <c r="AZ531" s="912"/>
      <c r="BA531" s="912"/>
      <c r="BB531" s="912"/>
      <c r="BC531" s="912"/>
      <c r="BD531" s="912"/>
      <c r="BE531" s="912"/>
      <c r="BF531" s="912"/>
      <c r="BG531" s="912"/>
      <c r="BH531" s="912"/>
      <c r="BI531" s="912"/>
      <c r="BJ531" s="912"/>
      <c r="BK531" s="691"/>
    </row>
    <row r="532" spans="1:63" s="285" customFormat="1">
      <c r="A532" s="288"/>
      <c r="B532" s="288"/>
      <c r="C532" s="1396"/>
      <c r="D532" s="912"/>
      <c r="E532" s="912"/>
      <c r="F532" s="912"/>
      <c r="G532" s="912"/>
      <c r="H532" s="912"/>
      <c r="I532" s="912"/>
      <c r="J532" s="1010"/>
      <c r="K532" s="912"/>
      <c r="L532" s="912"/>
      <c r="M532" s="912"/>
      <c r="N532" s="912"/>
      <c r="O532" s="287"/>
      <c r="P532" s="912"/>
      <c r="Q532" s="997"/>
      <c r="R532" s="912"/>
      <c r="S532" s="912"/>
      <c r="T532" s="912"/>
      <c r="U532" s="912"/>
      <c r="V532" s="912"/>
      <c r="W532" s="912"/>
      <c r="X532" s="912"/>
      <c r="Y532" s="912"/>
      <c r="Z532" s="912"/>
      <c r="AA532" s="912"/>
      <c r="AB532" s="912"/>
      <c r="AC532" s="912"/>
      <c r="AD532" s="912"/>
      <c r="AE532" s="912"/>
      <c r="AF532" s="912"/>
      <c r="AG532" s="912"/>
      <c r="AH532" s="912"/>
      <c r="AI532" s="912"/>
      <c r="AJ532" s="912"/>
      <c r="AK532" s="912"/>
      <c r="AL532" s="912"/>
      <c r="AM532" s="912"/>
      <c r="AN532" s="912"/>
      <c r="AO532" s="912"/>
      <c r="AP532" s="912"/>
      <c r="AQ532" s="912"/>
      <c r="AR532" s="1010"/>
      <c r="AS532" s="912"/>
      <c r="AT532" s="912"/>
      <c r="AU532" s="912"/>
      <c r="AV532" s="912"/>
      <c r="AW532" s="912"/>
      <c r="AX532" s="912"/>
      <c r="AY532" s="1010"/>
      <c r="AZ532" s="912"/>
      <c r="BA532" s="912"/>
      <c r="BB532" s="912"/>
      <c r="BC532" s="912"/>
      <c r="BD532" s="912"/>
      <c r="BE532" s="912"/>
      <c r="BF532" s="912"/>
      <c r="BG532" s="912"/>
      <c r="BH532" s="912"/>
      <c r="BI532" s="912"/>
      <c r="BJ532" s="912"/>
      <c r="BK532" s="691"/>
    </row>
    <row r="533" spans="1:63" s="285" customFormat="1" ht="15.75" customHeight="1">
      <c r="A533" s="288"/>
      <c r="B533" s="288"/>
      <c r="C533" s="1396"/>
      <c r="D533" s="912"/>
      <c r="E533" s="912"/>
      <c r="F533" s="912"/>
      <c r="G533" s="912"/>
      <c r="H533" s="912"/>
      <c r="I533" s="912"/>
      <c r="J533" s="1010"/>
      <c r="K533" s="912"/>
      <c r="L533" s="912"/>
      <c r="M533" s="912"/>
      <c r="N533" s="912"/>
      <c r="O533" s="287"/>
      <c r="P533" s="912"/>
      <c r="Q533" s="997"/>
      <c r="R533" s="912"/>
      <c r="S533" s="912"/>
      <c r="T533" s="912"/>
      <c r="U533" s="912"/>
      <c r="V533" s="912"/>
      <c r="W533" s="912"/>
      <c r="X533" s="912"/>
      <c r="Y533" s="912"/>
      <c r="Z533" s="912"/>
      <c r="AA533" s="912"/>
      <c r="AB533" s="912"/>
      <c r="AC533" s="912"/>
      <c r="AD533" s="912"/>
      <c r="AE533" s="912"/>
      <c r="AF533" s="912"/>
      <c r="AG533" s="912"/>
      <c r="AH533" s="912"/>
      <c r="AI533" s="912"/>
      <c r="AJ533" s="912"/>
      <c r="AK533" s="912"/>
      <c r="AL533" s="912"/>
      <c r="AM533" s="912"/>
      <c r="AN533" s="912"/>
      <c r="AO533" s="912"/>
      <c r="AP533" s="912"/>
      <c r="AQ533" s="912"/>
      <c r="AR533" s="1010"/>
      <c r="AS533" s="912"/>
      <c r="AT533" s="912"/>
      <c r="AU533" s="912"/>
      <c r="AV533" s="912"/>
      <c r="AW533" s="912"/>
      <c r="AX533" s="912"/>
      <c r="AY533" s="1010"/>
      <c r="AZ533" s="912"/>
      <c r="BA533" s="912"/>
      <c r="BB533" s="912"/>
      <c r="BC533" s="912"/>
      <c r="BD533" s="912"/>
      <c r="BE533" s="912"/>
      <c r="BF533" s="912"/>
      <c r="BG533" s="912"/>
      <c r="BH533" s="912"/>
      <c r="BI533" s="912"/>
      <c r="BJ533" s="912"/>
      <c r="BK533" s="691"/>
    </row>
    <row r="534" spans="1:63" s="285" customFormat="1">
      <c r="A534" s="288"/>
      <c r="B534" s="288"/>
      <c r="C534" s="1396"/>
      <c r="D534" s="912"/>
      <c r="E534" s="912"/>
      <c r="F534" s="912"/>
      <c r="G534" s="912"/>
      <c r="H534" s="912"/>
      <c r="I534" s="912"/>
      <c r="J534" s="1010"/>
      <c r="K534" s="912"/>
      <c r="L534" s="912"/>
      <c r="M534" s="912"/>
      <c r="N534" s="912"/>
      <c r="O534" s="287"/>
      <c r="P534" s="912"/>
      <c r="Q534" s="997"/>
      <c r="R534" s="912"/>
      <c r="S534" s="912"/>
      <c r="T534" s="912"/>
      <c r="U534" s="912"/>
      <c r="V534" s="912"/>
      <c r="W534" s="912"/>
      <c r="X534" s="912"/>
      <c r="Y534" s="912"/>
      <c r="Z534" s="912"/>
      <c r="AA534" s="912"/>
      <c r="AB534" s="912"/>
      <c r="AC534" s="912"/>
      <c r="AD534" s="912"/>
      <c r="AE534" s="912"/>
      <c r="AF534" s="912"/>
      <c r="AG534" s="912"/>
      <c r="AH534" s="912"/>
      <c r="AI534" s="912"/>
      <c r="AJ534" s="912"/>
      <c r="AK534" s="912"/>
      <c r="AL534" s="912"/>
      <c r="AM534" s="912"/>
      <c r="AN534" s="912"/>
      <c r="AO534" s="912"/>
      <c r="AP534" s="912"/>
      <c r="AQ534" s="912"/>
      <c r="AR534" s="1010"/>
      <c r="AS534" s="912"/>
      <c r="AT534" s="912"/>
      <c r="AU534" s="912"/>
      <c r="AV534" s="912"/>
      <c r="AW534" s="912"/>
      <c r="AX534" s="912"/>
      <c r="AY534" s="1010"/>
      <c r="AZ534" s="912"/>
      <c r="BA534" s="912"/>
      <c r="BB534" s="912"/>
      <c r="BC534" s="912"/>
      <c r="BD534" s="912"/>
      <c r="BE534" s="912"/>
      <c r="BF534" s="912"/>
      <c r="BG534" s="912"/>
      <c r="BH534" s="912"/>
      <c r="BI534" s="912"/>
      <c r="BJ534" s="912"/>
      <c r="BK534" s="691"/>
    </row>
    <row r="535" spans="1:63" s="285" customFormat="1" ht="15.75" customHeight="1">
      <c r="A535" s="288"/>
      <c r="B535" s="288"/>
      <c r="C535" s="1396"/>
      <c r="D535" s="912"/>
      <c r="E535" s="912"/>
      <c r="F535" s="912"/>
      <c r="G535" s="912"/>
      <c r="H535" s="912"/>
      <c r="I535" s="912"/>
      <c r="J535" s="1010"/>
      <c r="K535" s="912"/>
      <c r="L535" s="912"/>
      <c r="M535" s="912"/>
      <c r="N535" s="912"/>
      <c r="O535" s="287"/>
      <c r="P535" s="912"/>
      <c r="Q535" s="997"/>
      <c r="R535" s="912"/>
      <c r="S535" s="912"/>
      <c r="T535" s="912"/>
      <c r="U535" s="912"/>
      <c r="V535" s="912"/>
      <c r="W535" s="912"/>
      <c r="X535" s="912"/>
      <c r="Y535" s="912"/>
      <c r="Z535" s="912"/>
      <c r="AA535" s="912"/>
      <c r="AB535" s="912"/>
      <c r="AC535" s="912"/>
      <c r="AD535" s="912"/>
      <c r="AE535" s="912"/>
      <c r="AF535" s="912"/>
      <c r="AG535" s="912"/>
      <c r="AH535" s="912"/>
      <c r="AI535" s="912"/>
      <c r="AJ535" s="912"/>
      <c r="AK535" s="912"/>
      <c r="AL535" s="912"/>
      <c r="AM535" s="912"/>
      <c r="AN535" s="912"/>
      <c r="AO535" s="912"/>
      <c r="AP535" s="912"/>
      <c r="AQ535" s="912"/>
      <c r="AR535" s="1010"/>
      <c r="AS535" s="912"/>
      <c r="AT535" s="912"/>
      <c r="AU535" s="912"/>
      <c r="AV535" s="912"/>
      <c r="AW535" s="912"/>
      <c r="AX535" s="912"/>
      <c r="AY535" s="1010"/>
      <c r="AZ535" s="912"/>
      <c r="BA535" s="912"/>
      <c r="BB535" s="912"/>
      <c r="BC535" s="912"/>
      <c r="BD535" s="912"/>
      <c r="BE535" s="912"/>
      <c r="BF535" s="912"/>
      <c r="BG535" s="912"/>
      <c r="BH535" s="912"/>
      <c r="BI535" s="912"/>
      <c r="BJ535" s="912"/>
      <c r="BK535" s="691"/>
    </row>
    <row r="536" spans="1:63" s="285" customFormat="1">
      <c r="A536" s="288"/>
      <c r="B536" s="288"/>
      <c r="C536" s="1396"/>
      <c r="D536" s="912"/>
      <c r="E536" s="912"/>
      <c r="F536" s="912"/>
      <c r="G536" s="912"/>
      <c r="H536" s="912"/>
      <c r="I536" s="912"/>
      <c r="J536" s="1010"/>
      <c r="K536" s="912"/>
      <c r="L536" s="912"/>
      <c r="M536" s="912"/>
      <c r="N536" s="912"/>
      <c r="O536" s="287"/>
      <c r="P536" s="912"/>
      <c r="Q536" s="997"/>
      <c r="R536" s="912"/>
      <c r="S536" s="912"/>
      <c r="T536" s="912"/>
      <c r="U536" s="912"/>
      <c r="V536" s="912"/>
      <c r="W536" s="912"/>
      <c r="X536" s="912"/>
      <c r="Y536" s="912"/>
      <c r="Z536" s="912"/>
      <c r="AA536" s="912"/>
      <c r="AB536" s="912"/>
      <c r="AC536" s="912"/>
      <c r="AD536" s="912"/>
      <c r="AE536" s="912"/>
      <c r="AF536" s="912"/>
      <c r="AG536" s="912"/>
      <c r="AH536" s="912"/>
      <c r="AI536" s="912"/>
      <c r="AJ536" s="912"/>
      <c r="AK536" s="912"/>
      <c r="AL536" s="912"/>
      <c r="AM536" s="912"/>
      <c r="AN536" s="912"/>
      <c r="AO536" s="912"/>
      <c r="AP536" s="912"/>
      <c r="AQ536" s="912"/>
      <c r="AR536" s="1010"/>
      <c r="AS536" s="912"/>
      <c r="AT536" s="912"/>
      <c r="AU536" s="912"/>
      <c r="AV536" s="912"/>
      <c r="AW536" s="912"/>
      <c r="AX536" s="912"/>
      <c r="AY536" s="1010"/>
      <c r="AZ536" s="912"/>
      <c r="BA536" s="912"/>
      <c r="BB536" s="912"/>
      <c r="BC536" s="912"/>
      <c r="BD536" s="912"/>
      <c r="BE536" s="912"/>
      <c r="BF536" s="912"/>
      <c r="BG536" s="912"/>
      <c r="BH536" s="912"/>
      <c r="BI536" s="912"/>
      <c r="BJ536" s="912"/>
      <c r="BK536" s="691"/>
    </row>
    <row r="537" spans="1:63" s="285" customFormat="1" ht="15.75" customHeight="1">
      <c r="A537" s="288"/>
      <c r="B537" s="288"/>
      <c r="C537" s="1396"/>
      <c r="D537" s="912"/>
      <c r="E537" s="912"/>
      <c r="F537" s="912"/>
      <c r="G537" s="912"/>
      <c r="H537" s="912"/>
      <c r="I537" s="912"/>
      <c r="J537" s="1010"/>
      <c r="K537" s="912"/>
      <c r="L537" s="912"/>
      <c r="M537" s="912"/>
      <c r="N537" s="912"/>
      <c r="O537" s="287"/>
      <c r="P537" s="912"/>
      <c r="Q537" s="997"/>
      <c r="R537" s="912"/>
      <c r="S537" s="912"/>
      <c r="T537" s="912"/>
      <c r="U537" s="912"/>
      <c r="V537" s="912"/>
      <c r="W537" s="912"/>
      <c r="X537" s="912"/>
      <c r="Y537" s="912"/>
      <c r="Z537" s="912"/>
      <c r="AA537" s="912"/>
      <c r="AB537" s="912"/>
      <c r="AC537" s="912"/>
      <c r="AD537" s="912"/>
      <c r="AE537" s="912"/>
      <c r="AF537" s="912"/>
      <c r="AG537" s="912"/>
      <c r="AH537" s="912"/>
      <c r="AI537" s="912"/>
      <c r="AJ537" s="912"/>
      <c r="AK537" s="912"/>
      <c r="AL537" s="912"/>
      <c r="AM537" s="912"/>
      <c r="AN537" s="912"/>
      <c r="AO537" s="912"/>
      <c r="AP537" s="912"/>
      <c r="AQ537" s="912"/>
      <c r="AR537" s="1010"/>
      <c r="AS537" s="912"/>
      <c r="AT537" s="912"/>
      <c r="AU537" s="912"/>
      <c r="AV537" s="912"/>
      <c r="AW537" s="912"/>
      <c r="AX537" s="912"/>
      <c r="AY537" s="1010"/>
      <c r="AZ537" s="912"/>
      <c r="BA537" s="912"/>
      <c r="BB537" s="912"/>
      <c r="BC537" s="912"/>
      <c r="BD537" s="912"/>
      <c r="BE537" s="912"/>
      <c r="BF537" s="912"/>
      <c r="BG537" s="912"/>
      <c r="BH537" s="912"/>
      <c r="BI537" s="912"/>
      <c r="BJ537" s="912"/>
      <c r="BK537" s="691"/>
    </row>
    <row r="538" spans="1:63" s="285" customFormat="1">
      <c r="A538" s="288"/>
      <c r="B538" s="288"/>
      <c r="C538" s="1396"/>
      <c r="D538" s="912"/>
      <c r="E538" s="912"/>
      <c r="F538" s="912"/>
      <c r="G538" s="912"/>
      <c r="H538" s="912"/>
      <c r="I538" s="912"/>
      <c r="J538" s="1010"/>
      <c r="K538" s="912"/>
      <c r="L538" s="912"/>
      <c r="M538" s="912"/>
      <c r="N538" s="912"/>
      <c r="O538" s="287"/>
      <c r="P538" s="912"/>
      <c r="Q538" s="997"/>
      <c r="R538" s="912"/>
      <c r="S538" s="912"/>
      <c r="T538" s="912"/>
      <c r="U538" s="912"/>
      <c r="V538" s="912"/>
      <c r="W538" s="912"/>
      <c r="X538" s="912"/>
      <c r="Y538" s="912"/>
      <c r="Z538" s="912"/>
      <c r="AA538" s="912"/>
      <c r="AB538" s="912"/>
      <c r="AC538" s="912"/>
      <c r="AD538" s="912"/>
      <c r="AE538" s="912"/>
      <c r="AF538" s="912"/>
      <c r="AG538" s="912"/>
      <c r="AH538" s="912"/>
      <c r="AI538" s="912"/>
      <c r="AJ538" s="912"/>
      <c r="AK538" s="912"/>
      <c r="AL538" s="912"/>
      <c r="AM538" s="912"/>
      <c r="AN538" s="912"/>
      <c r="AO538" s="912"/>
      <c r="AP538" s="912"/>
      <c r="AQ538" s="912"/>
      <c r="AR538" s="1010"/>
      <c r="AS538" s="912"/>
      <c r="AT538" s="912"/>
      <c r="AU538" s="912"/>
      <c r="AV538" s="912"/>
      <c r="AW538" s="912"/>
      <c r="AX538" s="912"/>
      <c r="AY538" s="1010"/>
      <c r="AZ538" s="912"/>
      <c r="BA538" s="912"/>
      <c r="BB538" s="912"/>
      <c r="BC538" s="912"/>
      <c r="BD538" s="912"/>
      <c r="BE538" s="912"/>
      <c r="BF538" s="912"/>
      <c r="BG538" s="912"/>
      <c r="BH538" s="912"/>
      <c r="BI538" s="912"/>
      <c r="BJ538" s="912"/>
      <c r="BK538" s="691"/>
    </row>
    <row r="539" spans="1:63" s="285" customFormat="1" ht="15.75" customHeight="1">
      <c r="A539" s="288"/>
      <c r="B539" s="288"/>
      <c r="C539" s="1396"/>
      <c r="D539" s="912"/>
      <c r="E539" s="912"/>
      <c r="F539" s="912"/>
      <c r="G539" s="912"/>
      <c r="H539" s="912"/>
      <c r="I539" s="912"/>
      <c r="J539" s="1010"/>
      <c r="K539" s="912"/>
      <c r="L539" s="912"/>
      <c r="M539" s="912"/>
      <c r="N539" s="912"/>
      <c r="O539" s="287"/>
      <c r="P539" s="912"/>
      <c r="Q539" s="997"/>
      <c r="R539" s="912"/>
      <c r="S539" s="912"/>
      <c r="T539" s="912"/>
      <c r="U539" s="912"/>
      <c r="V539" s="912"/>
      <c r="W539" s="912"/>
      <c r="X539" s="912"/>
      <c r="Y539" s="912"/>
      <c r="Z539" s="912"/>
      <c r="AA539" s="912"/>
      <c r="AB539" s="912"/>
      <c r="AC539" s="912"/>
      <c r="AD539" s="912"/>
      <c r="AE539" s="912"/>
      <c r="AF539" s="912"/>
      <c r="AG539" s="912"/>
      <c r="AH539" s="912"/>
      <c r="AI539" s="912"/>
      <c r="AJ539" s="912"/>
      <c r="AK539" s="912"/>
      <c r="AL539" s="912"/>
      <c r="AM539" s="912"/>
      <c r="AN539" s="912"/>
      <c r="AO539" s="912"/>
      <c r="AP539" s="912"/>
      <c r="AQ539" s="912"/>
      <c r="AR539" s="1010"/>
      <c r="AS539" s="912"/>
      <c r="AT539" s="912"/>
      <c r="AU539" s="912"/>
      <c r="AV539" s="912"/>
      <c r="AW539" s="912"/>
      <c r="AX539" s="912"/>
      <c r="AY539" s="1010"/>
      <c r="AZ539" s="912"/>
      <c r="BA539" s="912"/>
      <c r="BB539" s="912"/>
      <c r="BC539" s="912"/>
      <c r="BD539" s="912"/>
      <c r="BE539" s="912"/>
      <c r="BF539" s="912"/>
      <c r="BG539" s="912"/>
      <c r="BH539" s="912"/>
      <c r="BI539" s="912"/>
      <c r="BJ539" s="912"/>
      <c r="BK539" s="691"/>
    </row>
    <row r="540" spans="1:63" s="285" customFormat="1">
      <c r="A540" s="288"/>
      <c r="B540" s="288"/>
      <c r="C540" s="1396"/>
      <c r="D540" s="912"/>
      <c r="E540" s="912"/>
      <c r="F540" s="912"/>
      <c r="G540" s="912"/>
      <c r="H540" s="912"/>
      <c r="I540" s="912"/>
      <c r="J540" s="1010"/>
      <c r="K540" s="912"/>
      <c r="L540" s="912"/>
      <c r="M540" s="912"/>
      <c r="N540" s="912"/>
      <c r="O540" s="287"/>
      <c r="P540" s="912"/>
      <c r="Q540" s="997"/>
      <c r="R540" s="912"/>
      <c r="S540" s="912"/>
      <c r="T540" s="912"/>
      <c r="U540" s="912"/>
      <c r="V540" s="912"/>
      <c r="W540" s="912"/>
      <c r="X540" s="912"/>
      <c r="Y540" s="912"/>
      <c r="Z540" s="912"/>
      <c r="AA540" s="912"/>
      <c r="AB540" s="912"/>
      <c r="AC540" s="912"/>
      <c r="AD540" s="912"/>
      <c r="AE540" s="912"/>
      <c r="AF540" s="912"/>
      <c r="AG540" s="912"/>
      <c r="AH540" s="912"/>
      <c r="AI540" s="912"/>
      <c r="AJ540" s="912"/>
      <c r="AK540" s="912"/>
      <c r="AL540" s="912"/>
      <c r="AM540" s="912"/>
      <c r="AN540" s="912"/>
      <c r="AO540" s="912"/>
      <c r="AP540" s="912"/>
      <c r="AQ540" s="912"/>
      <c r="AR540" s="1010"/>
      <c r="AS540" s="912"/>
      <c r="AT540" s="912"/>
      <c r="AU540" s="912"/>
      <c r="AV540" s="912"/>
      <c r="AW540" s="912"/>
      <c r="AX540" s="912"/>
      <c r="AY540" s="1010"/>
      <c r="AZ540" s="912"/>
      <c r="BA540" s="912"/>
      <c r="BB540" s="912"/>
      <c r="BC540" s="912"/>
      <c r="BD540" s="912"/>
      <c r="BE540" s="912"/>
      <c r="BF540" s="912"/>
      <c r="BG540" s="912"/>
      <c r="BH540" s="912"/>
      <c r="BI540" s="912"/>
      <c r="BJ540" s="912"/>
      <c r="BK540" s="691"/>
    </row>
    <row r="541" spans="1:63" s="285" customFormat="1" ht="15.75" customHeight="1">
      <c r="A541" s="288"/>
      <c r="B541" s="288"/>
      <c r="C541" s="1396"/>
      <c r="D541" s="912"/>
      <c r="E541" s="912"/>
      <c r="F541" s="912"/>
      <c r="G541" s="912"/>
      <c r="H541" s="912"/>
      <c r="I541" s="912"/>
      <c r="J541" s="1010"/>
      <c r="K541" s="912"/>
      <c r="L541" s="912"/>
      <c r="M541" s="912"/>
      <c r="N541" s="912"/>
      <c r="O541" s="287"/>
      <c r="P541" s="912"/>
      <c r="Q541" s="997"/>
      <c r="R541" s="912"/>
      <c r="S541" s="912"/>
      <c r="T541" s="912"/>
      <c r="U541" s="912"/>
      <c r="V541" s="912"/>
      <c r="W541" s="912"/>
      <c r="X541" s="912"/>
      <c r="Y541" s="912"/>
      <c r="Z541" s="912"/>
      <c r="AA541" s="912"/>
      <c r="AB541" s="912"/>
      <c r="AC541" s="912"/>
      <c r="AD541" s="912"/>
      <c r="AE541" s="912"/>
      <c r="AF541" s="912"/>
      <c r="AG541" s="912"/>
      <c r="AH541" s="912"/>
      <c r="AI541" s="912"/>
      <c r="AJ541" s="912"/>
      <c r="AK541" s="912"/>
      <c r="AL541" s="912"/>
      <c r="AM541" s="912"/>
      <c r="AN541" s="912"/>
      <c r="AO541" s="912"/>
      <c r="AP541" s="912"/>
      <c r="AQ541" s="912"/>
      <c r="AR541" s="1010"/>
      <c r="AS541" s="912"/>
      <c r="AT541" s="912"/>
      <c r="AU541" s="912"/>
      <c r="AV541" s="912"/>
      <c r="AW541" s="912"/>
      <c r="AX541" s="912"/>
      <c r="AY541" s="1010"/>
      <c r="AZ541" s="912"/>
      <c r="BA541" s="912"/>
      <c r="BB541" s="912"/>
      <c r="BC541" s="912"/>
      <c r="BD541" s="912"/>
      <c r="BE541" s="912"/>
      <c r="BF541" s="912"/>
      <c r="BG541" s="912"/>
      <c r="BH541" s="912"/>
      <c r="BI541" s="912"/>
      <c r="BJ541" s="912"/>
      <c r="BK541" s="691"/>
    </row>
    <row r="542" spans="1:63" s="285" customFormat="1">
      <c r="A542" s="288"/>
      <c r="B542" s="288"/>
      <c r="C542" s="1396"/>
      <c r="D542" s="912"/>
      <c r="E542" s="912"/>
      <c r="F542" s="912"/>
      <c r="G542" s="912"/>
      <c r="H542" s="912"/>
      <c r="I542" s="912"/>
      <c r="J542" s="1010"/>
      <c r="K542" s="912"/>
      <c r="L542" s="912"/>
      <c r="M542" s="912"/>
      <c r="N542" s="912"/>
      <c r="O542" s="287"/>
      <c r="P542" s="912"/>
      <c r="Q542" s="997"/>
      <c r="R542" s="912"/>
      <c r="S542" s="912"/>
      <c r="T542" s="912"/>
      <c r="U542" s="912"/>
      <c r="V542" s="912"/>
      <c r="W542" s="912"/>
      <c r="X542" s="912"/>
      <c r="Y542" s="912"/>
      <c r="Z542" s="912"/>
      <c r="AA542" s="912"/>
      <c r="AB542" s="912"/>
      <c r="AC542" s="912"/>
      <c r="AD542" s="912"/>
      <c r="AE542" s="912"/>
      <c r="AF542" s="912"/>
      <c r="AG542" s="912"/>
      <c r="AH542" s="912"/>
      <c r="AI542" s="912"/>
      <c r="AJ542" s="912"/>
      <c r="AK542" s="912"/>
      <c r="AL542" s="912"/>
      <c r="AM542" s="912"/>
      <c r="AN542" s="912"/>
      <c r="AO542" s="912"/>
      <c r="AP542" s="912"/>
      <c r="AQ542" s="912"/>
      <c r="AR542" s="1010"/>
      <c r="AS542" s="912"/>
      <c r="AT542" s="912"/>
      <c r="AU542" s="912"/>
      <c r="AV542" s="912"/>
      <c r="AW542" s="912"/>
      <c r="AX542" s="912"/>
      <c r="AY542" s="1010"/>
      <c r="AZ542" s="912"/>
      <c r="BA542" s="912"/>
      <c r="BB542" s="912"/>
      <c r="BC542" s="912"/>
      <c r="BD542" s="912"/>
      <c r="BE542" s="912"/>
      <c r="BF542" s="912"/>
      <c r="BG542" s="912"/>
      <c r="BH542" s="912"/>
      <c r="BI542" s="912"/>
      <c r="BJ542" s="912"/>
      <c r="BK542" s="691"/>
    </row>
    <row r="543" spans="1:63" s="285" customFormat="1" ht="15.75" customHeight="1">
      <c r="A543" s="288"/>
      <c r="B543" s="288"/>
      <c r="C543" s="1396"/>
      <c r="D543" s="912"/>
      <c r="E543" s="912"/>
      <c r="F543" s="912"/>
      <c r="G543" s="912"/>
      <c r="H543" s="912"/>
      <c r="I543" s="912"/>
      <c r="J543" s="1010"/>
      <c r="K543" s="912"/>
      <c r="L543" s="912"/>
      <c r="M543" s="912"/>
      <c r="N543" s="912"/>
      <c r="O543" s="287"/>
      <c r="P543" s="912"/>
      <c r="Q543" s="997"/>
      <c r="R543" s="912"/>
      <c r="S543" s="912"/>
      <c r="T543" s="912"/>
      <c r="U543" s="912"/>
      <c r="V543" s="912"/>
      <c r="W543" s="912"/>
      <c r="X543" s="912"/>
      <c r="Y543" s="912"/>
      <c r="Z543" s="912"/>
      <c r="AA543" s="912"/>
      <c r="AB543" s="912"/>
      <c r="AC543" s="912"/>
      <c r="AD543" s="912"/>
      <c r="AE543" s="912"/>
      <c r="AF543" s="912"/>
      <c r="AG543" s="912"/>
      <c r="AH543" s="912"/>
      <c r="AI543" s="912"/>
      <c r="AJ543" s="912"/>
      <c r="AK543" s="912"/>
      <c r="AL543" s="912"/>
      <c r="AM543" s="912"/>
      <c r="AN543" s="912"/>
      <c r="AO543" s="912"/>
      <c r="AP543" s="912"/>
      <c r="AQ543" s="912"/>
      <c r="AR543" s="1010"/>
      <c r="AS543" s="912"/>
      <c r="AT543" s="912"/>
      <c r="AU543" s="912"/>
      <c r="AV543" s="912"/>
      <c r="AW543" s="912"/>
      <c r="AX543" s="912"/>
      <c r="AY543" s="1010"/>
      <c r="AZ543" s="912"/>
      <c r="BA543" s="912"/>
      <c r="BB543" s="912"/>
      <c r="BC543" s="912"/>
      <c r="BD543" s="912"/>
      <c r="BE543" s="912"/>
      <c r="BF543" s="912"/>
      <c r="BG543" s="912"/>
      <c r="BH543" s="912"/>
      <c r="BI543" s="912"/>
      <c r="BJ543" s="912"/>
      <c r="BK543" s="691"/>
    </row>
    <row r="544" spans="1:63" s="285" customFormat="1">
      <c r="A544" s="288"/>
      <c r="B544" s="288"/>
      <c r="C544" s="1396"/>
      <c r="D544" s="912"/>
      <c r="E544" s="912"/>
      <c r="F544" s="912"/>
      <c r="G544" s="912"/>
      <c r="H544" s="912"/>
      <c r="I544" s="912"/>
      <c r="J544" s="1010"/>
      <c r="K544" s="912"/>
      <c r="L544" s="912"/>
      <c r="M544" s="912"/>
      <c r="N544" s="912"/>
      <c r="O544" s="287"/>
      <c r="P544" s="912"/>
      <c r="Q544" s="997"/>
      <c r="R544" s="912"/>
      <c r="S544" s="912"/>
      <c r="T544" s="912"/>
      <c r="U544" s="912"/>
      <c r="V544" s="912"/>
      <c r="W544" s="912"/>
      <c r="X544" s="912"/>
      <c r="Y544" s="912"/>
      <c r="Z544" s="912"/>
      <c r="AA544" s="912"/>
      <c r="AB544" s="912"/>
      <c r="AC544" s="912"/>
      <c r="AD544" s="912"/>
      <c r="AE544" s="912"/>
      <c r="AF544" s="912"/>
      <c r="AG544" s="912"/>
      <c r="AH544" s="912"/>
      <c r="AI544" s="912"/>
      <c r="AJ544" s="912"/>
      <c r="AK544" s="912"/>
      <c r="AL544" s="912"/>
      <c r="AM544" s="912"/>
      <c r="AN544" s="912"/>
      <c r="AO544" s="912"/>
      <c r="AP544" s="912"/>
      <c r="AQ544" s="912"/>
      <c r="AR544" s="1010"/>
      <c r="AS544" s="912"/>
      <c r="AT544" s="912"/>
      <c r="AU544" s="912"/>
      <c r="AV544" s="912"/>
      <c r="AW544" s="912"/>
      <c r="AX544" s="912"/>
      <c r="AY544" s="1010"/>
      <c r="AZ544" s="912"/>
      <c r="BA544" s="912"/>
      <c r="BB544" s="912"/>
      <c r="BC544" s="912"/>
      <c r="BD544" s="912"/>
      <c r="BE544" s="912"/>
      <c r="BF544" s="912"/>
      <c r="BG544" s="912"/>
      <c r="BH544" s="912"/>
      <c r="BI544" s="912"/>
      <c r="BJ544" s="912"/>
      <c r="BK544" s="691"/>
    </row>
    <row r="545" spans="1:63" s="285" customFormat="1" ht="15.75" customHeight="1">
      <c r="A545" s="288"/>
      <c r="B545" s="288"/>
      <c r="C545" s="1396"/>
      <c r="D545" s="912"/>
      <c r="E545" s="912"/>
      <c r="F545" s="912"/>
      <c r="G545" s="912"/>
      <c r="H545" s="912"/>
      <c r="I545" s="912"/>
      <c r="J545" s="1010"/>
      <c r="K545" s="912"/>
      <c r="L545" s="912"/>
      <c r="M545" s="912"/>
      <c r="N545" s="912"/>
      <c r="O545" s="287"/>
      <c r="P545" s="912"/>
      <c r="Q545" s="997"/>
      <c r="R545" s="912"/>
      <c r="S545" s="912"/>
      <c r="T545" s="912"/>
      <c r="U545" s="912"/>
      <c r="V545" s="912"/>
      <c r="W545" s="912"/>
      <c r="X545" s="912"/>
      <c r="Y545" s="912"/>
      <c r="Z545" s="912"/>
      <c r="AA545" s="912"/>
      <c r="AB545" s="912"/>
      <c r="AC545" s="912"/>
      <c r="AD545" s="912"/>
      <c r="AE545" s="912"/>
      <c r="AF545" s="912"/>
      <c r="AG545" s="912"/>
      <c r="AH545" s="912"/>
      <c r="AI545" s="912"/>
      <c r="AJ545" s="912"/>
      <c r="AK545" s="912"/>
      <c r="AL545" s="912"/>
      <c r="AM545" s="912"/>
      <c r="AN545" s="912"/>
      <c r="AO545" s="912"/>
      <c r="AP545" s="912"/>
      <c r="AQ545" s="912"/>
      <c r="AR545" s="1010"/>
      <c r="AS545" s="912"/>
      <c r="AT545" s="912"/>
      <c r="AU545" s="912"/>
      <c r="AV545" s="912"/>
      <c r="AW545" s="912"/>
      <c r="AX545" s="912"/>
      <c r="AY545" s="1010"/>
      <c r="AZ545" s="912"/>
      <c r="BA545" s="912"/>
      <c r="BB545" s="912"/>
      <c r="BC545" s="912"/>
      <c r="BD545" s="912"/>
      <c r="BE545" s="912"/>
      <c r="BF545" s="912"/>
      <c r="BG545" s="912"/>
      <c r="BH545" s="912"/>
      <c r="BI545" s="912"/>
      <c r="BJ545" s="912"/>
      <c r="BK545" s="691"/>
    </row>
    <row r="546" spans="1:63" s="285" customFormat="1">
      <c r="A546" s="288"/>
      <c r="B546" s="288"/>
      <c r="C546" s="1396"/>
      <c r="D546" s="912"/>
      <c r="E546" s="912"/>
      <c r="F546" s="912"/>
      <c r="G546" s="912"/>
      <c r="H546" s="912"/>
      <c r="I546" s="912"/>
      <c r="J546" s="1010"/>
      <c r="K546" s="912"/>
      <c r="L546" s="912"/>
      <c r="M546" s="912"/>
      <c r="N546" s="912"/>
      <c r="O546" s="287"/>
      <c r="P546" s="912"/>
      <c r="Q546" s="997"/>
      <c r="R546" s="912"/>
      <c r="S546" s="912"/>
      <c r="T546" s="912"/>
      <c r="U546" s="912"/>
      <c r="V546" s="912"/>
      <c r="W546" s="912"/>
      <c r="X546" s="912"/>
      <c r="Y546" s="912"/>
      <c r="Z546" s="912"/>
      <c r="AA546" s="912"/>
      <c r="AB546" s="912"/>
      <c r="AC546" s="912"/>
      <c r="AD546" s="912"/>
      <c r="AE546" s="912"/>
      <c r="AF546" s="912"/>
      <c r="AG546" s="912"/>
      <c r="AH546" s="912"/>
      <c r="AI546" s="912"/>
      <c r="AJ546" s="912"/>
      <c r="AK546" s="912"/>
      <c r="AL546" s="912"/>
      <c r="AM546" s="912"/>
      <c r="AN546" s="912"/>
      <c r="AO546" s="912"/>
      <c r="AP546" s="912"/>
      <c r="AQ546" s="912"/>
      <c r="AR546" s="1010"/>
      <c r="AS546" s="912"/>
      <c r="AT546" s="912"/>
      <c r="AU546" s="912"/>
      <c r="AV546" s="912"/>
      <c r="AW546" s="912"/>
      <c r="AX546" s="912"/>
      <c r="AY546" s="1010"/>
      <c r="AZ546" s="912"/>
      <c r="BA546" s="912"/>
      <c r="BB546" s="912"/>
      <c r="BC546" s="912"/>
      <c r="BD546" s="912"/>
      <c r="BE546" s="912"/>
      <c r="BF546" s="912"/>
      <c r="BG546" s="912"/>
      <c r="BH546" s="912"/>
      <c r="BI546" s="912"/>
      <c r="BJ546" s="912"/>
      <c r="BK546" s="691"/>
    </row>
    <row r="547" spans="1:63" s="285" customFormat="1" ht="15.75" customHeight="1">
      <c r="A547" s="288"/>
      <c r="B547" s="288"/>
      <c r="C547" s="1396"/>
      <c r="D547" s="912"/>
      <c r="E547" s="912"/>
      <c r="F547" s="912"/>
      <c r="G547" s="912"/>
      <c r="H547" s="912"/>
      <c r="I547" s="912"/>
      <c r="J547" s="1010"/>
      <c r="K547" s="912"/>
      <c r="L547" s="912"/>
      <c r="M547" s="912"/>
      <c r="N547" s="912"/>
      <c r="O547" s="287"/>
      <c r="P547" s="912"/>
      <c r="Q547" s="997"/>
      <c r="R547" s="912"/>
      <c r="S547" s="912"/>
      <c r="T547" s="912"/>
      <c r="U547" s="912"/>
      <c r="V547" s="912"/>
      <c r="W547" s="912"/>
      <c r="X547" s="912"/>
      <c r="Y547" s="912"/>
      <c r="Z547" s="912"/>
      <c r="AA547" s="912"/>
      <c r="AB547" s="912"/>
      <c r="AC547" s="912"/>
      <c r="AD547" s="912"/>
      <c r="AE547" s="912"/>
      <c r="AF547" s="912"/>
      <c r="AG547" s="912"/>
      <c r="AH547" s="912"/>
      <c r="AI547" s="912"/>
      <c r="AJ547" s="912"/>
      <c r="AK547" s="912"/>
      <c r="AL547" s="912"/>
      <c r="AM547" s="912"/>
      <c r="AN547" s="912"/>
      <c r="AO547" s="912"/>
      <c r="AP547" s="912"/>
      <c r="AQ547" s="912"/>
      <c r="AR547" s="1010"/>
      <c r="AS547" s="912"/>
      <c r="AT547" s="912"/>
      <c r="AU547" s="912"/>
      <c r="AV547" s="912"/>
      <c r="AW547" s="912"/>
      <c r="AX547" s="912"/>
      <c r="AY547" s="1010"/>
      <c r="AZ547" s="912"/>
      <c r="BA547" s="912"/>
      <c r="BB547" s="912"/>
      <c r="BC547" s="912"/>
      <c r="BD547" s="912"/>
      <c r="BE547" s="912"/>
      <c r="BF547" s="912"/>
      <c r="BG547" s="912"/>
      <c r="BH547" s="912"/>
      <c r="BI547" s="912"/>
      <c r="BJ547" s="912"/>
      <c r="BK547" s="691"/>
    </row>
    <row r="548" spans="1:63" s="285" customFormat="1">
      <c r="A548" s="288"/>
      <c r="B548" s="288"/>
      <c r="C548" s="1396"/>
      <c r="D548" s="912"/>
      <c r="E548" s="912"/>
      <c r="F548" s="912"/>
      <c r="G548" s="912"/>
      <c r="H548" s="912"/>
      <c r="I548" s="912"/>
      <c r="J548" s="1010"/>
      <c r="K548" s="912"/>
      <c r="L548" s="912"/>
      <c r="M548" s="912"/>
      <c r="N548" s="912"/>
      <c r="O548" s="287"/>
      <c r="P548" s="912"/>
      <c r="Q548" s="997"/>
      <c r="R548" s="912"/>
      <c r="S548" s="912"/>
      <c r="T548" s="912"/>
      <c r="U548" s="912"/>
      <c r="V548" s="912"/>
      <c r="W548" s="912"/>
      <c r="X548" s="912"/>
      <c r="Y548" s="912"/>
      <c r="Z548" s="912"/>
      <c r="AA548" s="912"/>
      <c r="AB548" s="912"/>
      <c r="AC548" s="912"/>
      <c r="AD548" s="912"/>
      <c r="AE548" s="912"/>
      <c r="AF548" s="912"/>
      <c r="AG548" s="912"/>
      <c r="AH548" s="912"/>
      <c r="AI548" s="912"/>
      <c r="AJ548" s="912"/>
      <c r="AK548" s="912"/>
      <c r="AL548" s="912"/>
      <c r="AM548" s="912"/>
      <c r="AN548" s="912"/>
      <c r="AO548" s="912"/>
      <c r="AP548" s="912"/>
      <c r="AQ548" s="912"/>
      <c r="AR548" s="1010"/>
      <c r="AS548" s="912"/>
      <c r="AT548" s="912"/>
      <c r="AU548" s="912"/>
      <c r="AV548" s="912"/>
      <c r="AW548" s="912"/>
      <c r="AX548" s="912"/>
      <c r="AY548" s="1010"/>
      <c r="AZ548" s="912"/>
      <c r="BA548" s="912"/>
      <c r="BB548" s="912"/>
      <c r="BC548" s="912"/>
      <c r="BD548" s="912"/>
      <c r="BE548" s="912"/>
      <c r="BF548" s="912"/>
      <c r="BG548" s="912"/>
      <c r="BH548" s="912"/>
      <c r="BI548" s="912"/>
      <c r="BJ548" s="912"/>
      <c r="BK548" s="691"/>
    </row>
    <row r="549" spans="1:63" s="285" customFormat="1" ht="15.75" customHeight="1">
      <c r="A549" s="288"/>
      <c r="B549" s="288"/>
      <c r="C549" s="1396"/>
      <c r="D549" s="912"/>
      <c r="E549" s="912"/>
      <c r="F549" s="912"/>
      <c r="G549" s="912"/>
      <c r="H549" s="912"/>
      <c r="I549" s="912"/>
      <c r="J549" s="1010"/>
      <c r="K549" s="912"/>
      <c r="L549" s="912"/>
      <c r="M549" s="912"/>
      <c r="N549" s="912"/>
      <c r="O549" s="287"/>
      <c r="P549" s="912"/>
      <c r="Q549" s="997"/>
      <c r="R549" s="912"/>
      <c r="S549" s="912"/>
      <c r="T549" s="912"/>
      <c r="U549" s="912"/>
      <c r="V549" s="912"/>
      <c r="W549" s="912"/>
      <c r="X549" s="912"/>
      <c r="Y549" s="912"/>
      <c r="Z549" s="912"/>
      <c r="AA549" s="912"/>
      <c r="AB549" s="912"/>
      <c r="AC549" s="912"/>
      <c r="AD549" s="912"/>
      <c r="AE549" s="912"/>
      <c r="AF549" s="912"/>
      <c r="AG549" s="912"/>
      <c r="AH549" s="912"/>
      <c r="AI549" s="912"/>
      <c r="AJ549" s="912"/>
      <c r="AK549" s="912"/>
      <c r="AL549" s="912"/>
      <c r="AM549" s="912"/>
      <c r="AN549" s="912"/>
      <c r="AO549" s="912"/>
      <c r="AP549" s="912"/>
      <c r="AQ549" s="912"/>
      <c r="AR549" s="1010"/>
      <c r="AS549" s="912"/>
      <c r="AT549" s="912"/>
      <c r="AU549" s="912"/>
      <c r="AV549" s="912"/>
      <c r="AW549" s="912"/>
      <c r="AX549" s="912"/>
      <c r="AY549" s="1010"/>
      <c r="AZ549" s="912"/>
      <c r="BA549" s="912"/>
      <c r="BB549" s="912"/>
      <c r="BC549" s="912"/>
      <c r="BD549" s="912"/>
      <c r="BE549" s="912"/>
      <c r="BF549" s="912"/>
      <c r="BG549" s="912"/>
      <c r="BH549" s="912"/>
      <c r="BI549" s="912"/>
      <c r="BJ549" s="912"/>
      <c r="BK549" s="691"/>
    </row>
    <row r="550" spans="1:63" s="285" customFormat="1">
      <c r="A550" s="288"/>
      <c r="B550" s="288"/>
      <c r="C550" s="1396"/>
      <c r="D550" s="912"/>
      <c r="E550" s="912"/>
      <c r="F550" s="912"/>
      <c r="G550" s="912"/>
      <c r="H550" s="912"/>
      <c r="I550" s="912"/>
      <c r="J550" s="1010"/>
      <c r="K550" s="912"/>
      <c r="L550" s="912"/>
      <c r="M550" s="912"/>
      <c r="N550" s="912"/>
      <c r="O550" s="287"/>
      <c r="P550" s="912"/>
      <c r="Q550" s="997"/>
      <c r="R550" s="912"/>
      <c r="S550" s="912"/>
      <c r="T550" s="912"/>
      <c r="U550" s="912"/>
      <c r="V550" s="912"/>
      <c r="W550" s="912"/>
      <c r="X550" s="912"/>
      <c r="Y550" s="912"/>
      <c r="Z550" s="912"/>
      <c r="AA550" s="912"/>
      <c r="AB550" s="912"/>
      <c r="AC550" s="912"/>
      <c r="AD550" s="912"/>
      <c r="AE550" s="912"/>
      <c r="AF550" s="912"/>
      <c r="AG550" s="912"/>
      <c r="AH550" s="912"/>
      <c r="AI550" s="912"/>
      <c r="AJ550" s="912"/>
      <c r="AK550" s="912"/>
      <c r="AL550" s="912"/>
      <c r="AM550" s="912"/>
      <c r="AN550" s="912"/>
      <c r="AO550" s="912"/>
      <c r="AP550" s="912"/>
      <c r="AQ550" s="912"/>
      <c r="AR550" s="1010"/>
      <c r="AS550" s="912"/>
      <c r="AT550" s="912"/>
      <c r="AU550" s="912"/>
      <c r="AV550" s="912"/>
      <c r="AW550" s="912"/>
      <c r="AX550" s="912"/>
      <c r="AY550" s="1010"/>
      <c r="AZ550" s="912"/>
      <c r="BA550" s="912"/>
      <c r="BB550" s="912"/>
      <c r="BC550" s="912"/>
      <c r="BD550" s="912"/>
      <c r="BE550" s="912"/>
      <c r="BF550" s="912"/>
      <c r="BG550" s="912"/>
      <c r="BH550" s="912"/>
      <c r="BI550" s="912"/>
      <c r="BJ550" s="912"/>
      <c r="BK550" s="691"/>
    </row>
    <row r="551" spans="1:63" s="285" customFormat="1" ht="15.75" customHeight="1">
      <c r="A551" s="288"/>
      <c r="B551" s="288"/>
      <c r="C551" s="1396"/>
      <c r="D551" s="912"/>
      <c r="E551" s="912"/>
      <c r="F551" s="912"/>
      <c r="G551" s="912"/>
      <c r="H551" s="912"/>
      <c r="I551" s="912"/>
      <c r="J551" s="1010"/>
      <c r="K551" s="912"/>
      <c r="L551" s="912"/>
      <c r="M551" s="912"/>
      <c r="N551" s="912"/>
      <c r="O551" s="287"/>
      <c r="P551" s="912"/>
      <c r="Q551" s="997"/>
      <c r="R551" s="912"/>
      <c r="S551" s="912"/>
      <c r="T551" s="912"/>
      <c r="U551" s="912"/>
      <c r="V551" s="912"/>
      <c r="W551" s="912"/>
      <c r="X551" s="912"/>
      <c r="Y551" s="912"/>
      <c r="Z551" s="912"/>
      <c r="AA551" s="912"/>
      <c r="AB551" s="912"/>
      <c r="AC551" s="912"/>
      <c r="AD551" s="912"/>
      <c r="AE551" s="912"/>
      <c r="AF551" s="912"/>
      <c r="AG551" s="912"/>
      <c r="AH551" s="912"/>
      <c r="AI551" s="912"/>
      <c r="AJ551" s="912"/>
      <c r="AK551" s="912"/>
      <c r="AL551" s="912"/>
      <c r="AM551" s="912"/>
      <c r="AN551" s="912"/>
      <c r="AO551" s="912"/>
      <c r="AP551" s="912"/>
      <c r="AQ551" s="912"/>
      <c r="AR551" s="1010"/>
      <c r="AS551" s="912"/>
      <c r="AT551" s="912"/>
      <c r="AU551" s="912"/>
      <c r="AV551" s="912"/>
      <c r="AW551" s="912"/>
      <c r="AX551" s="912"/>
      <c r="AY551" s="1010"/>
      <c r="AZ551" s="912"/>
      <c r="BA551" s="912"/>
      <c r="BB551" s="912"/>
      <c r="BC551" s="912"/>
      <c r="BD551" s="912"/>
      <c r="BE551" s="912"/>
      <c r="BF551" s="912"/>
      <c r="BG551" s="912"/>
      <c r="BH551" s="912"/>
      <c r="BI551" s="912"/>
      <c r="BJ551" s="912"/>
      <c r="BK551" s="691"/>
    </row>
    <row r="552" spans="1:63" s="285" customFormat="1">
      <c r="A552" s="288"/>
      <c r="B552" s="288"/>
      <c r="C552" s="1396"/>
      <c r="D552" s="912"/>
      <c r="E552" s="912"/>
      <c r="F552" s="912"/>
      <c r="G552" s="912"/>
      <c r="H552" s="912"/>
      <c r="I552" s="912"/>
      <c r="J552" s="1010"/>
      <c r="K552" s="912"/>
      <c r="L552" s="912"/>
      <c r="M552" s="912"/>
      <c r="N552" s="912"/>
      <c r="O552" s="287"/>
      <c r="P552" s="912"/>
      <c r="Q552" s="997"/>
      <c r="R552" s="912"/>
      <c r="S552" s="912"/>
      <c r="T552" s="912"/>
      <c r="U552" s="912"/>
      <c r="V552" s="912"/>
      <c r="W552" s="912"/>
      <c r="X552" s="912"/>
      <c r="Y552" s="912"/>
      <c r="Z552" s="912"/>
      <c r="AA552" s="912"/>
      <c r="AB552" s="912"/>
      <c r="AC552" s="912"/>
      <c r="AD552" s="912"/>
      <c r="AE552" s="912"/>
      <c r="AF552" s="912"/>
      <c r="AG552" s="912"/>
      <c r="AH552" s="912"/>
      <c r="AI552" s="912"/>
      <c r="AJ552" s="912"/>
      <c r="AK552" s="912"/>
      <c r="AL552" s="912"/>
      <c r="AM552" s="912"/>
      <c r="AN552" s="912"/>
      <c r="AO552" s="912"/>
      <c r="AP552" s="912"/>
      <c r="AQ552" s="912"/>
      <c r="AR552" s="1010"/>
      <c r="AS552" s="912"/>
      <c r="AT552" s="912"/>
      <c r="AU552" s="912"/>
      <c r="AV552" s="912"/>
      <c r="AW552" s="912"/>
      <c r="AX552" s="912"/>
      <c r="AY552" s="1010"/>
      <c r="AZ552" s="912"/>
      <c r="BA552" s="912"/>
      <c r="BB552" s="912"/>
      <c r="BC552" s="912"/>
      <c r="BD552" s="912"/>
      <c r="BE552" s="912"/>
      <c r="BF552" s="912"/>
      <c r="BG552" s="912"/>
      <c r="BH552" s="912"/>
      <c r="BI552" s="912"/>
      <c r="BJ552" s="912"/>
      <c r="BK552" s="691"/>
    </row>
    <row r="553" spans="1:63" s="285" customFormat="1" ht="15.75" customHeight="1">
      <c r="A553" s="288"/>
      <c r="B553" s="288"/>
      <c r="C553" s="1396"/>
      <c r="D553" s="912"/>
      <c r="E553" s="912"/>
      <c r="F553" s="912"/>
      <c r="G553" s="912"/>
      <c r="H553" s="912"/>
      <c r="I553" s="912"/>
      <c r="J553" s="1010"/>
      <c r="K553" s="912"/>
      <c r="L553" s="912"/>
      <c r="M553" s="912"/>
      <c r="N553" s="912"/>
      <c r="O553" s="287"/>
      <c r="P553" s="912"/>
      <c r="Q553" s="997"/>
      <c r="R553" s="912"/>
      <c r="S553" s="912"/>
      <c r="T553" s="912"/>
      <c r="U553" s="912"/>
      <c r="V553" s="912"/>
      <c r="W553" s="912"/>
      <c r="X553" s="912"/>
      <c r="Y553" s="912"/>
      <c r="Z553" s="912"/>
      <c r="AA553" s="912"/>
      <c r="AB553" s="912"/>
      <c r="AC553" s="912"/>
      <c r="AD553" s="912"/>
      <c r="AE553" s="912"/>
      <c r="AF553" s="912"/>
      <c r="AG553" s="912"/>
      <c r="AH553" s="912"/>
      <c r="AI553" s="912"/>
      <c r="AJ553" s="912"/>
      <c r="AK553" s="912"/>
      <c r="AL553" s="912"/>
      <c r="AM553" s="912"/>
      <c r="AN553" s="912"/>
      <c r="AO553" s="912"/>
      <c r="AP553" s="912"/>
      <c r="AQ553" s="912"/>
      <c r="AR553" s="1010"/>
      <c r="AS553" s="912"/>
      <c r="AT553" s="912"/>
      <c r="AU553" s="912"/>
      <c r="AV553" s="912"/>
      <c r="AW553" s="912"/>
      <c r="AX553" s="912"/>
      <c r="AY553" s="1010"/>
      <c r="AZ553" s="912"/>
      <c r="BA553" s="912"/>
      <c r="BB553" s="912"/>
      <c r="BC553" s="912"/>
      <c r="BD553" s="912"/>
      <c r="BE553" s="912"/>
      <c r="BF553" s="912"/>
      <c r="BG553" s="912"/>
      <c r="BH553" s="912"/>
      <c r="BI553" s="912"/>
      <c r="BJ553" s="912"/>
      <c r="BK553" s="691"/>
    </row>
    <row r="554" spans="1:63" s="285" customFormat="1">
      <c r="A554" s="288"/>
      <c r="B554" s="288"/>
      <c r="C554" s="1396"/>
      <c r="D554" s="912"/>
      <c r="E554" s="912"/>
      <c r="F554" s="912"/>
      <c r="G554" s="912"/>
      <c r="H554" s="912"/>
      <c r="I554" s="912"/>
      <c r="J554" s="1010"/>
      <c r="K554" s="912"/>
      <c r="L554" s="912"/>
      <c r="M554" s="912"/>
      <c r="N554" s="912"/>
      <c r="O554" s="287"/>
      <c r="P554" s="912"/>
      <c r="Q554" s="997"/>
      <c r="R554" s="912"/>
      <c r="S554" s="912"/>
      <c r="T554" s="912"/>
      <c r="U554" s="912"/>
      <c r="V554" s="912"/>
      <c r="W554" s="912"/>
      <c r="X554" s="912"/>
      <c r="Y554" s="912"/>
      <c r="Z554" s="912"/>
      <c r="AA554" s="912"/>
      <c r="AB554" s="912"/>
      <c r="AC554" s="912"/>
      <c r="AD554" s="912"/>
      <c r="AE554" s="912"/>
      <c r="AF554" s="912"/>
      <c r="AG554" s="912"/>
      <c r="AH554" s="912"/>
      <c r="AI554" s="912"/>
      <c r="AJ554" s="912"/>
      <c r="AK554" s="912"/>
      <c r="AL554" s="912"/>
      <c r="AM554" s="912"/>
      <c r="AN554" s="912"/>
      <c r="AO554" s="912"/>
      <c r="AP554" s="912"/>
      <c r="AQ554" s="912"/>
      <c r="AR554" s="1010"/>
      <c r="AS554" s="912"/>
      <c r="AT554" s="912"/>
      <c r="AU554" s="912"/>
      <c r="AV554" s="912"/>
      <c r="AW554" s="912"/>
      <c r="AX554" s="912"/>
      <c r="AY554" s="1010"/>
      <c r="AZ554" s="912"/>
      <c r="BA554" s="912"/>
      <c r="BB554" s="912"/>
      <c r="BC554" s="912"/>
      <c r="BD554" s="912"/>
      <c r="BE554" s="912"/>
      <c r="BF554" s="912"/>
      <c r="BG554" s="912"/>
      <c r="BH554" s="912"/>
      <c r="BI554" s="912"/>
      <c r="BJ554" s="912"/>
      <c r="BK554" s="691"/>
    </row>
    <row r="555" spans="1:63" s="285" customFormat="1" ht="15.75" customHeight="1">
      <c r="A555" s="288"/>
      <c r="B555" s="288"/>
      <c r="C555" s="1396"/>
      <c r="D555" s="912"/>
      <c r="E555" s="912"/>
      <c r="F555" s="912"/>
      <c r="G555" s="912"/>
      <c r="H555" s="912"/>
      <c r="I555" s="912"/>
      <c r="J555" s="1010"/>
      <c r="K555" s="912"/>
      <c r="L555" s="912"/>
      <c r="M555" s="912"/>
      <c r="N555" s="912"/>
      <c r="O555" s="287"/>
      <c r="P555" s="912"/>
      <c r="Q555" s="997"/>
      <c r="R555" s="912"/>
      <c r="S555" s="912"/>
      <c r="T555" s="912"/>
      <c r="U555" s="912"/>
      <c r="V555" s="912"/>
      <c r="W555" s="912"/>
      <c r="X555" s="912"/>
      <c r="Y555" s="912"/>
      <c r="Z555" s="912"/>
      <c r="AA555" s="912"/>
      <c r="AB555" s="912"/>
      <c r="AC555" s="912"/>
      <c r="AD555" s="912"/>
      <c r="AE555" s="912"/>
      <c r="AF555" s="912"/>
      <c r="AG555" s="912"/>
      <c r="AH555" s="912"/>
      <c r="AI555" s="912"/>
      <c r="AJ555" s="912"/>
      <c r="AK555" s="912"/>
      <c r="AL555" s="912"/>
      <c r="AM555" s="912"/>
      <c r="AN555" s="912"/>
      <c r="AO555" s="912"/>
      <c r="AP555" s="912"/>
      <c r="AQ555" s="912"/>
      <c r="AR555" s="1010"/>
      <c r="AS555" s="912"/>
      <c r="AT555" s="912"/>
      <c r="AU555" s="912"/>
      <c r="AV555" s="912"/>
      <c r="AW555" s="912"/>
      <c r="AX555" s="912"/>
      <c r="AY555" s="1010"/>
      <c r="AZ555" s="912"/>
      <c r="BA555" s="912"/>
      <c r="BB555" s="912"/>
      <c r="BC555" s="912"/>
      <c r="BD555" s="912"/>
      <c r="BE555" s="912"/>
      <c r="BF555" s="912"/>
      <c r="BG555" s="912"/>
      <c r="BH555" s="912"/>
      <c r="BI555" s="912"/>
      <c r="BJ555" s="912"/>
      <c r="BK555" s="691"/>
    </row>
    <row r="556" spans="1:63" s="285" customFormat="1">
      <c r="A556" s="288"/>
      <c r="B556" s="288"/>
      <c r="C556" s="1396"/>
      <c r="D556" s="912"/>
      <c r="E556" s="912"/>
      <c r="F556" s="912"/>
      <c r="G556" s="912"/>
      <c r="H556" s="912"/>
      <c r="I556" s="912"/>
      <c r="J556" s="1010"/>
      <c r="K556" s="912"/>
      <c r="L556" s="912"/>
      <c r="M556" s="912"/>
      <c r="N556" s="912"/>
      <c r="O556" s="287"/>
      <c r="P556" s="912"/>
      <c r="Q556" s="997"/>
      <c r="R556" s="912"/>
      <c r="S556" s="912"/>
      <c r="T556" s="912"/>
      <c r="U556" s="912"/>
      <c r="V556" s="912"/>
      <c r="W556" s="912"/>
      <c r="X556" s="912"/>
      <c r="Y556" s="912"/>
      <c r="Z556" s="912"/>
      <c r="AA556" s="912"/>
      <c r="AB556" s="912"/>
      <c r="AC556" s="912"/>
      <c r="AD556" s="912"/>
      <c r="AE556" s="912"/>
      <c r="AF556" s="912"/>
      <c r="AG556" s="912"/>
      <c r="AH556" s="912"/>
      <c r="AI556" s="912"/>
      <c r="AJ556" s="912"/>
      <c r="AK556" s="912"/>
      <c r="AL556" s="912"/>
      <c r="AM556" s="912"/>
      <c r="AN556" s="912"/>
      <c r="AO556" s="912"/>
      <c r="AP556" s="912"/>
      <c r="AQ556" s="912"/>
      <c r="AR556" s="1010"/>
      <c r="AS556" s="912"/>
      <c r="AT556" s="912"/>
      <c r="AU556" s="912"/>
      <c r="AV556" s="912"/>
      <c r="AW556" s="912"/>
      <c r="AX556" s="912"/>
      <c r="AY556" s="1010"/>
      <c r="AZ556" s="912"/>
      <c r="BA556" s="912"/>
      <c r="BB556" s="912"/>
      <c r="BC556" s="912"/>
      <c r="BD556" s="912"/>
      <c r="BE556" s="912"/>
      <c r="BF556" s="912"/>
      <c r="BG556" s="912"/>
      <c r="BH556" s="912"/>
      <c r="BI556" s="912"/>
      <c r="BJ556" s="912"/>
      <c r="BK556" s="691"/>
    </row>
    <row r="557" spans="1:63" s="285" customFormat="1" ht="15.75" customHeight="1">
      <c r="A557" s="288"/>
      <c r="B557" s="288"/>
      <c r="C557" s="1396"/>
      <c r="D557" s="912"/>
      <c r="E557" s="912"/>
      <c r="F557" s="912"/>
      <c r="G557" s="912"/>
      <c r="H557" s="912"/>
      <c r="I557" s="912"/>
      <c r="J557" s="1010"/>
      <c r="K557" s="912"/>
      <c r="L557" s="912"/>
      <c r="M557" s="912"/>
      <c r="N557" s="912"/>
      <c r="O557" s="287"/>
      <c r="P557" s="912"/>
      <c r="Q557" s="997"/>
      <c r="R557" s="912"/>
      <c r="S557" s="912"/>
      <c r="T557" s="912"/>
      <c r="U557" s="912"/>
      <c r="V557" s="912"/>
      <c r="W557" s="912"/>
      <c r="X557" s="912"/>
      <c r="Y557" s="912"/>
      <c r="Z557" s="912"/>
      <c r="AA557" s="912"/>
      <c r="AB557" s="912"/>
      <c r="AC557" s="912"/>
      <c r="AD557" s="912"/>
      <c r="AE557" s="912"/>
      <c r="AF557" s="912"/>
      <c r="AG557" s="912"/>
      <c r="AH557" s="912"/>
      <c r="AI557" s="912"/>
      <c r="AJ557" s="912"/>
      <c r="AK557" s="912"/>
      <c r="AL557" s="912"/>
      <c r="AM557" s="912"/>
      <c r="AN557" s="912"/>
      <c r="AO557" s="912"/>
      <c r="AP557" s="912"/>
      <c r="AQ557" s="912"/>
      <c r="AR557" s="1010"/>
      <c r="AS557" s="912"/>
      <c r="AT557" s="912"/>
      <c r="AU557" s="912"/>
      <c r="AV557" s="912"/>
      <c r="AW557" s="912"/>
      <c r="AX557" s="912"/>
      <c r="AY557" s="1010"/>
      <c r="AZ557" s="912"/>
      <c r="BA557" s="912"/>
      <c r="BB557" s="912"/>
      <c r="BC557" s="912"/>
      <c r="BD557" s="912"/>
      <c r="BE557" s="912"/>
      <c r="BF557" s="912"/>
      <c r="BG557" s="912"/>
      <c r="BH557" s="912"/>
      <c r="BI557" s="912"/>
      <c r="BJ557" s="912"/>
      <c r="BK557" s="691"/>
    </row>
    <row r="558" spans="1:63" s="285" customFormat="1">
      <c r="A558" s="288"/>
      <c r="B558" s="288"/>
      <c r="C558" s="1396"/>
      <c r="D558" s="912"/>
      <c r="E558" s="912"/>
      <c r="F558" s="912"/>
      <c r="G558" s="912"/>
      <c r="H558" s="912"/>
      <c r="I558" s="912"/>
      <c r="J558" s="1010"/>
      <c r="K558" s="912"/>
      <c r="L558" s="912"/>
      <c r="M558" s="912"/>
      <c r="N558" s="912"/>
      <c r="O558" s="287"/>
      <c r="P558" s="912"/>
      <c r="Q558" s="997"/>
      <c r="R558" s="912"/>
      <c r="S558" s="912"/>
      <c r="T558" s="912"/>
      <c r="U558" s="912"/>
      <c r="V558" s="912"/>
      <c r="W558" s="912"/>
      <c r="X558" s="912"/>
      <c r="Y558" s="912"/>
      <c r="Z558" s="912"/>
      <c r="AA558" s="912"/>
      <c r="AB558" s="912"/>
      <c r="AC558" s="912"/>
      <c r="AD558" s="912"/>
      <c r="AE558" s="912"/>
      <c r="AF558" s="912"/>
      <c r="AG558" s="912"/>
      <c r="AH558" s="912"/>
      <c r="AI558" s="912"/>
      <c r="AJ558" s="912"/>
      <c r="AK558" s="912"/>
      <c r="AL558" s="912"/>
      <c r="AM558" s="912"/>
      <c r="AN558" s="912"/>
      <c r="AO558" s="912"/>
      <c r="AP558" s="912"/>
      <c r="AQ558" s="912"/>
      <c r="AR558" s="1010"/>
      <c r="AS558" s="912"/>
      <c r="AT558" s="912"/>
      <c r="AU558" s="912"/>
      <c r="AV558" s="912"/>
      <c r="AW558" s="912"/>
      <c r="AX558" s="912"/>
      <c r="AY558" s="1010"/>
      <c r="AZ558" s="912"/>
      <c r="BA558" s="912"/>
      <c r="BB558" s="912"/>
      <c r="BC558" s="912"/>
      <c r="BD558" s="912"/>
      <c r="BE558" s="912"/>
      <c r="BF558" s="912"/>
      <c r="BG558" s="912"/>
      <c r="BH558" s="912"/>
      <c r="BI558" s="912"/>
      <c r="BJ558" s="912"/>
      <c r="BK558" s="691"/>
    </row>
    <row r="559" spans="1:63" s="285" customFormat="1" ht="15.75" customHeight="1">
      <c r="A559" s="288"/>
      <c r="B559" s="288"/>
      <c r="C559" s="1396"/>
      <c r="D559" s="912"/>
      <c r="E559" s="912"/>
      <c r="F559" s="912"/>
      <c r="G559" s="912"/>
      <c r="H559" s="912"/>
      <c r="I559" s="912"/>
      <c r="J559" s="1010"/>
      <c r="K559" s="912"/>
      <c r="L559" s="912"/>
      <c r="M559" s="912"/>
      <c r="N559" s="912"/>
      <c r="O559" s="287"/>
      <c r="P559" s="912"/>
      <c r="Q559" s="997"/>
      <c r="R559" s="912"/>
      <c r="S559" s="912"/>
      <c r="T559" s="912"/>
      <c r="U559" s="912"/>
      <c r="V559" s="912"/>
      <c r="W559" s="912"/>
      <c r="X559" s="912"/>
      <c r="Y559" s="912"/>
      <c r="Z559" s="912"/>
      <c r="AA559" s="912"/>
      <c r="AB559" s="912"/>
      <c r="AC559" s="912"/>
      <c r="AD559" s="912"/>
      <c r="AE559" s="912"/>
      <c r="AF559" s="912"/>
      <c r="AG559" s="912"/>
      <c r="AH559" s="912"/>
      <c r="AI559" s="912"/>
      <c r="AJ559" s="912"/>
      <c r="AK559" s="912"/>
      <c r="AL559" s="912"/>
      <c r="AM559" s="912"/>
      <c r="AN559" s="912"/>
      <c r="AO559" s="912"/>
      <c r="AP559" s="912"/>
      <c r="AQ559" s="912"/>
      <c r="AR559" s="1010"/>
      <c r="AS559" s="912"/>
      <c r="AT559" s="912"/>
      <c r="AU559" s="912"/>
      <c r="AV559" s="912"/>
      <c r="AW559" s="912"/>
      <c r="AX559" s="912"/>
      <c r="AY559" s="1010"/>
      <c r="AZ559" s="912"/>
      <c r="BA559" s="912"/>
      <c r="BB559" s="912"/>
      <c r="BC559" s="912"/>
      <c r="BD559" s="912"/>
      <c r="BE559" s="912"/>
      <c r="BF559" s="912"/>
      <c r="BG559" s="912"/>
      <c r="BH559" s="912"/>
      <c r="BI559" s="912"/>
      <c r="BJ559" s="912"/>
      <c r="BK559" s="691"/>
    </row>
    <row r="560" spans="1:63" s="285" customFormat="1">
      <c r="A560" s="288"/>
      <c r="B560" s="288"/>
      <c r="C560" s="1396"/>
      <c r="D560" s="912"/>
      <c r="E560" s="912"/>
      <c r="F560" s="912"/>
      <c r="G560" s="912"/>
      <c r="H560" s="912"/>
      <c r="I560" s="912"/>
      <c r="J560" s="1010"/>
      <c r="K560" s="912"/>
      <c r="L560" s="912"/>
      <c r="M560" s="912"/>
      <c r="N560" s="912"/>
      <c r="O560" s="287"/>
      <c r="P560" s="912"/>
      <c r="Q560" s="997"/>
      <c r="R560" s="912"/>
      <c r="S560" s="912"/>
      <c r="T560" s="912"/>
      <c r="U560" s="912"/>
      <c r="V560" s="912"/>
      <c r="W560" s="912"/>
      <c r="X560" s="912"/>
      <c r="Y560" s="912"/>
      <c r="Z560" s="912"/>
      <c r="AA560" s="912"/>
      <c r="AB560" s="912"/>
      <c r="AC560" s="912"/>
      <c r="AD560" s="912"/>
      <c r="AE560" s="912"/>
      <c r="AF560" s="912"/>
      <c r="AG560" s="912"/>
      <c r="AH560" s="912"/>
      <c r="AI560" s="912"/>
      <c r="AJ560" s="912"/>
      <c r="AK560" s="912"/>
      <c r="AL560" s="912"/>
      <c r="AM560" s="912"/>
      <c r="AN560" s="912"/>
      <c r="AO560" s="912"/>
      <c r="AP560" s="912"/>
      <c r="AQ560" s="912"/>
      <c r="AR560" s="1010"/>
      <c r="AS560" s="912"/>
      <c r="AT560" s="912"/>
      <c r="AU560" s="912"/>
      <c r="AV560" s="912"/>
      <c r="AW560" s="912"/>
      <c r="AX560" s="912"/>
      <c r="AY560" s="1010"/>
      <c r="AZ560" s="912"/>
      <c r="BA560" s="912"/>
      <c r="BB560" s="912"/>
      <c r="BC560" s="912"/>
      <c r="BD560" s="912"/>
      <c r="BE560" s="912"/>
      <c r="BF560" s="912"/>
      <c r="BG560" s="912"/>
      <c r="BH560" s="912"/>
      <c r="BI560" s="912"/>
      <c r="BJ560" s="912"/>
      <c r="BK560" s="691"/>
    </row>
    <row r="561" spans="1:63" s="285" customFormat="1" ht="15.75" customHeight="1">
      <c r="A561" s="288"/>
      <c r="B561" s="288"/>
      <c r="C561" s="1396"/>
      <c r="D561" s="912"/>
      <c r="E561" s="912"/>
      <c r="F561" s="912"/>
      <c r="G561" s="912"/>
      <c r="H561" s="912"/>
      <c r="I561" s="912"/>
      <c r="J561" s="1010"/>
      <c r="K561" s="912"/>
      <c r="L561" s="912"/>
      <c r="M561" s="912"/>
      <c r="N561" s="912"/>
      <c r="O561" s="287"/>
      <c r="P561" s="912"/>
      <c r="Q561" s="997"/>
      <c r="R561" s="912"/>
      <c r="S561" s="912"/>
      <c r="T561" s="912"/>
      <c r="U561" s="912"/>
      <c r="V561" s="912"/>
      <c r="W561" s="912"/>
      <c r="X561" s="912"/>
      <c r="Y561" s="912"/>
      <c r="Z561" s="912"/>
      <c r="AA561" s="912"/>
      <c r="AB561" s="912"/>
      <c r="AC561" s="912"/>
      <c r="AD561" s="912"/>
      <c r="AE561" s="912"/>
      <c r="AF561" s="912"/>
      <c r="AG561" s="912"/>
      <c r="AH561" s="912"/>
      <c r="AI561" s="912"/>
      <c r="AJ561" s="912"/>
      <c r="AK561" s="912"/>
      <c r="AL561" s="912"/>
      <c r="AM561" s="912"/>
      <c r="AN561" s="912"/>
      <c r="AO561" s="912"/>
      <c r="AP561" s="912"/>
      <c r="AQ561" s="912"/>
      <c r="AR561" s="1010"/>
      <c r="AS561" s="912"/>
      <c r="AT561" s="912"/>
      <c r="AU561" s="912"/>
      <c r="AV561" s="912"/>
      <c r="AW561" s="912"/>
      <c r="AX561" s="912"/>
      <c r="AY561" s="1010"/>
      <c r="AZ561" s="912"/>
      <c r="BA561" s="912"/>
      <c r="BB561" s="912"/>
      <c r="BC561" s="912"/>
      <c r="BD561" s="912"/>
      <c r="BE561" s="912"/>
      <c r="BF561" s="912"/>
      <c r="BG561" s="912"/>
      <c r="BH561" s="912"/>
      <c r="BI561" s="912"/>
      <c r="BJ561" s="912"/>
      <c r="BK561" s="691"/>
    </row>
    <row r="562" spans="1:63" s="285" customFormat="1">
      <c r="A562" s="288"/>
      <c r="B562" s="288"/>
      <c r="C562" s="1396"/>
      <c r="D562" s="912"/>
      <c r="E562" s="912"/>
      <c r="F562" s="912"/>
      <c r="G562" s="912"/>
      <c r="H562" s="912"/>
      <c r="I562" s="912"/>
      <c r="J562" s="1010"/>
      <c r="K562" s="912"/>
      <c r="L562" s="912"/>
      <c r="M562" s="912"/>
      <c r="N562" s="912"/>
      <c r="O562" s="287"/>
      <c r="P562" s="912"/>
      <c r="Q562" s="997"/>
      <c r="R562" s="912"/>
      <c r="S562" s="912"/>
      <c r="T562" s="912"/>
      <c r="U562" s="912"/>
      <c r="V562" s="912"/>
      <c r="W562" s="912"/>
      <c r="X562" s="912"/>
      <c r="Y562" s="912"/>
      <c r="Z562" s="912"/>
      <c r="AA562" s="912"/>
      <c r="AB562" s="912"/>
      <c r="AC562" s="912"/>
      <c r="AD562" s="912"/>
      <c r="AE562" s="912"/>
      <c r="AF562" s="912"/>
      <c r="AG562" s="912"/>
      <c r="AH562" s="912"/>
      <c r="AI562" s="912"/>
      <c r="AJ562" s="912"/>
      <c r="AK562" s="912"/>
      <c r="AL562" s="912"/>
      <c r="AM562" s="912"/>
      <c r="AN562" s="912"/>
      <c r="AO562" s="912"/>
      <c r="AP562" s="912"/>
      <c r="AQ562" s="912"/>
      <c r="AR562" s="1010"/>
      <c r="AS562" s="912"/>
      <c r="AT562" s="912"/>
      <c r="AU562" s="912"/>
      <c r="AV562" s="912"/>
      <c r="AW562" s="912"/>
      <c r="AX562" s="912"/>
      <c r="AY562" s="1010"/>
      <c r="AZ562" s="912"/>
      <c r="BA562" s="912"/>
      <c r="BB562" s="912"/>
      <c r="BC562" s="912"/>
      <c r="BD562" s="912"/>
      <c r="BE562" s="912"/>
      <c r="BF562" s="912"/>
      <c r="BG562" s="912"/>
      <c r="BH562" s="912"/>
      <c r="BI562" s="912"/>
      <c r="BJ562" s="912"/>
      <c r="BK562" s="691"/>
    </row>
    <row r="563" spans="1:63" s="285" customFormat="1" ht="15.75" customHeight="1">
      <c r="A563" s="288"/>
      <c r="B563" s="288"/>
      <c r="C563" s="1396"/>
      <c r="D563" s="912"/>
      <c r="E563" s="912"/>
      <c r="F563" s="912"/>
      <c r="G563" s="912"/>
      <c r="H563" s="912"/>
      <c r="I563" s="912"/>
      <c r="J563" s="1010"/>
      <c r="K563" s="912"/>
      <c r="L563" s="912"/>
      <c r="M563" s="912"/>
      <c r="N563" s="912"/>
      <c r="O563" s="287"/>
      <c r="P563" s="912"/>
      <c r="Q563" s="997"/>
      <c r="R563" s="912"/>
      <c r="S563" s="912"/>
      <c r="T563" s="912"/>
      <c r="U563" s="912"/>
      <c r="V563" s="912"/>
      <c r="W563" s="912"/>
      <c r="X563" s="912"/>
      <c r="Y563" s="912"/>
      <c r="Z563" s="912"/>
      <c r="AA563" s="912"/>
      <c r="AB563" s="912"/>
      <c r="AC563" s="912"/>
      <c r="AD563" s="912"/>
      <c r="AE563" s="912"/>
      <c r="AF563" s="912"/>
      <c r="AG563" s="912"/>
      <c r="AH563" s="912"/>
      <c r="AI563" s="912"/>
      <c r="AJ563" s="912"/>
      <c r="AK563" s="912"/>
      <c r="AL563" s="912"/>
      <c r="AM563" s="912"/>
      <c r="AN563" s="912"/>
      <c r="AO563" s="912"/>
      <c r="AP563" s="912"/>
      <c r="AQ563" s="912"/>
      <c r="AR563" s="1010"/>
      <c r="AS563" s="912"/>
      <c r="AT563" s="912"/>
      <c r="AU563" s="912"/>
      <c r="AV563" s="912"/>
      <c r="AW563" s="912"/>
      <c r="AX563" s="912"/>
      <c r="AY563" s="1010"/>
      <c r="AZ563" s="912"/>
      <c r="BA563" s="912"/>
      <c r="BB563" s="912"/>
      <c r="BC563" s="912"/>
      <c r="BD563" s="912"/>
      <c r="BE563" s="912"/>
      <c r="BF563" s="912"/>
      <c r="BG563" s="912"/>
      <c r="BH563" s="912"/>
      <c r="BI563" s="912"/>
      <c r="BJ563" s="912"/>
      <c r="BK563" s="691"/>
    </row>
    <row r="564" spans="1:63" s="285" customFormat="1">
      <c r="A564" s="288"/>
      <c r="B564" s="288"/>
      <c r="C564" s="1396"/>
      <c r="D564" s="912"/>
      <c r="E564" s="912"/>
      <c r="F564" s="912"/>
      <c r="G564" s="912"/>
      <c r="H564" s="912"/>
      <c r="I564" s="912"/>
      <c r="J564" s="1010"/>
      <c r="K564" s="912"/>
      <c r="L564" s="912"/>
      <c r="M564" s="912"/>
      <c r="N564" s="912"/>
      <c r="O564" s="287"/>
      <c r="P564" s="912"/>
      <c r="Q564" s="997"/>
      <c r="R564" s="912"/>
      <c r="S564" s="912"/>
      <c r="T564" s="912"/>
      <c r="U564" s="912"/>
      <c r="V564" s="912"/>
      <c r="W564" s="912"/>
      <c r="X564" s="912"/>
      <c r="Y564" s="912"/>
      <c r="Z564" s="912"/>
      <c r="AA564" s="912"/>
      <c r="AB564" s="912"/>
      <c r="AC564" s="912"/>
      <c r="AD564" s="912"/>
      <c r="AE564" s="912"/>
      <c r="AF564" s="912"/>
      <c r="AG564" s="912"/>
      <c r="AH564" s="912"/>
      <c r="AI564" s="912"/>
      <c r="AJ564" s="912"/>
      <c r="AK564" s="912"/>
      <c r="AL564" s="912"/>
      <c r="AM564" s="912"/>
      <c r="AN564" s="912"/>
      <c r="AO564" s="912"/>
      <c r="AP564" s="912"/>
      <c r="AQ564" s="912"/>
      <c r="AR564" s="1010"/>
      <c r="AS564" s="912"/>
      <c r="AT564" s="912"/>
      <c r="AU564" s="912"/>
      <c r="AV564" s="912"/>
      <c r="AW564" s="912"/>
      <c r="AX564" s="912"/>
      <c r="AY564" s="1010"/>
      <c r="AZ564" s="912"/>
      <c r="BA564" s="912"/>
      <c r="BB564" s="912"/>
      <c r="BC564" s="912"/>
      <c r="BD564" s="912"/>
      <c r="BE564" s="912"/>
      <c r="BF564" s="912"/>
      <c r="BG564" s="912"/>
      <c r="BH564" s="912"/>
      <c r="BI564" s="912"/>
      <c r="BJ564" s="912"/>
      <c r="BK564" s="691"/>
    </row>
    <row r="565" spans="1:63" s="285" customFormat="1" ht="15.75" customHeight="1">
      <c r="A565" s="288"/>
      <c r="B565" s="288"/>
      <c r="C565" s="1396"/>
      <c r="D565" s="912"/>
      <c r="E565" s="912"/>
      <c r="F565" s="912"/>
      <c r="G565" s="912"/>
      <c r="H565" s="912"/>
      <c r="I565" s="912"/>
      <c r="J565" s="1010"/>
      <c r="K565" s="912"/>
      <c r="L565" s="912"/>
      <c r="M565" s="912"/>
      <c r="N565" s="912"/>
      <c r="O565" s="287"/>
      <c r="P565" s="912"/>
      <c r="Q565" s="997"/>
      <c r="R565" s="912"/>
      <c r="S565" s="912"/>
      <c r="T565" s="912"/>
      <c r="U565" s="912"/>
      <c r="V565" s="912"/>
      <c r="W565" s="912"/>
      <c r="X565" s="912"/>
      <c r="Y565" s="912"/>
      <c r="Z565" s="912"/>
      <c r="AA565" s="912"/>
      <c r="AB565" s="912"/>
      <c r="AC565" s="912"/>
      <c r="AD565" s="912"/>
      <c r="AE565" s="912"/>
      <c r="AF565" s="912"/>
      <c r="AG565" s="912"/>
      <c r="AH565" s="912"/>
      <c r="AI565" s="912"/>
      <c r="AJ565" s="912"/>
      <c r="AK565" s="912"/>
      <c r="AL565" s="912"/>
      <c r="AM565" s="912"/>
      <c r="AN565" s="912"/>
      <c r="AO565" s="912"/>
      <c r="AP565" s="912"/>
      <c r="AQ565" s="912"/>
      <c r="AR565" s="1010"/>
      <c r="AS565" s="912"/>
      <c r="AT565" s="912"/>
      <c r="AU565" s="912"/>
      <c r="AV565" s="912"/>
      <c r="AW565" s="912"/>
      <c r="AX565" s="912"/>
      <c r="AY565" s="1010"/>
      <c r="AZ565" s="912"/>
      <c r="BA565" s="912"/>
      <c r="BB565" s="912"/>
      <c r="BC565" s="912"/>
      <c r="BD565" s="912"/>
      <c r="BE565" s="912"/>
      <c r="BF565" s="912"/>
      <c r="BG565" s="912"/>
      <c r="BH565" s="912"/>
      <c r="BI565" s="912"/>
      <c r="BJ565" s="912"/>
      <c r="BK565" s="691"/>
    </row>
    <row r="566" spans="1:63" s="285" customFormat="1">
      <c r="A566" s="288"/>
      <c r="B566" s="288"/>
      <c r="C566" s="1396"/>
      <c r="D566" s="912"/>
      <c r="E566" s="912"/>
      <c r="F566" s="912"/>
      <c r="G566" s="912"/>
      <c r="H566" s="912"/>
      <c r="I566" s="912"/>
      <c r="J566" s="1010"/>
      <c r="K566" s="912"/>
      <c r="L566" s="912"/>
      <c r="M566" s="912"/>
      <c r="N566" s="912"/>
      <c r="O566" s="287"/>
      <c r="P566" s="912"/>
      <c r="Q566" s="997"/>
      <c r="R566" s="912"/>
      <c r="S566" s="912"/>
      <c r="T566" s="912"/>
      <c r="U566" s="912"/>
      <c r="V566" s="912"/>
      <c r="W566" s="912"/>
      <c r="X566" s="912"/>
      <c r="Y566" s="912"/>
      <c r="Z566" s="912"/>
      <c r="AA566" s="912"/>
      <c r="AB566" s="912"/>
      <c r="AC566" s="912"/>
      <c r="AD566" s="912"/>
      <c r="AE566" s="912"/>
      <c r="AF566" s="912"/>
      <c r="AG566" s="912"/>
      <c r="AH566" s="912"/>
      <c r="AI566" s="912"/>
      <c r="AJ566" s="912"/>
      <c r="AK566" s="912"/>
      <c r="AL566" s="912"/>
      <c r="AM566" s="912"/>
      <c r="AN566" s="912"/>
      <c r="AO566" s="912"/>
      <c r="AP566" s="912"/>
      <c r="AQ566" s="912"/>
      <c r="AR566" s="1010"/>
      <c r="AS566" s="912"/>
      <c r="AT566" s="912"/>
      <c r="AU566" s="912"/>
      <c r="AV566" s="912"/>
      <c r="AW566" s="912"/>
      <c r="AX566" s="912"/>
      <c r="AY566" s="1010"/>
      <c r="AZ566" s="912"/>
      <c r="BA566" s="912"/>
      <c r="BB566" s="912"/>
      <c r="BC566" s="912"/>
      <c r="BD566" s="912"/>
      <c r="BE566" s="912"/>
      <c r="BF566" s="912"/>
      <c r="BG566" s="912"/>
      <c r="BH566" s="912"/>
      <c r="BI566" s="912"/>
      <c r="BJ566" s="912"/>
      <c r="BK566" s="691"/>
    </row>
    <row r="567" spans="1:63" s="285" customFormat="1" ht="15.75" customHeight="1">
      <c r="A567" s="288"/>
      <c r="B567" s="288"/>
      <c r="C567" s="1396"/>
      <c r="D567" s="912"/>
      <c r="E567" s="912"/>
      <c r="F567" s="912"/>
      <c r="G567" s="912"/>
      <c r="H567" s="912"/>
      <c r="I567" s="912"/>
      <c r="J567" s="1010"/>
      <c r="K567" s="912"/>
      <c r="L567" s="912"/>
      <c r="M567" s="912"/>
      <c r="N567" s="912"/>
      <c r="O567" s="287"/>
      <c r="P567" s="912"/>
      <c r="Q567" s="997"/>
      <c r="R567" s="912"/>
      <c r="S567" s="912"/>
      <c r="T567" s="912"/>
      <c r="U567" s="912"/>
      <c r="V567" s="912"/>
      <c r="W567" s="912"/>
      <c r="X567" s="912"/>
      <c r="Y567" s="912"/>
      <c r="Z567" s="912"/>
      <c r="AA567" s="912"/>
      <c r="AB567" s="912"/>
      <c r="AC567" s="912"/>
      <c r="AD567" s="912"/>
      <c r="AE567" s="912"/>
      <c r="AF567" s="912"/>
      <c r="AG567" s="912"/>
      <c r="AH567" s="912"/>
      <c r="AI567" s="912"/>
      <c r="AJ567" s="912"/>
      <c r="AK567" s="912"/>
      <c r="AL567" s="912"/>
      <c r="AM567" s="912"/>
      <c r="AN567" s="912"/>
      <c r="AO567" s="912"/>
      <c r="AP567" s="912"/>
      <c r="AQ567" s="912"/>
      <c r="AR567" s="1010"/>
      <c r="AS567" s="912"/>
      <c r="AT567" s="912"/>
      <c r="AU567" s="912"/>
      <c r="AV567" s="912"/>
      <c r="AW567" s="912"/>
      <c r="AX567" s="912"/>
      <c r="AY567" s="1010"/>
      <c r="AZ567" s="912"/>
      <c r="BA567" s="912"/>
      <c r="BB567" s="912"/>
      <c r="BC567" s="912"/>
      <c r="BD567" s="912"/>
      <c r="BE567" s="912"/>
      <c r="BF567" s="912"/>
      <c r="BG567" s="912"/>
      <c r="BH567" s="912"/>
      <c r="BI567" s="912"/>
      <c r="BJ567" s="912"/>
      <c r="BK567" s="691"/>
    </row>
    <row r="568" spans="1:63" s="285" customFormat="1">
      <c r="A568" s="288"/>
      <c r="B568" s="288"/>
      <c r="C568" s="1396"/>
      <c r="D568" s="912"/>
      <c r="E568" s="912"/>
      <c r="F568" s="912"/>
      <c r="G568" s="912"/>
      <c r="H568" s="912"/>
      <c r="I568" s="912"/>
      <c r="J568" s="1010"/>
      <c r="K568" s="912"/>
      <c r="L568" s="912"/>
      <c r="M568" s="912"/>
      <c r="N568" s="912"/>
      <c r="O568" s="287"/>
      <c r="P568" s="912"/>
      <c r="Q568" s="997"/>
      <c r="R568" s="912"/>
      <c r="S568" s="912"/>
      <c r="T568" s="912"/>
      <c r="U568" s="912"/>
      <c r="V568" s="912"/>
      <c r="W568" s="912"/>
      <c r="X568" s="912"/>
      <c r="Y568" s="912"/>
      <c r="Z568" s="912"/>
      <c r="AA568" s="912"/>
      <c r="AB568" s="912"/>
      <c r="AC568" s="912"/>
      <c r="AD568" s="912"/>
      <c r="AE568" s="912"/>
      <c r="AF568" s="912"/>
      <c r="AG568" s="912"/>
      <c r="AH568" s="912"/>
      <c r="AI568" s="912"/>
      <c r="AJ568" s="912"/>
      <c r="AK568" s="912"/>
      <c r="AL568" s="912"/>
      <c r="AM568" s="912"/>
      <c r="AN568" s="912"/>
      <c r="AO568" s="912"/>
      <c r="AP568" s="912"/>
      <c r="AQ568" s="912"/>
      <c r="AR568" s="1010"/>
      <c r="AS568" s="912"/>
      <c r="AT568" s="912"/>
      <c r="AU568" s="912"/>
      <c r="AV568" s="912"/>
      <c r="AW568" s="912"/>
      <c r="AX568" s="912"/>
      <c r="AY568" s="1010"/>
      <c r="AZ568" s="912"/>
      <c r="BA568" s="912"/>
      <c r="BB568" s="912"/>
      <c r="BC568" s="912"/>
      <c r="BD568" s="912"/>
      <c r="BE568" s="912"/>
      <c r="BF568" s="912"/>
      <c r="BG568" s="912"/>
      <c r="BH568" s="912"/>
      <c r="BI568" s="912"/>
      <c r="BJ568" s="912"/>
      <c r="BK568" s="691"/>
    </row>
    <row r="569" spans="1:63" s="285" customFormat="1" ht="15.75" customHeight="1">
      <c r="A569" s="288"/>
      <c r="B569" s="288"/>
      <c r="C569" s="1396"/>
      <c r="D569" s="912"/>
      <c r="E569" s="912"/>
      <c r="F569" s="912"/>
      <c r="G569" s="912"/>
      <c r="H569" s="912"/>
      <c r="I569" s="912"/>
      <c r="J569" s="1010"/>
      <c r="K569" s="912"/>
      <c r="L569" s="912"/>
      <c r="M569" s="912"/>
      <c r="N569" s="912"/>
      <c r="O569" s="287"/>
      <c r="P569" s="912"/>
      <c r="Q569" s="997"/>
      <c r="R569" s="912"/>
      <c r="S569" s="912"/>
      <c r="T569" s="912"/>
      <c r="U569" s="912"/>
      <c r="V569" s="912"/>
      <c r="W569" s="912"/>
      <c r="X569" s="912"/>
      <c r="Y569" s="912"/>
      <c r="Z569" s="912"/>
      <c r="AA569" s="912"/>
      <c r="AB569" s="912"/>
      <c r="AC569" s="912"/>
      <c r="AD569" s="912"/>
      <c r="AE569" s="912"/>
      <c r="AF569" s="912"/>
      <c r="AG569" s="912"/>
      <c r="AH569" s="912"/>
      <c r="AI569" s="912"/>
      <c r="AJ569" s="912"/>
      <c r="AK569" s="912"/>
      <c r="AL569" s="912"/>
      <c r="AM569" s="912"/>
      <c r="AN569" s="912"/>
      <c r="AO569" s="912"/>
      <c r="AP569" s="912"/>
      <c r="AQ569" s="912"/>
      <c r="AR569" s="1010"/>
      <c r="AS569" s="912"/>
      <c r="AT569" s="912"/>
      <c r="AU569" s="912"/>
      <c r="AV569" s="912"/>
      <c r="AW569" s="912"/>
      <c r="AX569" s="912"/>
      <c r="AY569" s="1010"/>
      <c r="AZ569" s="912"/>
      <c r="BA569" s="912"/>
      <c r="BB569" s="912"/>
      <c r="BC569" s="912"/>
      <c r="BD569" s="912"/>
      <c r="BE569" s="912"/>
      <c r="BF569" s="912"/>
      <c r="BG569" s="912"/>
      <c r="BH569" s="912"/>
      <c r="BI569" s="912"/>
      <c r="BJ569" s="912"/>
      <c r="BK569" s="691"/>
    </row>
    <row r="570" spans="1:63" s="285" customFormat="1">
      <c r="A570" s="288"/>
      <c r="B570" s="288"/>
      <c r="C570" s="1396"/>
      <c r="D570" s="912"/>
      <c r="E570" s="912"/>
      <c r="F570" s="912"/>
      <c r="G570" s="912"/>
      <c r="H570" s="912"/>
      <c r="I570" s="912"/>
      <c r="J570" s="1010"/>
      <c r="K570" s="912"/>
      <c r="L570" s="912"/>
      <c r="M570" s="912"/>
      <c r="N570" s="912"/>
      <c r="O570" s="287"/>
      <c r="P570" s="912"/>
      <c r="Q570" s="997"/>
      <c r="R570" s="912"/>
      <c r="S570" s="912"/>
      <c r="T570" s="912"/>
      <c r="U570" s="912"/>
      <c r="V570" s="912"/>
      <c r="W570" s="912"/>
      <c r="X570" s="912"/>
      <c r="Y570" s="912"/>
      <c r="Z570" s="912"/>
      <c r="AA570" s="912"/>
      <c r="AB570" s="912"/>
      <c r="AC570" s="912"/>
      <c r="AD570" s="912"/>
      <c r="AE570" s="912"/>
      <c r="AF570" s="912"/>
      <c r="AG570" s="912"/>
      <c r="AH570" s="912"/>
      <c r="AI570" s="912"/>
      <c r="AJ570" s="912"/>
      <c r="AK570" s="912"/>
      <c r="AL570" s="912"/>
      <c r="AM570" s="912"/>
      <c r="AN570" s="912"/>
      <c r="AO570" s="912"/>
      <c r="AP570" s="912"/>
      <c r="AQ570" s="912"/>
      <c r="AR570" s="1010"/>
      <c r="AS570" s="912"/>
      <c r="AT570" s="912"/>
      <c r="AU570" s="912"/>
      <c r="AV570" s="912"/>
      <c r="AW570" s="912"/>
      <c r="AX570" s="912"/>
      <c r="AY570" s="1010"/>
      <c r="AZ570" s="912"/>
      <c r="BA570" s="912"/>
      <c r="BB570" s="912"/>
      <c r="BC570" s="912"/>
      <c r="BD570" s="912"/>
      <c r="BE570" s="912"/>
      <c r="BF570" s="912"/>
      <c r="BG570" s="912"/>
      <c r="BH570" s="912"/>
      <c r="BI570" s="912"/>
      <c r="BJ570" s="912"/>
      <c r="BK570" s="691"/>
    </row>
    <row r="571" spans="1:63" s="285" customFormat="1" ht="15.75" customHeight="1">
      <c r="A571" s="288"/>
      <c r="B571" s="288"/>
      <c r="C571" s="1396"/>
      <c r="D571" s="912"/>
      <c r="E571" s="912"/>
      <c r="F571" s="912"/>
      <c r="G571" s="912"/>
      <c r="H571" s="912"/>
      <c r="I571" s="912"/>
      <c r="J571" s="1010"/>
      <c r="K571" s="912"/>
      <c r="L571" s="912"/>
      <c r="M571" s="912"/>
      <c r="N571" s="912"/>
      <c r="O571" s="287"/>
      <c r="P571" s="912"/>
      <c r="Q571" s="997"/>
      <c r="R571" s="912"/>
      <c r="S571" s="912"/>
      <c r="T571" s="912"/>
      <c r="U571" s="912"/>
      <c r="V571" s="912"/>
      <c r="W571" s="912"/>
      <c r="X571" s="912"/>
      <c r="Y571" s="912"/>
      <c r="Z571" s="912"/>
      <c r="AA571" s="912"/>
      <c r="AB571" s="912"/>
      <c r="AC571" s="912"/>
      <c r="AD571" s="912"/>
      <c r="AE571" s="912"/>
      <c r="AF571" s="912"/>
      <c r="AG571" s="912"/>
      <c r="AH571" s="912"/>
      <c r="AI571" s="912"/>
      <c r="AJ571" s="912"/>
      <c r="AK571" s="912"/>
      <c r="AL571" s="912"/>
      <c r="AM571" s="912"/>
      <c r="AN571" s="912"/>
      <c r="AO571" s="912"/>
      <c r="AP571" s="912"/>
      <c r="AQ571" s="912"/>
      <c r="AR571" s="1010"/>
      <c r="AS571" s="912"/>
      <c r="AT571" s="912"/>
      <c r="AU571" s="912"/>
      <c r="AV571" s="912"/>
      <c r="AW571" s="912"/>
      <c r="AX571" s="912"/>
      <c r="AY571" s="1010"/>
      <c r="AZ571" s="912"/>
      <c r="BA571" s="912"/>
      <c r="BB571" s="912"/>
      <c r="BC571" s="912"/>
      <c r="BD571" s="912"/>
      <c r="BE571" s="912"/>
      <c r="BF571" s="912"/>
      <c r="BG571" s="912"/>
      <c r="BH571" s="912"/>
      <c r="BI571" s="912"/>
      <c r="BJ571" s="912"/>
      <c r="BK571" s="691"/>
    </row>
    <row r="572" spans="1:63" s="285" customFormat="1">
      <c r="A572" s="288"/>
      <c r="B572" s="288"/>
      <c r="C572" s="1396"/>
      <c r="D572" s="912"/>
      <c r="E572" s="912"/>
      <c r="F572" s="912"/>
      <c r="G572" s="912"/>
      <c r="H572" s="912"/>
      <c r="I572" s="912"/>
      <c r="J572" s="1010"/>
      <c r="K572" s="912"/>
      <c r="L572" s="912"/>
      <c r="M572" s="912"/>
      <c r="N572" s="912"/>
      <c r="O572" s="287"/>
      <c r="P572" s="912"/>
      <c r="Q572" s="997"/>
      <c r="R572" s="912"/>
      <c r="S572" s="912"/>
      <c r="T572" s="912"/>
      <c r="U572" s="912"/>
      <c r="V572" s="912"/>
      <c r="W572" s="912"/>
      <c r="X572" s="912"/>
      <c r="Y572" s="912"/>
      <c r="Z572" s="912"/>
      <c r="AA572" s="912"/>
      <c r="AB572" s="912"/>
      <c r="AC572" s="912"/>
      <c r="AD572" s="912"/>
      <c r="AE572" s="912"/>
      <c r="AF572" s="912"/>
      <c r="AG572" s="912"/>
      <c r="AH572" s="912"/>
      <c r="AI572" s="912"/>
      <c r="AJ572" s="912"/>
      <c r="AK572" s="912"/>
      <c r="AL572" s="912"/>
      <c r="AM572" s="912"/>
      <c r="AN572" s="912"/>
      <c r="AO572" s="912"/>
      <c r="AP572" s="912"/>
      <c r="AQ572" s="912"/>
      <c r="AR572" s="1010"/>
      <c r="AS572" s="912"/>
      <c r="AT572" s="912"/>
      <c r="AU572" s="912"/>
      <c r="AV572" s="912"/>
      <c r="AW572" s="912"/>
      <c r="AX572" s="912"/>
      <c r="AY572" s="1010"/>
      <c r="AZ572" s="912"/>
      <c r="BA572" s="912"/>
      <c r="BB572" s="912"/>
      <c r="BC572" s="912"/>
      <c r="BD572" s="912"/>
      <c r="BE572" s="912"/>
      <c r="BF572" s="912"/>
      <c r="BG572" s="912"/>
      <c r="BH572" s="912"/>
      <c r="BI572" s="912"/>
      <c r="BJ572" s="912"/>
      <c r="BK572" s="691"/>
    </row>
    <row r="573" spans="1:63" s="285" customFormat="1" ht="15.75" customHeight="1">
      <c r="A573" s="288"/>
      <c r="B573" s="288"/>
      <c r="C573" s="1396"/>
      <c r="D573" s="912"/>
      <c r="E573" s="912"/>
      <c r="F573" s="912"/>
      <c r="G573" s="912"/>
      <c r="H573" s="912"/>
      <c r="I573" s="912"/>
      <c r="J573" s="1010"/>
      <c r="K573" s="912"/>
      <c r="L573" s="912"/>
      <c r="M573" s="912"/>
      <c r="N573" s="912"/>
      <c r="O573" s="287"/>
      <c r="P573" s="912"/>
      <c r="Q573" s="997"/>
      <c r="R573" s="912"/>
      <c r="S573" s="912"/>
      <c r="T573" s="912"/>
      <c r="U573" s="912"/>
      <c r="V573" s="912"/>
      <c r="W573" s="912"/>
      <c r="X573" s="912"/>
      <c r="Y573" s="912"/>
      <c r="Z573" s="912"/>
      <c r="AA573" s="912"/>
      <c r="AB573" s="912"/>
      <c r="AC573" s="912"/>
      <c r="AD573" s="912"/>
      <c r="AE573" s="912"/>
      <c r="AF573" s="912"/>
      <c r="AG573" s="912"/>
      <c r="AH573" s="912"/>
      <c r="AI573" s="912"/>
      <c r="AJ573" s="912"/>
      <c r="AK573" s="912"/>
      <c r="AL573" s="912"/>
      <c r="AM573" s="912"/>
      <c r="AN573" s="912"/>
      <c r="AO573" s="912"/>
      <c r="AP573" s="912"/>
      <c r="AQ573" s="912"/>
      <c r="AR573" s="1010"/>
      <c r="AS573" s="912"/>
      <c r="AT573" s="912"/>
      <c r="AU573" s="912"/>
      <c r="AV573" s="912"/>
      <c r="AW573" s="912"/>
      <c r="AX573" s="912"/>
      <c r="AY573" s="1010"/>
      <c r="AZ573" s="912"/>
      <c r="BA573" s="912"/>
      <c r="BB573" s="912"/>
      <c r="BC573" s="912"/>
      <c r="BD573" s="912"/>
      <c r="BE573" s="912"/>
      <c r="BF573" s="912"/>
      <c r="BG573" s="912"/>
      <c r="BH573" s="912"/>
      <c r="BI573" s="912"/>
      <c r="BJ573" s="912"/>
      <c r="BK573" s="691"/>
    </row>
    <row r="574" spans="1:63" s="285" customFormat="1">
      <c r="A574" s="288"/>
      <c r="B574" s="288"/>
      <c r="C574" s="1396"/>
      <c r="D574" s="912"/>
      <c r="E574" s="912"/>
      <c r="F574" s="912"/>
      <c r="G574" s="912"/>
      <c r="H574" s="912"/>
      <c r="I574" s="912"/>
      <c r="J574" s="1010"/>
      <c r="K574" s="912"/>
      <c r="L574" s="912"/>
      <c r="M574" s="912"/>
      <c r="N574" s="912"/>
      <c r="O574" s="287"/>
      <c r="P574" s="912"/>
      <c r="Q574" s="997"/>
      <c r="R574" s="912"/>
      <c r="S574" s="912"/>
      <c r="T574" s="912"/>
      <c r="U574" s="912"/>
      <c r="V574" s="912"/>
      <c r="W574" s="912"/>
      <c r="X574" s="912"/>
      <c r="Y574" s="912"/>
      <c r="Z574" s="912"/>
      <c r="AA574" s="912"/>
      <c r="AB574" s="912"/>
      <c r="AC574" s="912"/>
      <c r="AD574" s="912"/>
      <c r="AE574" s="912"/>
      <c r="AF574" s="912"/>
      <c r="AG574" s="912"/>
      <c r="AH574" s="912"/>
      <c r="AI574" s="912"/>
      <c r="AJ574" s="912"/>
      <c r="AK574" s="912"/>
      <c r="AL574" s="912"/>
      <c r="AM574" s="912"/>
      <c r="AN574" s="912"/>
      <c r="AO574" s="912"/>
      <c r="AP574" s="912"/>
      <c r="AQ574" s="912"/>
      <c r="AR574" s="1010"/>
      <c r="AS574" s="912"/>
      <c r="AT574" s="912"/>
      <c r="AU574" s="912"/>
      <c r="AV574" s="912"/>
      <c r="AW574" s="912"/>
      <c r="AX574" s="912"/>
      <c r="AY574" s="1010"/>
      <c r="AZ574" s="912"/>
      <c r="BA574" s="912"/>
      <c r="BB574" s="912"/>
      <c r="BC574" s="912"/>
      <c r="BD574" s="912"/>
      <c r="BE574" s="912"/>
      <c r="BF574" s="912"/>
      <c r="BG574" s="912"/>
      <c r="BH574" s="912"/>
      <c r="BI574" s="912"/>
      <c r="BJ574" s="912"/>
      <c r="BK574" s="691"/>
    </row>
    <row r="575" spans="1:63" s="285" customFormat="1" ht="15.75" customHeight="1">
      <c r="A575" s="288"/>
      <c r="B575" s="288"/>
      <c r="C575" s="1396"/>
      <c r="D575" s="912"/>
      <c r="E575" s="912"/>
      <c r="F575" s="912"/>
      <c r="G575" s="912"/>
      <c r="H575" s="912"/>
      <c r="I575" s="912"/>
      <c r="J575" s="1010"/>
      <c r="K575" s="912"/>
      <c r="L575" s="912"/>
      <c r="M575" s="912"/>
      <c r="N575" s="912"/>
      <c r="O575" s="287"/>
      <c r="P575" s="912"/>
      <c r="Q575" s="997"/>
      <c r="R575" s="912"/>
      <c r="S575" s="912"/>
      <c r="T575" s="912"/>
      <c r="U575" s="912"/>
      <c r="V575" s="912"/>
      <c r="W575" s="912"/>
      <c r="X575" s="912"/>
      <c r="Y575" s="912"/>
      <c r="Z575" s="912"/>
      <c r="AA575" s="912"/>
      <c r="AB575" s="912"/>
      <c r="AC575" s="912"/>
      <c r="AD575" s="912"/>
      <c r="AE575" s="912"/>
      <c r="AF575" s="912"/>
      <c r="AG575" s="912"/>
      <c r="AH575" s="912"/>
      <c r="AI575" s="912"/>
      <c r="AJ575" s="912"/>
      <c r="AK575" s="912"/>
      <c r="AL575" s="912"/>
      <c r="AM575" s="912"/>
      <c r="AN575" s="912"/>
      <c r="AO575" s="912"/>
      <c r="AP575" s="912"/>
      <c r="AQ575" s="912"/>
      <c r="AR575" s="1010"/>
      <c r="AS575" s="912"/>
      <c r="AT575" s="912"/>
      <c r="AU575" s="912"/>
      <c r="AV575" s="912"/>
      <c r="AW575" s="912"/>
      <c r="AX575" s="912"/>
      <c r="AY575" s="1010"/>
      <c r="AZ575" s="912"/>
      <c r="BA575" s="912"/>
      <c r="BB575" s="912"/>
      <c r="BC575" s="912"/>
      <c r="BD575" s="912"/>
      <c r="BE575" s="912"/>
      <c r="BF575" s="912"/>
      <c r="BG575" s="912"/>
      <c r="BH575" s="912"/>
      <c r="BI575" s="912"/>
      <c r="BJ575" s="912"/>
      <c r="BK575" s="691"/>
    </row>
    <row r="576" spans="1:63" s="285" customFormat="1">
      <c r="A576" s="288"/>
      <c r="B576" s="288"/>
      <c r="C576" s="1396"/>
      <c r="D576" s="912"/>
      <c r="E576" s="912"/>
      <c r="F576" s="912"/>
      <c r="G576" s="912"/>
      <c r="H576" s="912"/>
      <c r="I576" s="912"/>
      <c r="J576" s="1010"/>
      <c r="K576" s="912"/>
      <c r="L576" s="912"/>
      <c r="M576" s="912"/>
      <c r="N576" s="912"/>
      <c r="O576" s="287"/>
      <c r="P576" s="912"/>
      <c r="Q576" s="997"/>
      <c r="R576" s="912"/>
      <c r="S576" s="912"/>
      <c r="T576" s="912"/>
      <c r="U576" s="912"/>
      <c r="V576" s="912"/>
      <c r="W576" s="912"/>
      <c r="X576" s="912"/>
      <c r="Y576" s="912"/>
      <c r="Z576" s="912"/>
      <c r="AA576" s="912"/>
      <c r="AB576" s="912"/>
      <c r="AC576" s="912"/>
      <c r="AD576" s="912"/>
      <c r="AE576" s="912"/>
      <c r="AF576" s="912"/>
      <c r="AG576" s="912"/>
      <c r="AH576" s="912"/>
      <c r="AI576" s="912"/>
      <c r="AJ576" s="912"/>
      <c r="AK576" s="912"/>
      <c r="AL576" s="912"/>
      <c r="AM576" s="912"/>
      <c r="AN576" s="912"/>
      <c r="AO576" s="912"/>
      <c r="AP576" s="912"/>
      <c r="AQ576" s="912"/>
      <c r="AR576" s="1010"/>
      <c r="AS576" s="912"/>
      <c r="AT576" s="912"/>
      <c r="AU576" s="912"/>
      <c r="AV576" s="912"/>
      <c r="AW576" s="912"/>
      <c r="AX576" s="912"/>
      <c r="AY576" s="1010"/>
      <c r="AZ576" s="912"/>
      <c r="BA576" s="912"/>
      <c r="BB576" s="912"/>
      <c r="BC576" s="912"/>
      <c r="BD576" s="912"/>
      <c r="BE576" s="912"/>
      <c r="BF576" s="912"/>
      <c r="BG576" s="912"/>
      <c r="BH576" s="912"/>
      <c r="BI576" s="912"/>
      <c r="BJ576" s="912"/>
      <c r="BK576" s="691"/>
    </row>
    <row r="577" spans="1:63" s="285" customFormat="1" ht="15.75" customHeight="1">
      <c r="A577" s="288"/>
      <c r="B577" s="288"/>
      <c r="C577" s="1396"/>
      <c r="D577" s="912"/>
      <c r="E577" s="912"/>
      <c r="F577" s="912"/>
      <c r="G577" s="912"/>
      <c r="H577" s="912"/>
      <c r="I577" s="912"/>
      <c r="J577" s="1010"/>
      <c r="K577" s="912"/>
      <c r="L577" s="912"/>
      <c r="M577" s="912"/>
      <c r="N577" s="912"/>
      <c r="O577" s="287"/>
      <c r="P577" s="912"/>
      <c r="Q577" s="997"/>
      <c r="R577" s="912"/>
      <c r="S577" s="912"/>
      <c r="T577" s="912"/>
      <c r="U577" s="912"/>
      <c r="V577" s="912"/>
      <c r="W577" s="912"/>
      <c r="X577" s="912"/>
      <c r="Y577" s="912"/>
      <c r="Z577" s="912"/>
      <c r="AA577" s="912"/>
      <c r="AB577" s="912"/>
      <c r="AC577" s="912"/>
      <c r="AD577" s="912"/>
      <c r="AE577" s="912"/>
      <c r="AF577" s="912"/>
      <c r="AG577" s="912"/>
      <c r="AH577" s="912"/>
      <c r="AI577" s="912"/>
      <c r="AJ577" s="912"/>
      <c r="AK577" s="912"/>
      <c r="AL577" s="912"/>
      <c r="AM577" s="912"/>
      <c r="AN577" s="912"/>
      <c r="AO577" s="912"/>
      <c r="AP577" s="912"/>
      <c r="AQ577" s="912"/>
      <c r="AR577" s="1010"/>
      <c r="AS577" s="912"/>
      <c r="AT577" s="912"/>
      <c r="AU577" s="912"/>
      <c r="AV577" s="912"/>
      <c r="AW577" s="912"/>
      <c r="AX577" s="912"/>
      <c r="AY577" s="1010"/>
      <c r="AZ577" s="912"/>
      <c r="BA577" s="912"/>
      <c r="BB577" s="912"/>
      <c r="BC577" s="912"/>
      <c r="BD577" s="912"/>
      <c r="BE577" s="912"/>
      <c r="BF577" s="912"/>
      <c r="BG577" s="912"/>
      <c r="BH577" s="912"/>
      <c r="BI577" s="912"/>
      <c r="BJ577" s="912"/>
      <c r="BK577" s="691"/>
    </row>
    <row r="578" spans="1:63" s="285" customFormat="1">
      <c r="A578" s="288"/>
      <c r="B578" s="288"/>
      <c r="C578" s="1396"/>
      <c r="D578" s="912"/>
      <c r="E578" s="912"/>
      <c r="F578" s="912"/>
      <c r="G578" s="912"/>
      <c r="H578" s="912"/>
      <c r="I578" s="912"/>
      <c r="J578" s="1010"/>
      <c r="K578" s="912"/>
      <c r="L578" s="912"/>
      <c r="M578" s="912"/>
      <c r="N578" s="912"/>
      <c r="O578" s="287"/>
      <c r="P578" s="912"/>
      <c r="Q578" s="997"/>
      <c r="R578" s="912"/>
      <c r="S578" s="912"/>
      <c r="T578" s="912"/>
      <c r="U578" s="912"/>
      <c r="V578" s="912"/>
      <c r="W578" s="912"/>
      <c r="X578" s="912"/>
      <c r="Y578" s="912"/>
      <c r="Z578" s="912"/>
      <c r="AA578" s="912"/>
      <c r="AB578" s="912"/>
      <c r="AC578" s="912"/>
      <c r="AD578" s="912"/>
      <c r="AE578" s="912"/>
      <c r="AF578" s="912"/>
      <c r="AG578" s="912"/>
      <c r="AH578" s="912"/>
      <c r="AI578" s="912"/>
      <c r="AJ578" s="912"/>
      <c r="AK578" s="912"/>
      <c r="AL578" s="912"/>
      <c r="AM578" s="912"/>
      <c r="AN578" s="912"/>
      <c r="AO578" s="912"/>
      <c r="AP578" s="912"/>
      <c r="AQ578" s="912"/>
      <c r="AR578" s="1010"/>
      <c r="AS578" s="912"/>
      <c r="AT578" s="912"/>
      <c r="AU578" s="912"/>
      <c r="AV578" s="912"/>
      <c r="AW578" s="912"/>
      <c r="AX578" s="912"/>
      <c r="AY578" s="1010"/>
      <c r="AZ578" s="912"/>
      <c r="BA578" s="912"/>
      <c r="BB578" s="912"/>
      <c r="BC578" s="912"/>
      <c r="BD578" s="912"/>
      <c r="BE578" s="912"/>
      <c r="BF578" s="912"/>
      <c r="BG578" s="912"/>
      <c r="BH578" s="912"/>
      <c r="BI578" s="912"/>
      <c r="BJ578" s="912"/>
      <c r="BK578" s="691"/>
    </row>
    <row r="579" spans="1:63" s="285" customFormat="1" ht="15.75" customHeight="1">
      <c r="A579" s="288"/>
      <c r="B579" s="288"/>
      <c r="C579" s="1396"/>
      <c r="D579" s="912"/>
      <c r="E579" s="912"/>
      <c r="F579" s="912"/>
      <c r="G579" s="912"/>
      <c r="H579" s="912"/>
      <c r="I579" s="912"/>
      <c r="J579" s="1010"/>
      <c r="K579" s="912"/>
      <c r="L579" s="912"/>
      <c r="M579" s="912"/>
      <c r="N579" s="912"/>
      <c r="O579" s="287"/>
      <c r="P579" s="912"/>
      <c r="Q579" s="997"/>
      <c r="R579" s="912"/>
      <c r="S579" s="912"/>
      <c r="T579" s="912"/>
      <c r="U579" s="912"/>
      <c r="V579" s="912"/>
      <c r="W579" s="912"/>
      <c r="X579" s="912"/>
      <c r="Y579" s="912"/>
      <c r="Z579" s="912"/>
      <c r="AA579" s="912"/>
      <c r="AB579" s="912"/>
      <c r="AC579" s="912"/>
      <c r="AD579" s="912"/>
      <c r="AE579" s="912"/>
      <c r="AF579" s="912"/>
      <c r="AG579" s="912"/>
      <c r="AH579" s="912"/>
      <c r="AI579" s="912"/>
      <c r="AJ579" s="912"/>
      <c r="AK579" s="912"/>
      <c r="AL579" s="912"/>
      <c r="AM579" s="912"/>
      <c r="AN579" s="912"/>
      <c r="AO579" s="912"/>
      <c r="AP579" s="912"/>
      <c r="AQ579" s="912"/>
      <c r="AR579" s="1010"/>
      <c r="AS579" s="912"/>
      <c r="AT579" s="912"/>
      <c r="AU579" s="912"/>
      <c r="AV579" s="912"/>
      <c r="AW579" s="912"/>
      <c r="AX579" s="912"/>
      <c r="AY579" s="1010"/>
      <c r="AZ579" s="912"/>
      <c r="BA579" s="912"/>
      <c r="BB579" s="912"/>
      <c r="BC579" s="912"/>
      <c r="BD579" s="912"/>
      <c r="BE579" s="912"/>
      <c r="BF579" s="912"/>
      <c r="BG579" s="912"/>
      <c r="BH579" s="912"/>
      <c r="BI579" s="912"/>
      <c r="BJ579" s="912"/>
      <c r="BK579" s="691"/>
    </row>
    <row r="580" spans="1:63" s="285" customFormat="1">
      <c r="A580" s="288"/>
      <c r="B580" s="288"/>
      <c r="C580" s="1396"/>
      <c r="D580" s="912"/>
      <c r="E580" s="912"/>
      <c r="F580" s="912"/>
      <c r="G580" s="912"/>
      <c r="H580" s="912"/>
      <c r="I580" s="912"/>
      <c r="J580" s="1010"/>
      <c r="K580" s="912"/>
      <c r="L580" s="912"/>
      <c r="M580" s="912"/>
      <c r="N580" s="912"/>
      <c r="O580" s="287"/>
      <c r="P580" s="912"/>
      <c r="Q580" s="997"/>
      <c r="R580" s="912"/>
      <c r="S580" s="912"/>
      <c r="T580" s="912"/>
      <c r="U580" s="912"/>
      <c r="V580" s="912"/>
      <c r="W580" s="912"/>
      <c r="X580" s="912"/>
      <c r="Y580" s="912"/>
      <c r="Z580" s="912"/>
      <c r="AA580" s="912"/>
      <c r="AB580" s="912"/>
      <c r="AC580" s="912"/>
      <c r="AD580" s="912"/>
      <c r="AE580" s="912"/>
      <c r="AF580" s="912"/>
      <c r="AG580" s="912"/>
      <c r="AH580" s="912"/>
      <c r="AI580" s="912"/>
      <c r="AJ580" s="912"/>
      <c r="AK580" s="912"/>
      <c r="AL580" s="912"/>
      <c r="AM580" s="912"/>
      <c r="AN580" s="912"/>
      <c r="AO580" s="912"/>
      <c r="AP580" s="912"/>
      <c r="AQ580" s="912"/>
      <c r="AR580" s="1010"/>
      <c r="AS580" s="912"/>
      <c r="AT580" s="912"/>
      <c r="AU580" s="912"/>
      <c r="AV580" s="912"/>
      <c r="AW580" s="912"/>
      <c r="AX580" s="912"/>
      <c r="AY580" s="1010"/>
      <c r="AZ580" s="912"/>
      <c r="BA580" s="912"/>
      <c r="BB580" s="912"/>
      <c r="BC580" s="912"/>
      <c r="BD580" s="912"/>
      <c r="BE580" s="912"/>
      <c r="BF580" s="912"/>
      <c r="BG580" s="912"/>
      <c r="BH580" s="912"/>
      <c r="BI580" s="912"/>
      <c r="BJ580" s="912"/>
      <c r="BK580" s="691"/>
    </row>
    <row r="581" spans="1:63" s="285" customFormat="1" ht="15.75" customHeight="1">
      <c r="A581" s="288"/>
      <c r="B581" s="288"/>
      <c r="C581" s="1396"/>
      <c r="D581" s="912"/>
      <c r="E581" s="912"/>
      <c r="F581" s="912"/>
      <c r="G581" s="912"/>
      <c r="H581" s="912"/>
      <c r="I581" s="912"/>
      <c r="J581" s="1010"/>
      <c r="K581" s="912"/>
      <c r="L581" s="912"/>
      <c r="M581" s="912"/>
      <c r="N581" s="912"/>
      <c r="O581" s="287"/>
      <c r="P581" s="912"/>
      <c r="Q581" s="997"/>
      <c r="R581" s="912"/>
      <c r="S581" s="912"/>
      <c r="T581" s="912"/>
      <c r="U581" s="912"/>
      <c r="V581" s="912"/>
      <c r="W581" s="912"/>
      <c r="X581" s="912"/>
      <c r="Y581" s="912"/>
      <c r="Z581" s="912"/>
      <c r="AA581" s="912"/>
      <c r="AB581" s="912"/>
      <c r="AC581" s="912"/>
      <c r="AD581" s="912"/>
      <c r="AE581" s="912"/>
      <c r="AF581" s="912"/>
      <c r="AG581" s="912"/>
      <c r="AH581" s="912"/>
      <c r="AI581" s="912"/>
      <c r="AJ581" s="912"/>
      <c r="AK581" s="912"/>
      <c r="AL581" s="912"/>
      <c r="AM581" s="912"/>
      <c r="AN581" s="912"/>
      <c r="AO581" s="912"/>
      <c r="AP581" s="912"/>
      <c r="AQ581" s="912"/>
      <c r="AR581" s="1010"/>
      <c r="AS581" s="912"/>
      <c r="AT581" s="912"/>
      <c r="AU581" s="912"/>
      <c r="AV581" s="912"/>
      <c r="AW581" s="912"/>
      <c r="AX581" s="912"/>
      <c r="AY581" s="1010"/>
      <c r="AZ581" s="912"/>
      <c r="BA581" s="912"/>
      <c r="BB581" s="912"/>
      <c r="BC581" s="912"/>
      <c r="BD581" s="912"/>
      <c r="BE581" s="912"/>
      <c r="BF581" s="912"/>
      <c r="BG581" s="912"/>
      <c r="BH581" s="912"/>
      <c r="BI581" s="912"/>
      <c r="BJ581" s="912"/>
      <c r="BK581" s="691"/>
    </row>
    <row r="582" spans="1:63" s="285" customFormat="1">
      <c r="A582" s="288"/>
      <c r="B582" s="288"/>
      <c r="C582" s="1396"/>
      <c r="D582" s="912"/>
      <c r="E582" s="912"/>
      <c r="F582" s="912"/>
      <c r="G582" s="912"/>
      <c r="H582" s="912"/>
      <c r="I582" s="912"/>
      <c r="J582" s="1010"/>
      <c r="K582" s="912"/>
      <c r="L582" s="912"/>
      <c r="M582" s="912"/>
      <c r="N582" s="912"/>
      <c r="O582" s="287"/>
      <c r="P582" s="912"/>
      <c r="Q582" s="997"/>
      <c r="R582" s="912"/>
      <c r="S582" s="912"/>
      <c r="T582" s="912"/>
      <c r="U582" s="912"/>
      <c r="V582" s="912"/>
      <c r="W582" s="912"/>
      <c r="X582" s="912"/>
      <c r="Y582" s="912"/>
      <c r="Z582" s="912"/>
      <c r="AA582" s="912"/>
      <c r="AB582" s="912"/>
      <c r="AC582" s="912"/>
      <c r="AD582" s="912"/>
      <c r="AE582" s="912"/>
      <c r="AF582" s="912"/>
      <c r="AG582" s="912"/>
      <c r="AH582" s="912"/>
      <c r="AI582" s="912"/>
      <c r="AJ582" s="912"/>
      <c r="AK582" s="912"/>
      <c r="AL582" s="912"/>
      <c r="AM582" s="912"/>
      <c r="AN582" s="912"/>
      <c r="AO582" s="912"/>
      <c r="AP582" s="912"/>
      <c r="AQ582" s="912"/>
      <c r="AR582" s="1010"/>
      <c r="AS582" s="912"/>
      <c r="AT582" s="912"/>
      <c r="AU582" s="912"/>
      <c r="AV582" s="912"/>
      <c r="AW582" s="912"/>
      <c r="AX582" s="912"/>
      <c r="AY582" s="1010"/>
      <c r="AZ582" s="912"/>
      <c r="BA582" s="912"/>
      <c r="BB582" s="912"/>
      <c r="BC582" s="912"/>
      <c r="BD582" s="912"/>
      <c r="BE582" s="912"/>
      <c r="BF582" s="912"/>
      <c r="BG582" s="912"/>
      <c r="BH582" s="912"/>
      <c r="BI582" s="912"/>
      <c r="BJ582" s="912"/>
      <c r="BK582" s="691"/>
    </row>
    <row r="583" spans="1:63" s="285" customFormat="1" ht="15.75" customHeight="1">
      <c r="A583" s="288"/>
      <c r="B583" s="288"/>
      <c r="C583" s="1396"/>
      <c r="D583" s="912"/>
      <c r="E583" s="912"/>
      <c r="F583" s="912"/>
      <c r="G583" s="912"/>
      <c r="H583" s="912"/>
      <c r="I583" s="912"/>
      <c r="J583" s="1010"/>
      <c r="K583" s="912"/>
      <c r="L583" s="912"/>
      <c r="M583" s="912"/>
      <c r="N583" s="912"/>
      <c r="O583" s="287"/>
      <c r="P583" s="912"/>
      <c r="Q583" s="997"/>
      <c r="R583" s="912"/>
      <c r="S583" s="912"/>
      <c r="T583" s="912"/>
      <c r="U583" s="912"/>
      <c r="V583" s="912"/>
      <c r="W583" s="912"/>
      <c r="X583" s="912"/>
      <c r="Y583" s="912"/>
      <c r="Z583" s="912"/>
      <c r="AA583" s="912"/>
      <c r="AB583" s="912"/>
      <c r="AC583" s="912"/>
      <c r="AD583" s="912"/>
      <c r="AE583" s="912"/>
      <c r="AF583" s="912"/>
      <c r="AG583" s="912"/>
      <c r="AH583" s="912"/>
      <c r="AI583" s="912"/>
      <c r="AJ583" s="912"/>
      <c r="AK583" s="912"/>
      <c r="AL583" s="912"/>
      <c r="AM583" s="912"/>
      <c r="AN583" s="912"/>
      <c r="AO583" s="912"/>
      <c r="AP583" s="912"/>
      <c r="AQ583" s="912"/>
      <c r="AR583" s="1010"/>
      <c r="AS583" s="912"/>
      <c r="AT583" s="912"/>
      <c r="AU583" s="912"/>
      <c r="AV583" s="912"/>
      <c r="AW583" s="912"/>
      <c r="AX583" s="912"/>
      <c r="AY583" s="1010"/>
      <c r="AZ583" s="912"/>
      <c r="BA583" s="912"/>
      <c r="BB583" s="912"/>
      <c r="BC583" s="912"/>
      <c r="BD583" s="912"/>
      <c r="BE583" s="912"/>
      <c r="BF583" s="912"/>
      <c r="BG583" s="912"/>
      <c r="BH583" s="912"/>
      <c r="BI583" s="912"/>
      <c r="BJ583" s="912"/>
      <c r="BK583" s="691"/>
    </row>
    <row r="584" spans="1:63" s="285" customFormat="1">
      <c r="A584" s="288"/>
      <c r="B584" s="288"/>
      <c r="C584" s="1396"/>
      <c r="D584" s="912"/>
      <c r="E584" s="912"/>
      <c r="F584" s="912"/>
      <c r="G584" s="912"/>
      <c r="H584" s="912"/>
      <c r="I584" s="912"/>
      <c r="J584" s="1010"/>
      <c r="K584" s="912"/>
      <c r="L584" s="912"/>
      <c r="M584" s="912"/>
      <c r="N584" s="912"/>
      <c r="O584" s="287"/>
      <c r="P584" s="912"/>
      <c r="Q584" s="997"/>
      <c r="R584" s="912"/>
      <c r="S584" s="912"/>
      <c r="T584" s="912"/>
      <c r="U584" s="912"/>
      <c r="V584" s="912"/>
      <c r="W584" s="912"/>
      <c r="X584" s="912"/>
      <c r="Y584" s="912"/>
      <c r="Z584" s="912"/>
      <c r="AA584" s="912"/>
      <c r="AB584" s="912"/>
      <c r="AC584" s="912"/>
      <c r="AD584" s="912"/>
      <c r="AE584" s="912"/>
      <c r="AF584" s="912"/>
      <c r="AG584" s="912"/>
      <c r="AH584" s="912"/>
      <c r="AI584" s="912"/>
      <c r="AJ584" s="912"/>
      <c r="AK584" s="912"/>
      <c r="AL584" s="912"/>
      <c r="AM584" s="912"/>
      <c r="AN584" s="912"/>
      <c r="AO584" s="912"/>
      <c r="AP584" s="912"/>
      <c r="AQ584" s="912"/>
      <c r="AR584" s="1010"/>
      <c r="AS584" s="912"/>
      <c r="AT584" s="912"/>
      <c r="AU584" s="912"/>
      <c r="AV584" s="912"/>
      <c r="AW584" s="912"/>
      <c r="AX584" s="912"/>
      <c r="AY584" s="1010"/>
      <c r="AZ584" s="912"/>
      <c r="BA584" s="912"/>
      <c r="BB584" s="912"/>
      <c r="BC584" s="912"/>
      <c r="BD584" s="912"/>
      <c r="BE584" s="912"/>
      <c r="BF584" s="912"/>
      <c r="BG584" s="912"/>
      <c r="BH584" s="912"/>
      <c r="BI584" s="912"/>
      <c r="BJ584" s="912"/>
      <c r="BK584" s="691"/>
    </row>
    <row r="585" spans="1:63" s="285" customFormat="1" ht="15.75" customHeight="1">
      <c r="A585" s="288"/>
      <c r="B585" s="288"/>
      <c r="C585" s="1396"/>
      <c r="D585" s="912"/>
      <c r="E585" s="912"/>
      <c r="F585" s="912"/>
      <c r="G585" s="912"/>
      <c r="H585" s="912"/>
      <c r="I585" s="912"/>
      <c r="J585" s="1010"/>
      <c r="K585" s="912"/>
      <c r="L585" s="912"/>
      <c r="M585" s="912"/>
      <c r="N585" s="912"/>
      <c r="O585" s="287"/>
      <c r="P585" s="912"/>
      <c r="Q585" s="997"/>
      <c r="R585" s="912"/>
      <c r="S585" s="912"/>
      <c r="T585" s="912"/>
      <c r="U585" s="912"/>
      <c r="V585" s="912"/>
      <c r="W585" s="912"/>
      <c r="X585" s="912"/>
      <c r="Y585" s="912"/>
      <c r="Z585" s="912"/>
      <c r="AA585" s="912"/>
      <c r="AB585" s="912"/>
      <c r="AC585" s="912"/>
      <c r="AD585" s="912"/>
      <c r="AE585" s="912"/>
      <c r="AF585" s="912"/>
      <c r="AG585" s="912"/>
      <c r="AH585" s="912"/>
      <c r="AI585" s="912"/>
      <c r="AJ585" s="912"/>
      <c r="AK585" s="912"/>
      <c r="AL585" s="912"/>
      <c r="AM585" s="912"/>
      <c r="AN585" s="912"/>
      <c r="AO585" s="912"/>
      <c r="AP585" s="912"/>
      <c r="AQ585" s="912"/>
      <c r="AR585" s="1010"/>
      <c r="AS585" s="912"/>
      <c r="AT585" s="912"/>
      <c r="AU585" s="912"/>
      <c r="AV585" s="912"/>
      <c r="AW585" s="912"/>
      <c r="AX585" s="912"/>
      <c r="AY585" s="1010"/>
      <c r="AZ585" s="912"/>
      <c r="BA585" s="912"/>
      <c r="BB585" s="912"/>
      <c r="BC585" s="912"/>
      <c r="BD585" s="912"/>
      <c r="BE585" s="912"/>
      <c r="BF585" s="912"/>
      <c r="BG585" s="912"/>
      <c r="BH585" s="912"/>
      <c r="BI585" s="912"/>
      <c r="BJ585" s="912"/>
      <c r="BK585" s="691"/>
    </row>
    <row r="586" spans="1:63" s="285" customFormat="1">
      <c r="A586" s="288"/>
      <c r="B586" s="288"/>
      <c r="C586" s="1396"/>
      <c r="D586" s="912"/>
      <c r="E586" s="912"/>
      <c r="F586" s="912"/>
      <c r="G586" s="912"/>
      <c r="H586" s="912"/>
      <c r="I586" s="912"/>
      <c r="J586" s="1010"/>
      <c r="K586" s="912"/>
      <c r="L586" s="912"/>
      <c r="M586" s="912"/>
      <c r="N586" s="912"/>
      <c r="O586" s="287"/>
      <c r="P586" s="912"/>
      <c r="Q586" s="997"/>
      <c r="R586" s="912"/>
      <c r="S586" s="912"/>
      <c r="T586" s="912"/>
      <c r="U586" s="912"/>
      <c r="V586" s="912"/>
      <c r="W586" s="912"/>
      <c r="X586" s="912"/>
      <c r="Y586" s="912"/>
      <c r="Z586" s="912"/>
      <c r="AA586" s="912"/>
      <c r="AB586" s="912"/>
      <c r="AC586" s="912"/>
      <c r="AD586" s="912"/>
      <c r="AE586" s="912"/>
      <c r="AF586" s="912"/>
      <c r="AG586" s="912"/>
      <c r="AH586" s="912"/>
      <c r="AI586" s="912"/>
      <c r="AJ586" s="912"/>
      <c r="AK586" s="912"/>
      <c r="AL586" s="912"/>
      <c r="AM586" s="912"/>
      <c r="AN586" s="912"/>
      <c r="AO586" s="912"/>
      <c r="AP586" s="912"/>
      <c r="AQ586" s="912"/>
      <c r="AR586" s="1010"/>
      <c r="AS586" s="912"/>
      <c r="AT586" s="912"/>
      <c r="AU586" s="912"/>
      <c r="AV586" s="912"/>
      <c r="AW586" s="912"/>
      <c r="AX586" s="912"/>
      <c r="AY586" s="1010"/>
      <c r="AZ586" s="912"/>
      <c r="BA586" s="912"/>
      <c r="BB586" s="912"/>
      <c r="BC586" s="912"/>
      <c r="BD586" s="912"/>
      <c r="BE586" s="912"/>
      <c r="BF586" s="912"/>
      <c r="BG586" s="912"/>
      <c r="BH586" s="912"/>
      <c r="BI586" s="912"/>
      <c r="BJ586" s="912"/>
      <c r="BK586" s="691"/>
    </row>
    <row r="587" spans="1:63" s="285" customFormat="1" ht="15.75" customHeight="1">
      <c r="A587" s="288"/>
      <c r="B587" s="288"/>
      <c r="C587" s="1396"/>
      <c r="D587" s="912"/>
      <c r="E587" s="912"/>
      <c r="F587" s="912"/>
      <c r="G587" s="912"/>
      <c r="H587" s="912"/>
      <c r="I587" s="912"/>
      <c r="J587" s="1010"/>
      <c r="K587" s="912"/>
      <c r="L587" s="912"/>
      <c r="M587" s="912"/>
      <c r="N587" s="912"/>
      <c r="O587" s="287"/>
      <c r="P587" s="912"/>
      <c r="Q587" s="997"/>
      <c r="R587" s="912"/>
      <c r="S587" s="912"/>
      <c r="T587" s="912"/>
      <c r="U587" s="912"/>
      <c r="V587" s="912"/>
      <c r="W587" s="912"/>
      <c r="X587" s="912"/>
      <c r="Y587" s="912"/>
      <c r="Z587" s="912"/>
      <c r="AA587" s="912"/>
      <c r="AB587" s="912"/>
      <c r="AC587" s="912"/>
      <c r="AD587" s="912"/>
      <c r="AE587" s="912"/>
      <c r="AF587" s="912"/>
      <c r="AG587" s="912"/>
      <c r="AH587" s="912"/>
      <c r="AI587" s="912"/>
      <c r="AJ587" s="912"/>
      <c r="AK587" s="912"/>
      <c r="AL587" s="912"/>
      <c r="AM587" s="912"/>
      <c r="AN587" s="912"/>
      <c r="AO587" s="912"/>
      <c r="AP587" s="912"/>
      <c r="AQ587" s="912"/>
      <c r="AR587" s="1010"/>
      <c r="AS587" s="912"/>
      <c r="AT587" s="912"/>
      <c r="AU587" s="912"/>
      <c r="AV587" s="912"/>
      <c r="AW587" s="912"/>
      <c r="AX587" s="912"/>
      <c r="AY587" s="1010"/>
      <c r="AZ587" s="912"/>
      <c r="BA587" s="912"/>
      <c r="BB587" s="912"/>
      <c r="BC587" s="912"/>
      <c r="BD587" s="912"/>
      <c r="BE587" s="912"/>
      <c r="BF587" s="912"/>
      <c r="BG587" s="912"/>
      <c r="BH587" s="912"/>
      <c r="BI587" s="912"/>
      <c r="BJ587" s="912"/>
      <c r="BK587" s="691"/>
    </row>
    <row r="588" spans="1:63" s="285" customFormat="1">
      <c r="A588" s="288"/>
      <c r="B588" s="288"/>
      <c r="C588" s="1396"/>
      <c r="D588" s="912"/>
      <c r="E588" s="912"/>
      <c r="F588" s="912"/>
      <c r="G588" s="912"/>
      <c r="H588" s="912"/>
      <c r="I588" s="912"/>
      <c r="J588" s="1010"/>
      <c r="K588" s="912"/>
      <c r="L588" s="912"/>
      <c r="M588" s="912"/>
      <c r="N588" s="912"/>
      <c r="O588" s="287"/>
      <c r="P588" s="912"/>
      <c r="Q588" s="997"/>
      <c r="R588" s="912"/>
      <c r="S588" s="912"/>
      <c r="T588" s="912"/>
      <c r="U588" s="912"/>
      <c r="V588" s="912"/>
      <c r="W588" s="912"/>
      <c r="X588" s="912"/>
      <c r="Y588" s="912"/>
      <c r="Z588" s="912"/>
      <c r="AA588" s="912"/>
      <c r="AB588" s="912"/>
      <c r="AC588" s="912"/>
      <c r="AD588" s="912"/>
      <c r="AE588" s="912"/>
      <c r="AF588" s="912"/>
      <c r="AG588" s="912"/>
      <c r="AH588" s="912"/>
      <c r="AI588" s="912"/>
      <c r="AJ588" s="912"/>
      <c r="AK588" s="912"/>
      <c r="AL588" s="912"/>
      <c r="AM588" s="912"/>
      <c r="AN588" s="912"/>
      <c r="AO588" s="912"/>
      <c r="AP588" s="912"/>
      <c r="AQ588" s="912"/>
      <c r="AR588" s="1010"/>
      <c r="AS588" s="912"/>
      <c r="AT588" s="912"/>
      <c r="AU588" s="912"/>
      <c r="AV588" s="912"/>
      <c r="AW588" s="912"/>
      <c r="AX588" s="912"/>
      <c r="AY588" s="1010"/>
      <c r="AZ588" s="912"/>
      <c r="BA588" s="912"/>
      <c r="BB588" s="912"/>
      <c r="BC588" s="912"/>
      <c r="BD588" s="912"/>
      <c r="BE588" s="912"/>
      <c r="BF588" s="912"/>
      <c r="BG588" s="912"/>
      <c r="BH588" s="912"/>
      <c r="BI588" s="912"/>
      <c r="BJ588" s="912"/>
      <c r="BK588" s="691"/>
    </row>
    <row r="589" spans="1:63" s="285" customFormat="1" ht="15.75" customHeight="1">
      <c r="A589" s="288"/>
      <c r="B589" s="288"/>
      <c r="C589" s="1396"/>
      <c r="D589" s="912"/>
      <c r="E589" s="912"/>
      <c r="F589" s="912"/>
      <c r="G589" s="912"/>
      <c r="H589" s="912"/>
      <c r="I589" s="912"/>
      <c r="J589" s="1010"/>
      <c r="K589" s="912"/>
      <c r="L589" s="912"/>
      <c r="M589" s="912"/>
      <c r="N589" s="912"/>
      <c r="O589" s="287"/>
      <c r="P589" s="912"/>
      <c r="Q589" s="997"/>
      <c r="R589" s="912"/>
      <c r="S589" s="912"/>
      <c r="T589" s="912"/>
      <c r="U589" s="912"/>
      <c r="V589" s="912"/>
      <c r="W589" s="912"/>
      <c r="X589" s="912"/>
      <c r="Y589" s="912"/>
      <c r="Z589" s="912"/>
      <c r="AA589" s="912"/>
      <c r="AB589" s="912"/>
      <c r="AC589" s="912"/>
      <c r="AD589" s="912"/>
      <c r="AE589" s="912"/>
      <c r="AF589" s="912"/>
      <c r="AG589" s="912"/>
      <c r="AH589" s="912"/>
      <c r="AI589" s="912"/>
      <c r="AJ589" s="912"/>
      <c r="AK589" s="912"/>
      <c r="AL589" s="912"/>
      <c r="AM589" s="912"/>
      <c r="AN589" s="912"/>
      <c r="AO589" s="912"/>
      <c r="AP589" s="912"/>
      <c r="AQ589" s="912"/>
      <c r="AR589" s="1010"/>
      <c r="AS589" s="912"/>
      <c r="AT589" s="912"/>
      <c r="AU589" s="912"/>
      <c r="AV589" s="912"/>
      <c r="AW589" s="912"/>
      <c r="AX589" s="912"/>
      <c r="AY589" s="1010"/>
      <c r="AZ589" s="912"/>
      <c r="BA589" s="912"/>
      <c r="BB589" s="912"/>
      <c r="BC589" s="912"/>
      <c r="BD589" s="912"/>
      <c r="BE589" s="912"/>
      <c r="BF589" s="912"/>
      <c r="BG589" s="912"/>
      <c r="BH589" s="912"/>
      <c r="BI589" s="912"/>
      <c r="BJ589" s="912"/>
      <c r="BK589" s="691"/>
    </row>
    <row r="590" spans="1:63" s="285" customFormat="1">
      <c r="A590" s="288"/>
      <c r="B590" s="288"/>
      <c r="C590" s="1396"/>
      <c r="D590" s="912"/>
      <c r="E590" s="912"/>
      <c r="F590" s="912"/>
      <c r="G590" s="912"/>
      <c r="H590" s="912"/>
      <c r="I590" s="912"/>
      <c r="J590" s="1010"/>
      <c r="K590" s="912"/>
      <c r="L590" s="912"/>
      <c r="M590" s="912"/>
      <c r="N590" s="912"/>
      <c r="O590" s="287"/>
      <c r="P590" s="912"/>
      <c r="Q590" s="997"/>
      <c r="R590" s="912"/>
      <c r="S590" s="912"/>
      <c r="T590" s="912"/>
      <c r="U590" s="912"/>
      <c r="V590" s="912"/>
      <c r="W590" s="912"/>
      <c r="X590" s="912"/>
      <c r="Y590" s="912"/>
      <c r="Z590" s="912"/>
      <c r="AA590" s="912"/>
      <c r="AB590" s="912"/>
      <c r="AC590" s="912"/>
      <c r="AD590" s="912"/>
      <c r="AE590" s="912"/>
      <c r="AF590" s="912"/>
      <c r="AG590" s="912"/>
      <c r="AH590" s="912"/>
      <c r="AI590" s="912"/>
      <c r="AJ590" s="912"/>
      <c r="AK590" s="912"/>
      <c r="AL590" s="912"/>
      <c r="AM590" s="912"/>
      <c r="AN590" s="912"/>
      <c r="AO590" s="912"/>
      <c r="AP590" s="912"/>
      <c r="AQ590" s="912"/>
      <c r="AR590" s="1010"/>
      <c r="AS590" s="912"/>
      <c r="AT590" s="912"/>
      <c r="AU590" s="912"/>
      <c r="AV590" s="912"/>
      <c r="AW590" s="912"/>
      <c r="AX590" s="912"/>
      <c r="AY590" s="1010"/>
      <c r="AZ590" s="912"/>
      <c r="BA590" s="912"/>
      <c r="BB590" s="912"/>
      <c r="BC590" s="912"/>
      <c r="BD590" s="912"/>
      <c r="BE590" s="912"/>
      <c r="BF590" s="912"/>
      <c r="BG590" s="912"/>
      <c r="BH590" s="912"/>
      <c r="BI590" s="912"/>
      <c r="BJ590" s="912"/>
      <c r="BK590" s="691"/>
    </row>
    <row r="591" spans="1:63" s="285" customFormat="1" ht="15.75" customHeight="1">
      <c r="A591" s="288"/>
      <c r="B591" s="288"/>
      <c r="C591" s="1396"/>
      <c r="D591" s="912"/>
      <c r="E591" s="912"/>
      <c r="F591" s="912"/>
      <c r="G591" s="912"/>
      <c r="H591" s="912"/>
      <c r="I591" s="912"/>
      <c r="J591" s="1010"/>
      <c r="K591" s="912"/>
      <c r="L591" s="912"/>
      <c r="M591" s="912"/>
      <c r="N591" s="912"/>
      <c r="O591" s="287"/>
      <c r="P591" s="912"/>
      <c r="Q591" s="997"/>
      <c r="R591" s="912"/>
      <c r="S591" s="912"/>
      <c r="T591" s="912"/>
      <c r="U591" s="912"/>
      <c r="V591" s="912"/>
      <c r="W591" s="912"/>
      <c r="X591" s="912"/>
      <c r="Y591" s="912"/>
      <c r="Z591" s="912"/>
      <c r="AA591" s="912"/>
      <c r="AB591" s="912"/>
      <c r="AC591" s="912"/>
      <c r="AD591" s="912"/>
      <c r="AE591" s="912"/>
      <c r="AF591" s="912"/>
      <c r="AG591" s="912"/>
      <c r="AH591" s="912"/>
      <c r="AI591" s="912"/>
      <c r="AJ591" s="912"/>
      <c r="AK591" s="912"/>
      <c r="AL591" s="912"/>
      <c r="AM591" s="912"/>
      <c r="AN591" s="912"/>
      <c r="AO591" s="912"/>
      <c r="AP591" s="912"/>
      <c r="AQ591" s="912"/>
      <c r="AR591" s="1010"/>
      <c r="AS591" s="912"/>
      <c r="AT591" s="912"/>
      <c r="AU591" s="912"/>
      <c r="AV591" s="912"/>
      <c r="AW591" s="912"/>
      <c r="AX591" s="912"/>
      <c r="AY591" s="1010"/>
      <c r="AZ591" s="912"/>
      <c r="BA591" s="912"/>
      <c r="BB591" s="912"/>
      <c r="BC591" s="912"/>
      <c r="BD591" s="912"/>
      <c r="BE591" s="912"/>
      <c r="BF591" s="912"/>
      <c r="BG591" s="912"/>
      <c r="BH591" s="912"/>
      <c r="BI591" s="912"/>
      <c r="BJ591" s="912"/>
      <c r="BK591" s="691"/>
    </row>
    <row r="592" spans="1:63" s="285" customFormat="1">
      <c r="A592" s="288"/>
      <c r="B592" s="288"/>
      <c r="C592" s="1396"/>
      <c r="D592" s="912"/>
      <c r="E592" s="912"/>
      <c r="F592" s="912"/>
      <c r="G592" s="912"/>
      <c r="H592" s="912"/>
      <c r="I592" s="912"/>
      <c r="J592" s="1010"/>
      <c r="K592" s="912"/>
      <c r="L592" s="912"/>
      <c r="M592" s="912"/>
      <c r="N592" s="912"/>
      <c r="O592" s="287"/>
      <c r="P592" s="912"/>
      <c r="Q592" s="997"/>
      <c r="R592" s="912"/>
      <c r="S592" s="912"/>
      <c r="T592" s="912"/>
      <c r="U592" s="912"/>
      <c r="V592" s="912"/>
      <c r="W592" s="912"/>
      <c r="X592" s="912"/>
      <c r="Y592" s="912"/>
      <c r="Z592" s="912"/>
      <c r="AA592" s="912"/>
      <c r="AB592" s="912"/>
      <c r="AC592" s="912"/>
      <c r="AD592" s="912"/>
      <c r="AE592" s="912"/>
      <c r="AF592" s="912"/>
      <c r="AG592" s="912"/>
      <c r="AH592" s="912"/>
      <c r="AI592" s="912"/>
      <c r="AJ592" s="912"/>
      <c r="AK592" s="912"/>
      <c r="AL592" s="912"/>
      <c r="AM592" s="912"/>
      <c r="AN592" s="912"/>
      <c r="AO592" s="912"/>
      <c r="AP592" s="912"/>
      <c r="AQ592" s="912"/>
      <c r="AR592" s="1010"/>
      <c r="AS592" s="912"/>
      <c r="AT592" s="912"/>
      <c r="AU592" s="912"/>
      <c r="AV592" s="912"/>
      <c r="AW592" s="912"/>
      <c r="AX592" s="912"/>
      <c r="AY592" s="1010"/>
      <c r="AZ592" s="912"/>
      <c r="BA592" s="912"/>
      <c r="BB592" s="912"/>
      <c r="BC592" s="912"/>
      <c r="BD592" s="912"/>
      <c r="BE592" s="912"/>
      <c r="BF592" s="912"/>
      <c r="BG592" s="912"/>
      <c r="BH592" s="912"/>
      <c r="BI592" s="912"/>
      <c r="BJ592" s="912"/>
      <c r="BK592" s="691"/>
    </row>
    <row r="593" spans="1:63" s="285" customFormat="1" ht="15.75" customHeight="1">
      <c r="A593" s="288"/>
      <c r="B593" s="288"/>
      <c r="C593" s="1396"/>
      <c r="D593" s="912"/>
      <c r="E593" s="912"/>
      <c r="F593" s="912"/>
      <c r="G593" s="912"/>
      <c r="H593" s="912"/>
      <c r="I593" s="912"/>
      <c r="J593" s="1010"/>
      <c r="K593" s="912"/>
      <c r="L593" s="912"/>
      <c r="M593" s="912"/>
      <c r="N593" s="912"/>
      <c r="O593" s="287"/>
      <c r="P593" s="912"/>
      <c r="Q593" s="997"/>
      <c r="R593" s="912"/>
      <c r="S593" s="912"/>
      <c r="T593" s="912"/>
      <c r="U593" s="912"/>
      <c r="V593" s="912"/>
      <c r="W593" s="912"/>
      <c r="X593" s="912"/>
      <c r="Y593" s="912"/>
      <c r="Z593" s="912"/>
      <c r="AA593" s="912"/>
      <c r="AB593" s="912"/>
      <c r="AC593" s="912"/>
      <c r="AD593" s="912"/>
      <c r="AE593" s="912"/>
      <c r="AF593" s="912"/>
      <c r="AG593" s="912"/>
      <c r="AH593" s="912"/>
      <c r="AI593" s="912"/>
      <c r="AJ593" s="912"/>
      <c r="AK593" s="912"/>
      <c r="AL593" s="912"/>
      <c r="AM593" s="912"/>
      <c r="AN593" s="912"/>
      <c r="AO593" s="912"/>
      <c r="AP593" s="912"/>
      <c r="AQ593" s="912"/>
      <c r="AR593" s="1010"/>
      <c r="AS593" s="912"/>
      <c r="AT593" s="912"/>
      <c r="AU593" s="912"/>
      <c r="AV593" s="912"/>
      <c r="AW593" s="912"/>
      <c r="AX593" s="912"/>
      <c r="AY593" s="1010"/>
      <c r="AZ593" s="912"/>
      <c r="BA593" s="912"/>
      <c r="BB593" s="912"/>
      <c r="BC593" s="912"/>
      <c r="BD593" s="912"/>
      <c r="BE593" s="912"/>
      <c r="BF593" s="912"/>
      <c r="BG593" s="912"/>
      <c r="BH593" s="912"/>
      <c r="BI593" s="912"/>
      <c r="BJ593" s="912"/>
      <c r="BK593" s="691"/>
    </row>
    <row r="594" spans="1:63" s="285" customFormat="1">
      <c r="A594" s="288"/>
      <c r="B594" s="288"/>
      <c r="C594" s="1396"/>
      <c r="D594" s="912"/>
      <c r="E594" s="912"/>
      <c r="F594" s="912"/>
      <c r="G594" s="912"/>
      <c r="H594" s="912"/>
      <c r="I594" s="912"/>
      <c r="J594" s="1010"/>
      <c r="K594" s="912"/>
      <c r="L594" s="912"/>
      <c r="M594" s="912"/>
      <c r="N594" s="912"/>
      <c r="O594" s="287"/>
      <c r="P594" s="912"/>
      <c r="Q594" s="997"/>
      <c r="R594" s="912"/>
      <c r="S594" s="912"/>
      <c r="T594" s="912"/>
      <c r="U594" s="912"/>
      <c r="V594" s="912"/>
      <c r="W594" s="912"/>
      <c r="X594" s="912"/>
      <c r="Y594" s="912"/>
      <c r="Z594" s="912"/>
      <c r="AA594" s="912"/>
      <c r="AB594" s="912"/>
      <c r="AC594" s="912"/>
      <c r="AD594" s="912"/>
      <c r="AE594" s="912"/>
      <c r="AF594" s="912"/>
      <c r="AG594" s="912"/>
      <c r="AH594" s="912"/>
      <c r="AI594" s="912"/>
      <c r="AJ594" s="912"/>
      <c r="AK594" s="912"/>
      <c r="AL594" s="912"/>
      <c r="AM594" s="912"/>
      <c r="AN594" s="912"/>
      <c r="AO594" s="912"/>
      <c r="AP594" s="912"/>
      <c r="AQ594" s="912"/>
      <c r="AR594" s="1010"/>
      <c r="AS594" s="912"/>
      <c r="AT594" s="912"/>
      <c r="AU594" s="912"/>
      <c r="AV594" s="912"/>
      <c r="AW594" s="912"/>
      <c r="AX594" s="912"/>
      <c r="AY594" s="1010"/>
      <c r="AZ594" s="912"/>
      <c r="BA594" s="912"/>
      <c r="BB594" s="912"/>
      <c r="BC594" s="912"/>
      <c r="BD594" s="912"/>
      <c r="BE594" s="912"/>
      <c r="BF594" s="912"/>
      <c r="BG594" s="912"/>
      <c r="BH594" s="912"/>
      <c r="BI594" s="912"/>
      <c r="BJ594" s="912"/>
      <c r="BK594" s="691"/>
    </row>
    <row r="595" spans="1:63" s="285" customFormat="1" ht="15.75" customHeight="1">
      <c r="A595" s="288"/>
      <c r="B595" s="288"/>
      <c r="C595" s="1396"/>
      <c r="D595" s="912"/>
      <c r="E595" s="912"/>
      <c r="F595" s="912"/>
      <c r="G595" s="912"/>
      <c r="H595" s="912"/>
      <c r="I595" s="912"/>
      <c r="J595" s="1010"/>
      <c r="K595" s="912"/>
      <c r="L595" s="912"/>
      <c r="M595" s="912"/>
      <c r="N595" s="912"/>
      <c r="O595" s="287"/>
      <c r="P595" s="912"/>
      <c r="Q595" s="997"/>
      <c r="R595" s="912"/>
      <c r="S595" s="912"/>
      <c r="T595" s="912"/>
      <c r="U595" s="912"/>
      <c r="V595" s="912"/>
      <c r="W595" s="912"/>
      <c r="X595" s="912"/>
      <c r="Y595" s="912"/>
      <c r="Z595" s="912"/>
      <c r="AA595" s="912"/>
      <c r="AB595" s="912"/>
      <c r="AC595" s="912"/>
      <c r="AD595" s="912"/>
      <c r="AE595" s="912"/>
      <c r="AF595" s="912"/>
      <c r="AG595" s="912"/>
      <c r="AH595" s="912"/>
      <c r="AI595" s="912"/>
      <c r="AJ595" s="912"/>
      <c r="AK595" s="912"/>
      <c r="AL595" s="912"/>
      <c r="AM595" s="912"/>
      <c r="AN595" s="912"/>
      <c r="AO595" s="912"/>
      <c r="AP595" s="912"/>
      <c r="AQ595" s="912"/>
      <c r="AR595" s="1010"/>
      <c r="AS595" s="912"/>
      <c r="AT595" s="912"/>
      <c r="AU595" s="912"/>
      <c r="AV595" s="912"/>
      <c r="AW595" s="912"/>
      <c r="AX595" s="912"/>
      <c r="AY595" s="1010"/>
      <c r="AZ595" s="912"/>
      <c r="BA595" s="912"/>
      <c r="BB595" s="912"/>
      <c r="BC595" s="912"/>
      <c r="BD595" s="912"/>
      <c r="BE595" s="912"/>
      <c r="BF595" s="912"/>
      <c r="BG595" s="912"/>
      <c r="BH595" s="912"/>
      <c r="BI595" s="912"/>
      <c r="BJ595" s="912"/>
      <c r="BK595" s="691"/>
    </row>
    <row r="596" spans="1:63" s="285" customFormat="1">
      <c r="A596" s="288"/>
      <c r="B596" s="288"/>
      <c r="C596" s="1396"/>
      <c r="D596" s="912"/>
      <c r="E596" s="912"/>
      <c r="F596" s="912"/>
      <c r="G596" s="912"/>
      <c r="H596" s="912"/>
      <c r="I596" s="912"/>
      <c r="J596" s="1010"/>
      <c r="K596" s="912"/>
      <c r="L596" s="912"/>
      <c r="M596" s="912"/>
      <c r="N596" s="912"/>
      <c r="O596" s="287"/>
      <c r="P596" s="912"/>
      <c r="Q596" s="997"/>
      <c r="R596" s="912"/>
      <c r="S596" s="912"/>
      <c r="T596" s="912"/>
      <c r="U596" s="912"/>
      <c r="V596" s="912"/>
      <c r="W596" s="912"/>
      <c r="X596" s="912"/>
      <c r="Y596" s="912"/>
      <c r="Z596" s="912"/>
      <c r="AA596" s="912"/>
      <c r="AB596" s="912"/>
      <c r="AC596" s="912"/>
      <c r="AD596" s="912"/>
      <c r="AE596" s="912"/>
      <c r="AF596" s="912"/>
      <c r="AG596" s="912"/>
      <c r="AH596" s="912"/>
      <c r="AI596" s="912"/>
      <c r="AJ596" s="912"/>
      <c r="AK596" s="912"/>
      <c r="AL596" s="912"/>
      <c r="AM596" s="912"/>
      <c r="AN596" s="912"/>
      <c r="AO596" s="912"/>
      <c r="AP596" s="912"/>
      <c r="AQ596" s="912"/>
      <c r="AR596" s="1010"/>
      <c r="AS596" s="912"/>
      <c r="AT596" s="912"/>
      <c r="AU596" s="912"/>
      <c r="AV596" s="912"/>
      <c r="AW596" s="912"/>
      <c r="AX596" s="912"/>
      <c r="AY596" s="1010"/>
      <c r="AZ596" s="912"/>
      <c r="BA596" s="912"/>
      <c r="BB596" s="912"/>
      <c r="BC596" s="912"/>
      <c r="BD596" s="912"/>
      <c r="BE596" s="912"/>
      <c r="BF596" s="912"/>
      <c r="BG596" s="912"/>
      <c r="BH596" s="912"/>
      <c r="BI596" s="912"/>
      <c r="BJ596" s="912"/>
      <c r="BK596" s="691"/>
    </row>
    <row r="597" spans="1:63" s="285" customFormat="1" ht="15.75" customHeight="1">
      <c r="A597" s="288"/>
      <c r="B597" s="288"/>
      <c r="C597" s="1396"/>
      <c r="D597" s="912"/>
      <c r="E597" s="912"/>
      <c r="F597" s="912"/>
      <c r="G597" s="912"/>
      <c r="H597" s="912"/>
      <c r="I597" s="912"/>
      <c r="J597" s="1010"/>
      <c r="K597" s="912"/>
      <c r="L597" s="912"/>
      <c r="M597" s="912"/>
      <c r="N597" s="912"/>
      <c r="O597" s="287"/>
      <c r="P597" s="912"/>
      <c r="Q597" s="997"/>
      <c r="R597" s="912"/>
      <c r="S597" s="912"/>
      <c r="T597" s="912"/>
      <c r="U597" s="912"/>
      <c r="V597" s="912"/>
      <c r="W597" s="912"/>
      <c r="X597" s="912"/>
      <c r="Y597" s="912"/>
      <c r="Z597" s="912"/>
      <c r="AA597" s="912"/>
      <c r="AB597" s="912"/>
      <c r="AC597" s="912"/>
      <c r="AD597" s="912"/>
      <c r="AE597" s="912"/>
      <c r="AF597" s="912"/>
      <c r="AG597" s="912"/>
      <c r="AH597" s="912"/>
      <c r="AI597" s="912"/>
      <c r="AJ597" s="912"/>
      <c r="AK597" s="912"/>
      <c r="AL597" s="912"/>
      <c r="AM597" s="912"/>
      <c r="AN597" s="912"/>
      <c r="AO597" s="912"/>
      <c r="AP597" s="912"/>
      <c r="AQ597" s="912"/>
      <c r="AR597" s="1010"/>
      <c r="AS597" s="912"/>
      <c r="AT597" s="912"/>
      <c r="AU597" s="912"/>
      <c r="AV597" s="912"/>
      <c r="AW597" s="912"/>
      <c r="AX597" s="912"/>
      <c r="AY597" s="1010"/>
      <c r="AZ597" s="912"/>
      <c r="BA597" s="912"/>
      <c r="BB597" s="912"/>
      <c r="BC597" s="912"/>
      <c r="BD597" s="912"/>
      <c r="BE597" s="912"/>
      <c r="BF597" s="912"/>
      <c r="BG597" s="912"/>
      <c r="BH597" s="912"/>
      <c r="BI597" s="912"/>
      <c r="BJ597" s="912"/>
      <c r="BK597" s="691"/>
    </row>
    <row r="598" spans="1:63" s="285" customFormat="1">
      <c r="A598" s="288"/>
      <c r="B598" s="288"/>
      <c r="C598" s="1396"/>
      <c r="D598" s="912"/>
      <c r="E598" s="912"/>
      <c r="F598" s="912"/>
      <c r="G598" s="912"/>
      <c r="H598" s="912"/>
      <c r="I598" s="912"/>
      <c r="J598" s="1010"/>
      <c r="K598" s="912"/>
      <c r="L598" s="912"/>
      <c r="M598" s="912"/>
      <c r="N598" s="912"/>
      <c r="O598" s="287"/>
      <c r="P598" s="912"/>
      <c r="Q598" s="997"/>
      <c r="R598" s="912"/>
      <c r="S598" s="912"/>
      <c r="T598" s="912"/>
      <c r="U598" s="912"/>
      <c r="V598" s="912"/>
      <c r="W598" s="912"/>
      <c r="X598" s="912"/>
      <c r="Y598" s="912"/>
      <c r="Z598" s="912"/>
      <c r="AA598" s="912"/>
      <c r="AB598" s="912"/>
      <c r="AC598" s="912"/>
      <c r="AD598" s="912"/>
      <c r="AE598" s="912"/>
      <c r="AF598" s="912"/>
      <c r="AG598" s="912"/>
      <c r="AH598" s="912"/>
      <c r="AI598" s="912"/>
      <c r="AJ598" s="912"/>
      <c r="AK598" s="912"/>
      <c r="AL598" s="912"/>
      <c r="AM598" s="912"/>
      <c r="AN598" s="912"/>
      <c r="AO598" s="912"/>
      <c r="AP598" s="912"/>
      <c r="AQ598" s="912"/>
      <c r="AR598" s="1010"/>
      <c r="AS598" s="912"/>
      <c r="AT598" s="912"/>
      <c r="AU598" s="912"/>
      <c r="AV598" s="912"/>
      <c r="AW598" s="912"/>
      <c r="AX598" s="912"/>
      <c r="AY598" s="1010"/>
      <c r="AZ598" s="912"/>
      <c r="BA598" s="912"/>
      <c r="BB598" s="912"/>
      <c r="BC598" s="912"/>
      <c r="BD598" s="912"/>
      <c r="BE598" s="912"/>
      <c r="BF598" s="912"/>
      <c r="BG598" s="912"/>
      <c r="BH598" s="912"/>
      <c r="BI598" s="912"/>
      <c r="BJ598" s="912"/>
      <c r="BK598" s="691"/>
    </row>
    <row r="599" spans="1:63" s="285" customFormat="1" ht="15.75" customHeight="1">
      <c r="A599" s="288"/>
      <c r="B599" s="288"/>
      <c r="C599" s="1396"/>
      <c r="D599" s="912"/>
      <c r="E599" s="912"/>
      <c r="F599" s="912"/>
      <c r="G599" s="912"/>
      <c r="H599" s="912"/>
      <c r="I599" s="912"/>
      <c r="J599" s="1010"/>
      <c r="K599" s="912"/>
      <c r="L599" s="912"/>
      <c r="M599" s="912"/>
      <c r="N599" s="912"/>
      <c r="O599" s="287"/>
      <c r="P599" s="912"/>
      <c r="Q599" s="997"/>
      <c r="R599" s="912"/>
      <c r="S599" s="912"/>
      <c r="T599" s="912"/>
      <c r="U599" s="912"/>
      <c r="V599" s="912"/>
      <c r="W599" s="912"/>
      <c r="X599" s="912"/>
      <c r="Y599" s="912"/>
      <c r="Z599" s="912"/>
      <c r="AA599" s="912"/>
      <c r="AB599" s="912"/>
      <c r="AC599" s="912"/>
      <c r="AD599" s="912"/>
      <c r="AE599" s="912"/>
      <c r="AF599" s="912"/>
      <c r="AG599" s="912"/>
      <c r="AH599" s="912"/>
      <c r="AI599" s="912"/>
      <c r="AJ599" s="912"/>
      <c r="AK599" s="912"/>
      <c r="AL599" s="912"/>
      <c r="AM599" s="912"/>
      <c r="AN599" s="912"/>
      <c r="AO599" s="912"/>
      <c r="AP599" s="912"/>
      <c r="AQ599" s="912"/>
      <c r="AR599" s="1010"/>
      <c r="AS599" s="912"/>
      <c r="AT599" s="912"/>
      <c r="AU599" s="912"/>
      <c r="AV599" s="912"/>
      <c r="AW599" s="912"/>
      <c r="AX599" s="912"/>
      <c r="AY599" s="1010"/>
      <c r="AZ599" s="912"/>
      <c r="BA599" s="912"/>
      <c r="BB599" s="912"/>
      <c r="BC599" s="912"/>
      <c r="BD599" s="912"/>
      <c r="BE599" s="912"/>
      <c r="BF599" s="912"/>
      <c r="BG599" s="912"/>
      <c r="BH599" s="912"/>
      <c r="BI599" s="912"/>
      <c r="BJ599" s="912"/>
      <c r="BK599" s="691"/>
    </row>
    <row r="600" spans="1:63" s="285" customFormat="1">
      <c r="A600" s="288"/>
      <c r="B600" s="288"/>
      <c r="C600" s="1396"/>
      <c r="D600" s="912"/>
      <c r="E600" s="912"/>
      <c r="F600" s="912"/>
      <c r="G600" s="912"/>
      <c r="H600" s="912"/>
      <c r="I600" s="912"/>
      <c r="J600" s="1010"/>
      <c r="K600" s="912"/>
      <c r="L600" s="912"/>
      <c r="M600" s="912"/>
      <c r="N600" s="912"/>
      <c r="O600" s="287"/>
      <c r="P600" s="912"/>
      <c r="Q600" s="997"/>
      <c r="R600" s="912"/>
      <c r="S600" s="912"/>
      <c r="T600" s="912"/>
      <c r="U600" s="912"/>
      <c r="V600" s="912"/>
      <c r="W600" s="912"/>
      <c r="X600" s="912"/>
      <c r="Y600" s="912"/>
      <c r="Z600" s="912"/>
      <c r="AA600" s="912"/>
      <c r="AB600" s="912"/>
      <c r="AC600" s="912"/>
      <c r="AD600" s="912"/>
      <c r="AE600" s="912"/>
      <c r="AF600" s="912"/>
      <c r="AG600" s="912"/>
      <c r="AH600" s="912"/>
      <c r="AI600" s="912"/>
      <c r="AJ600" s="912"/>
      <c r="AK600" s="912"/>
      <c r="AL600" s="912"/>
      <c r="AM600" s="912"/>
      <c r="AN600" s="912"/>
      <c r="AO600" s="912"/>
      <c r="AP600" s="912"/>
      <c r="AQ600" s="912"/>
      <c r="AR600" s="1010"/>
      <c r="AS600" s="912"/>
      <c r="AT600" s="912"/>
      <c r="AU600" s="912"/>
      <c r="AV600" s="912"/>
      <c r="AW600" s="912"/>
      <c r="AX600" s="912"/>
      <c r="AY600" s="1010"/>
      <c r="AZ600" s="912"/>
      <c r="BA600" s="912"/>
      <c r="BB600" s="912"/>
      <c r="BC600" s="912"/>
      <c r="BD600" s="912"/>
      <c r="BE600" s="912"/>
      <c r="BF600" s="912"/>
      <c r="BG600" s="912"/>
      <c r="BH600" s="912"/>
      <c r="BI600" s="912"/>
      <c r="BJ600" s="912"/>
      <c r="BK600" s="691"/>
    </row>
    <row r="601" spans="1:63" s="285" customFormat="1" ht="15.75" customHeight="1">
      <c r="A601" s="288"/>
      <c r="B601" s="288"/>
      <c r="C601" s="1396"/>
      <c r="D601" s="912"/>
      <c r="E601" s="912"/>
      <c r="F601" s="912"/>
      <c r="G601" s="912"/>
      <c r="H601" s="912"/>
      <c r="I601" s="912"/>
      <c r="J601" s="1010"/>
      <c r="K601" s="912"/>
      <c r="L601" s="912"/>
      <c r="M601" s="912"/>
      <c r="N601" s="912"/>
      <c r="O601" s="287"/>
      <c r="P601" s="912"/>
      <c r="Q601" s="997"/>
      <c r="R601" s="912"/>
      <c r="S601" s="912"/>
      <c r="T601" s="912"/>
      <c r="U601" s="912"/>
      <c r="V601" s="912"/>
      <c r="W601" s="912"/>
      <c r="X601" s="912"/>
      <c r="Y601" s="912"/>
      <c r="Z601" s="912"/>
      <c r="AA601" s="912"/>
      <c r="AB601" s="912"/>
      <c r="AC601" s="912"/>
      <c r="AD601" s="912"/>
      <c r="AE601" s="912"/>
      <c r="AF601" s="912"/>
      <c r="AG601" s="912"/>
      <c r="AH601" s="912"/>
      <c r="AI601" s="912"/>
      <c r="AJ601" s="912"/>
      <c r="AK601" s="912"/>
      <c r="AL601" s="912"/>
      <c r="AM601" s="912"/>
      <c r="AN601" s="912"/>
      <c r="AO601" s="912"/>
      <c r="AP601" s="912"/>
      <c r="AQ601" s="912"/>
      <c r="AR601" s="1010"/>
      <c r="AS601" s="912"/>
      <c r="AT601" s="912"/>
      <c r="AU601" s="912"/>
      <c r="AV601" s="912"/>
      <c r="AW601" s="912"/>
      <c r="AX601" s="912"/>
      <c r="AY601" s="1010"/>
      <c r="AZ601" s="912"/>
      <c r="BA601" s="912"/>
      <c r="BB601" s="912"/>
      <c r="BC601" s="912"/>
      <c r="BD601" s="912"/>
      <c r="BE601" s="912"/>
      <c r="BF601" s="912"/>
      <c r="BG601" s="912"/>
      <c r="BH601" s="912"/>
      <c r="BI601" s="912"/>
      <c r="BJ601" s="912"/>
      <c r="BK601" s="691"/>
    </row>
    <row r="602" spans="1:63" s="285" customFormat="1">
      <c r="A602" s="288"/>
      <c r="B602" s="288"/>
      <c r="C602" s="1396"/>
      <c r="D602" s="912"/>
      <c r="E602" s="912"/>
      <c r="F602" s="912"/>
      <c r="G602" s="912"/>
      <c r="H602" s="912"/>
      <c r="I602" s="912"/>
      <c r="J602" s="1010"/>
      <c r="K602" s="912"/>
      <c r="L602" s="912"/>
      <c r="M602" s="912"/>
      <c r="N602" s="912"/>
      <c r="O602" s="287"/>
      <c r="P602" s="912"/>
      <c r="Q602" s="997"/>
      <c r="R602" s="912"/>
      <c r="S602" s="912"/>
      <c r="T602" s="912"/>
      <c r="U602" s="912"/>
      <c r="V602" s="912"/>
      <c r="W602" s="912"/>
      <c r="X602" s="912"/>
      <c r="Y602" s="912"/>
      <c r="Z602" s="912"/>
      <c r="AA602" s="912"/>
      <c r="AB602" s="912"/>
      <c r="AC602" s="912"/>
      <c r="AD602" s="912"/>
      <c r="AE602" s="912"/>
      <c r="AF602" s="912"/>
      <c r="AG602" s="912"/>
      <c r="AH602" s="912"/>
      <c r="AI602" s="912"/>
      <c r="AJ602" s="912"/>
      <c r="AK602" s="912"/>
      <c r="AL602" s="912"/>
      <c r="AM602" s="912"/>
      <c r="AN602" s="912"/>
      <c r="AO602" s="912"/>
      <c r="AP602" s="912"/>
      <c r="AQ602" s="912"/>
      <c r="AR602" s="1010"/>
      <c r="AS602" s="912"/>
      <c r="AT602" s="912"/>
      <c r="AU602" s="912"/>
      <c r="AV602" s="912"/>
      <c r="AW602" s="912"/>
      <c r="AX602" s="912"/>
      <c r="AY602" s="1010"/>
      <c r="AZ602" s="912"/>
      <c r="BA602" s="912"/>
      <c r="BB602" s="912"/>
      <c r="BC602" s="912"/>
      <c r="BD602" s="912"/>
      <c r="BE602" s="912"/>
      <c r="BF602" s="912"/>
      <c r="BG602" s="912"/>
      <c r="BH602" s="912"/>
      <c r="BI602" s="912"/>
      <c r="BJ602" s="912"/>
      <c r="BK602" s="691"/>
    </row>
    <row r="603" spans="1:63" s="285" customFormat="1" ht="15.75" customHeight="1">
      <c r="A603" s="288"/>
      <c r="B603" s="288"/>
      <c r="C603" s="1396"/>
      <c r="D603" s="912"/>
      <c r="E603" s="912"/>
      <c r="F603" s="912"/>
      <c r="G603" s="912"/>
      <c r="H603" s="912"/>
      <c r="I603" s="912"/>
      <c r="J603" s="1010"/>
      <c r="K603" s="912"/>
      <c r="L603" s="912"/>
      <c r="M603" s="912"/>
      <c r="N603" s="912"/>
      <c r="O603" s="287"/>
      <c r="P603" s="912"/>
      <c r="Q603" s="997"/>
      <c r="R603" s="912"/>
      <c r="S603" s="912"/>
      <c r="T603" s="912"/>
      <c r="U603" s="912"/>
      <c r="V603" s="912"/>
      <c r="W603" s="912"/>
      <c r="X603" s="912"/>
      <c r="Y603" s="912"/>
      <c r="Z603" s="912"/>
      <c r="AA603" s="912"/>
      <c r="AB603" s="912"/>
      <c r="AC603" s="912"/>
      <c r="AD603" s="912"/>
      <c r="AE603" s="912"/>
      <c r="AF603" s="912"/>
      <c r="AG603" s="912"/>
      <c r="AH603" s="912"/>
      <c r="AI603" s="912"/>
      <c r="AJ603" s="912"/>
      <c r="AK603" s="912"/>
      <c r="AL603" s="912"/>
      <c r="AM603" s="912"/>
      <c r="AN603" s="912"/>
      <c r="AO603" s="912"/>
      <c r="AP603" s="912"/>
      <c r="AQ603" s="912"/>
      <c r="AR603" s="1010"/>
      <c r="AS603" s="912"/>
      <c r="AT603" s="912"/>
      <c r="AU603" s="912"/>
      <c r="AV603" s="912"/>
      <c r="AW603" s="912"/>
      <c r="AX603" s="912"/>
      <c r="AY603" s="1010"/>
      <c r="AZ603" s="912"/>
      <c r="BA603" s="912"/>
      <c r="BB603" s="912"/>
      <c r="BC603" s="912"/>
      <c r="BD603" s="912"/>
      <c r="BE603" s="912"/>
      <c r="BF603" s="912"/>
      <c r="BG603" s="912"/>
      <c r="BH603" s="912"/>
      <c r="BI603" s="912"/>
      <c r="BJ603" s="912"/>
      <c r="BK603" s="691"/>
    </row>
    <row r="604" spans="1:63" s="285" customFormat="1">
      <c r="A604" s="288"/>
      <c r="B604" s="288"/>
      <c r="C604" s="1396"/>
      <c r="D604" s="912"/>
      <c r="E604" s="912"/>
      <c r="F604" s="912"/>
      <c r="G604" s="912"/>
      <c r="H604" s="912"/>
      <c r="I604" s="912"/>
      <c r="J604" s="1010"/>
      <c r="K604" s="912"/>
      <c r="L604" s="912"/>
      <c r="M604" s="912"/>
      <c r="N604" s="912"/>
      <c r="O604" s="287"/>
      <c r="P604" s="912"/>
      <c r="Q604" s="997"/>
      <c r="R604" s="912"/>
      <c r="S604" s="912"/>
      <c r="T604" s="912"/>
      <c r="U604" s="912"/>
      <c r="V604" s="912"/>
      <c r="W604" s="912"/>
      <c r="X604" s="912"/>
      <c r="Y604" s="912"/>
      <c r="Z604" s="912"/>
      <c r="AA604" s="912"/>
      <c r="AB604" s="912"/>
      <c r="AC604" s="912"/>
      <c r="AD604" s="912"/>
      <c r="AE604" s="912"/>
      <c r="AF604" s="912"/>
      <c r="AG604" s="912"/>
      <c r="AH604" s="912"/>
      <c r="AI604" s="912"/>
      <c r="AJ604" s="912"/>
      <c r="AK604" s="912"/>
      <c r="AL604" s="912"/>
      <c r="AM604" s="912"/>
      <c r="AN604" s="912"/>
      <c r="AO604" s="912"/>
      <c r="AP604" s="912"/>
      <c r="AQ604" s="912"/>
      <c r="AR604" s="1010"/>
      <c r="AS604" s="912"/>
      <c r="AT604" s="912"/>
      <c r="AU604" s="912"/>
      <c r="AV604" s="912"/>
      <c r="AW604" s="912"/>
      <c r="AX604" s="912"/>
      <c r="AY604" s="1010"/>
      <c r="AZ604" s="912"/>
      <c r="BA604" s="912"/>
      <c r="BB604" s="912"/>
      <c r="BC604" s="912"/>
      <c r="BD604" s="912"/>
      <c r="BE604" s="912"/>
      <c r="BF604" s="912"/>
      <c r="BG604" s="912"/>
      <c r="BH604" s="912"/>
      <c r="BI604" s="912"/>
      <c r="BJ604" s="912"/>
      <c r="BK604" s="691"/>
    </row>
    <row r="605" spans="1:63" s="285" customFormat="1" ht="15.75" customHeight="1">
      <c r="A605" s="288"/>
      <c r="B605" s="288"/>
      <c r="C605" s="1396"/>
      <c r="D605" s="912"/>
      <c r="E605" s="912"/>
      <c r="F605" s="912"/>
      <c r="G605" s="912"/>
      <c r="H605" s="912"/>
      <c r="I605" s="912"/>
      <c r="J605" s="1010"/>
      <c r="K605" s="912"/>
      <c r="L605" s="912"/>
      <c r="M605" s="912"/>
      <c r="N605" s="912"/>
      <c r="O605" s="287"/>
      <c r="P605" s="912"/>
      <c r="Q605" s="997"/>
      <c r="R605" s="912"/>
      <c r="S605" s="912"/>
      <c r="T605" s="912"/>
      <c r="U605" s="912"/>
      <c r="V605" s="912"/>
      <c r="W605" s="912"/>
      <c r="X605" s="912"/>
      <c r="Y605" s="912"/>
      <c r="Z605" s="912"/>
      <c r="AA605" s="912"/>
      <c r="AB605" s="912"/>
      <c r="AC605" s="912"/>
      <c r="AD605" s="912"/>
      <c r="AE605" s="912"/>
      <c r="AF605" s="912"/>
      <c r="AG605" s="912"/>
      <c r="AH605" s="912"/>
      <c r="AI605" s="912"/>
      <c r="AJ605" s="912"/>
      <c r="AK605" s="912"/>
      <c r="AL605" s="912"/>
      <c r="AM605" s="912"/>
      <c r="AN605" s="912"/>
      <c r="AO605" s="912"/>
      <c r="AP605" s="912"/>
      <c r="AQ605" s="912"/>
      <c r="AR605" s="1010"/>
      <c r="AS605" s="912"/>
      <c r="AT605" s="912"/>
      <c r="AU605" s="912"/>
      <c r="AV605" s="912"/>
      <c r="AW605" s="912"/>
      <c r="AX605" s="912"/>
      <c r="AY605" s="1010"/>
      <c r="AZ605" s="912"/>
      <c r="BA605" s="912"/>
      <c r="BB605" s="912"/>
      <c r="BC605" s="912"/>
      <c r="BD605" s="912"/>
      <c r="BE605" s="912"/>
      <c r="BF605" s="912"/>
      <c r="BG605" s="912"/>
      <c r="BH605" s="912"/>
      <c r="BI605" s="912"/>
      <c r="BJ605" s="912"/>
      <c r="BK605" s="691"/>
    </row>
    <row r="606" spans="1:63" s="285" customFormat="1">
      <c r="A606" s="288"/>
      <c r="B606" s="288"/>
      <c r="C606" s="1396"/>
      <c r="D606" s="912"/>
      <c r="E606" s="912"/>
      <c r="F606" s="912"/>
      <c r="G606" s="912"/>
      <c r="H606" s="912"/>
      <c r="I606" s="912"/>
      <c r="J606" s="1010"/>
      <c r="K606" s="912"/>
      <c r="L606" s="912"/>
      <c r="M606" s="912"/>
      <c r="N606" s="912"/>
      <c r="O606" s="287"/>
      <c r="P606" s="912"/>
      <c r="Q606" s="997"/>
      <c r="R606" s="912"/>
      <c r="S606" s="912"/>
      <c r="T606" s="912"/>
      <c r="U606" s="912"/>
      <c r="V606" s="912"/>
      <c r="W606" s="912"/>
      <c r="X606" s="912"/>
      <c r="Y606" s="912"/>
      <c r="Z606" s="912"/>
      <c r="AA606" s="912"/>
      <c r="AB606" s="912"/>
      <c r="AC606" s="912"/>
      <c r="AD606" s="912"/>
      <c r="AE606" s="912"/>
      <c r="AF606" s="912"/>
      <c r="AG606" s="912"/>
      <c r="AH606" s="912"/>
      <c r="AI606" s="912"/>
      <c r="AJ606" s="912"/>
      <c r="AK606" s="912"/>
      <c r="AL606" s="912"/>
      <c r="AM606" s="912"/>
      <c r="AN606" s="912"/>
      <c r="AO606" s="912"/>
      <c r="AP606" s="912"/>
      <c r="AQ606" s="912"/>
      <c r="AR606" s="1010"/>
      <c r="AS606" s="912"/>
      <c r="AT606" s="912"/>
      <c r="AU606" s="912"/>
      <c r="AV606" s="912"/>
      <c r="AW606" s="912"/>
      <c r="AX606" s="912"/>
      <c r="AY606" s="1010"/>
      <c r="AZ606" s="912"/>
      <c r="BA606" s="912"/>
      <c r="BB606" s="912"/>
      <c r="BC606" s="912"/>
      <c r="BD606" s="912"/>
      <c r="BE606" s="912"/>
      <c r="BF606" s="912"/>
      <c r="BG606" s="912"/>
      <c r="BH606" s="912"/>
      <c r="BI606" s="912"/>
      <c r="BJ606" s="912"/>
      <c r="BK606" s="691"/>
    </row>
    <row r="607" spans="1:63" s="285" customFormat="1" ht="15.75" customHeight="1">
      <c r="A607" s="288"/>
      <c r="B607" s="288"/>
      <c r="C607" s="1396"/>
      <c r="D607" s="912"/>
      <c r="E607" s="912"/>
      <c r="F607" s="912"/>
      <c r="G607" s="912"/>
      <c r="H607" s="912"/>
      <c r="I607" s="912"/>
      <c r="J607" s="1010"/>
      <c r="K607" s="912"/>
      <c r="L607" s="912"/>
      <c r="M607" s="912"/>
      <c r="N607" s="912"/>
      <c r="O607" s="287"/>
      <c r="P607" s="912"/>
      <c r="Q607" s="997"/>
      <c r="R607" s="912"/>
      <c r="S607" s="912"/>
      <c r="T607" s="912"/>
      <c r="U607" s="912"/>
      <c r="V607" s="912"/>
      <c r="W607" s="912"/>
      <c r="X607" s="912"/>
      <c r="Y607" s="912"/>
      <c r="Z607" s="912"/>
      <c r="AA607" s="912"/>
      <c r="AB607" s="912"/>
      <c r="AC607" s="912"/>
      <c r="AD607" s="912"/>
      <c r="AE607" s="912"/>
      <c r="AF607" s="912"/>
      <c r="AG607" s="912"/>
      <c r="AH607" s="912"/>
      <c r="AI607" s="912"/>
      <c r="AJ607" s="912"/>
      <c r="AK607" s="912"/>
      <c r="AL607" s="912"/>
      <c r="AM607" s="912"/>
      <c r="AN607" s="912"/>
      <c r="AO607" s="912"/>
      <c r="AP607" s="912"/>
      <c r="AQ607" s="912"/>
      <c r="AR607" s="1010"/>
      <c r="AS607" s="912"/>
      <c r="AT607" s="912"/>
      <c r="AU607" s="912"/>
      <c r="AV607" s="912"/>
      <c r="AW607" s="912"/>
      <c r="AX607" s="912"/>
      <c r="AY607" s="1010"/>
      <c r="AZ607" s="912"/>
      <c r="BA607" s="912"/>
      <c r="BB607" s="912"/>
      <c r="BC607" s="912"/>
      <c r="BD607" s="912"/>
      <c r="BE607" s="912"/>
      <c r="BF607" s="912"/>
      <c r="BG607" s="912"/>
      <c r="BH607" s="912"/>
      <c r="BI607" s="912"/>
      <c r="BJ607" s="912"/>
      <c r="BK607" s="691"/>
    </row>
    <row r="608" spans="1:63" s="285" customFormat="1">
      <c r="A608" s="288"/>
      <c r="B608" s="288"/>
      <c r="C608" s="1396"/>
      <c r="D608" s="912"/>
      <c r="E608" s="912"/>
      <c r="F608" s="912"/>
      <c r="G608" s="912"/>
      <c r="H608" s="912"/>
      <c r="I608" s="912"/>
      <c r="J608" s="1010"/>
      <c r="K608" s="912"/>
      <c r="L608" s="912"/>
      <c r="M608" s="912"/>
      <c r="N608" s="912"/>
      <c r="O608" s="287"/>
      <c r="P608" s="912"/>
      <c r="Q608" s="997"/>
      <c r="R608" s="912"/>
      <c r="S608" s="912"/>
      <c r="T608" s="912"/>
      <c r="U608" s="912"/>
      <c r="V608" s="912"/>
      <c r="W608" s="912"/>
      <c r="X608" s="912"/>
      <c r="Y608" s="912"/>
      <c r="Z608" s="912"/>
      <c r="AA608" s="912"/>
      <c r="AB608" s="912"/>
      <c r="AC608" s="912"/>
      <c r="AD608" s="912"/>
      <c r="AE608" s="912"/>
      <c r="AF608" s="912"/>
      <c r="AG608" s="912"/>
      <c r="AH608" s="912"/>
      <c r="AI608" s="912"/>
      <c r="AJ608" s="912"/>
      <c r="AK608" s="912"/>
      <c r="AL608" s="912"/>
      <c r="AM608" s="912"/>
      <c r="AN608" s="912"/>
      <c r="AO608" s="912"/>
      <c r="AP608" s="912"/>
      <c r="AQ608" s="912"/>
      <c r="AR608" s="1010"/>
      <c r="AS608" s="912"/>
      <c r="AT608" s="912"/>
      <c r="AU608" s="912"/>
      <c r="AV608" s="912"/>
      <c r="AW608" s="912"/>
      <c r="AX608" s="912"/>
      <c r="AY608" s="1010"/>
      <c r="AZ608" s="912"/>
      <c r="BA608" s="912"/>
      <c r="BB608" s="912"/>
      <c r="BC608" s="912"/>
      <c r="BD608" s="912"/>
      <c r="BE608" s="912"/>
      <c r="BF608" s="912"/>
      <c r="BG608" s="912"/>
      <c r="BH608" s="912"/>
      <c r="BI608" s="912"/>
      <c r="BJ608" s="912"/>
      <c r="BK608" s="691"/>
    </row>
    <row r="609" spans="1:63" s="285" customFormat="1" ht="15.75" customHeight="1">
      <c r="A609" s="288"/>
      <c r="B609" s="288"/>
      <c r="C609" s="1396"/>
      <c r="D609" s="912"/>
      <c r="E609" s="912"/>
      <c r="F609" s="912"/>
      <c r="G609" s="912"/>
      <c r="H609" s="912"/>
      <c r="I609" s="912"/>
      <c r="J609" s="1010"/>
      <c r="K609" s="912"/>
      <c r="L609" s="912"/>
      <c r="M609" s="912"/>
      <c r="N609" s="912"/>
      <c r="O609" s="287"/>
      <c r="P609" s="912"/>
      <c r="Q609" s="997"/>
      <c r="R609" s="912"/>
      <c r="S609" s="912"/>
      <c r="T609" s="912"/>
      <c r="U609" s="912"/>
      <c r="V609" s="912"/>
      <c r="W609" s="912"/>
      <c r="X609" s="912"/>
      <c r="Y609" s="912"/>
      <c r="Z609" s="912"/>
      <c r="AA609" s="912"/>
      <c r="AB609" s="912"/>
      <c r="AC609" s="912"/>
      <c r="AD609" s="912"/>
      <c r="AE609" s="912"/>
      <c r="AF609" s="912"/>
      <c r="AG609" s="912"/>
      <c r="AH609" s="912"/>
      <c r="AI609" s="912"/>
      <c r="AJ609" s="912"/>
      <c r="AK609" s="912"/>
      <c r="AL609" s="912"/>
      <c r="AM609" s="912"/>
      <c r="AN609" s="912"/>
      <c r="AO609" s="912"/>
      <c r="AP609" s="912"/>
      <c r="AQ609" s="912"/>
      <c r="AR609" s="1010"/>
      <c r="AS609" s="912"/>
      <c r="AT609" s="912"/>
      <c r="AU609" s="912"/>
      <c r="AV609" s="912"/>
      <c r="AW609" s="912"/>
      <c r="AX609" s="912"/>
      <c r="AY609" s="1010"/>
      <c r="AZ609" s="912"/>
      <c r="BA609" s="912"/>
      <c r="BB609" s="912"/>
      <c r="BC609" s="912"/>
      <c r="BD609" s="912"/>
      <c r="BE609" s="912"/>
      <c r="BF609" s="912"/>
      <c r="BG609" s="912"/>
      <c r="BH609" s="912"/>
      <c r="BI609" s="912"/>
      <c r="BJ609" s="912"/>
      <c r="BK609" s="691"/>
    </row>
    <row r="610" spans="1:63" s="285" customFormat="1">
      <c r="A610" s="288"/>
      <c r="B610" s="288"/>
      <c r="C610" s="1396"/>
      <c r="D610" s="912"/>
      <c r="E610" s="912"/>
      <c r="F610" s="912"/>
      <c r="G610" s="912"/>
      <c r="H610" s="912"/>
      <c r="I610" s="912"/>
      <c r="J610" s="1010"/>
      <c r="K610" s="912"/>
      <c r="L610" s="912"/>
      <c r="M610" s="912"/>
      <c r="N610" s="912"/>
      <c r="O610" s="287"/>
      <c r="P610" s="912"/>
      <c r="Q610" s="997"/>
      <c r="R610" s="912"/>
      <c r="S610" s="912"/>
      <c r="T610" s="912"/>
      <c r="U610" s="912"/>
      <c r="V610" s="912"/>
      <c r="W610" s="912"/>
      <c r="X610" s="912"/>
      <c r="Y610" s="912"/>
      <c r="Z610" s="912"/>
      <c r="AA610" s="912"/>
      <c r="AB610" s="912"/>
      <c r="AC610" s="912"/>
      <c r="AD610" s="912"/>
      <c r="AE610" s="912"/>
      <c r="AF610" s="912"/>
      <c r="AG610" s="912"/>
      <c r="AH610" s="912"/>
      <c r="AI610" s="912"/>
      <c r="AJ610" s="912"/>
      <c r="AK610" s="912"/>
      <c r="AL610" s="912"/>
      <c r="AM610" s="912"/>
      <c r="AN610" s="912"/>
      <c r="AO610" s="912"/>
      <c r="AP610" s="912"/>
      <c r="AQ610" s="912"/>
      <c r="AR610" s="1010"/>
      <c r="AS610" s="912"/>
      <c r="AT610" s="912"/>
      <c r="AU610" s="912"/>
      <c r="AV610" s="912"/>
      <c r="AW610" s="912"/>
      <c r="AX610" s="912"/>
      <c r="AY610" s="1010"/>
      <c r="AZ610" s="912"/>
      <c r="BA610" s="912"/>
      <c r="BB610" s="912"/>
      <c r="BC610" s="912"/>
      <c r="BD610" s="912"/>
      <c r="BE610" s="912"/>
      <c r="BF610" s="912"/>
      <c r="BG610" s="912"/>
      <c r="BH610" s="912"/>
      <c r="BI610" s="912"/>
      <c r="BJ610" s="912"/>
      <c r="BK610" s="691"/>
    </row>
    <row r="611" spans="1:63" s="285" customFormat="1" ht="15.75" customHeight="1">
      <c r="A611" s="288"/>
      <c r="B611" s="288"/>
      <c r="C611" s="1396"/>
      <c r="D611" s="912"/>
      <c r="E611" s="912"/>
      <c r="F611" s="912"/>
      <c r="G611" s="912"/>
      <c r="H611" s="912"/>
      <c r="I611" s="912"/>
      <c r="J611" s="1010"/>
      <c r="K611" s="912"/>
      <c r="L611" s="912"/>
      <c r="M611" s="912"/>
      <c r="N611" s="912"/>
      <c r="O611" s="287"/>
      <c r="P611" s="912"/>
      <c r="Q611" s="997"/>
      <c r="R611" s="912"/>
      <c r="S611" s="912"/>
      <c r="T611" s="912"/>
      <c r="U611" s="912"/>
      <c r="V611" s="912"/>
      <c r="W611" s="912"/>
      <c r="X611" s="912"/>
      <c r="Y611" s="912"/>
      <c r="Z611" s="912"/>
      <c r="AA611" s="912"/>
      <c r="AB611" s="912"/>
      <c r="AC611" s="912"/>
      <c r="AD611" s="912"/>
      <c r="AE611" s="912"/>
      <c r="AF611" s="912"/>
      <c r="AG611" s="912"/>
      <c r="AH611" s="912"/>
      <c r="AI611" s="912"/>
      <c r="AJ611" s="912"/>
      <c r="AK611" s="912"/>
      <c r="AL611" s="912"/>
      <c r="AM611" s="912"/>
      <c r="AN611" s="912"/>
      <c r="AO611" s="912"/>
      <c r="AP611" s="912"/>
      <c r="AQ611" s="912"/>
      <c r="AR611" s="1010"/>
      <c r="AS611" s="912"/>
      <c r="AT611" s="912"/>
      <c r="AU611" s="912"/>
      <c r="AV611" s="912"/>
      <c r="AW611" s="912"/>
      <c r="AX611" s="912"/>
      <c r="AY611" s="1010"/>
      <c r="AZ611" s="912"/>
      <c r="BA611" s="912"/>
      <c r="BB611" s="912"/>
      <c r="BC611" s="912"/>
      <c r="BD611" s="912"/>
      <c r="BE611" s="912"/>
      <c r="BF611" s="912"/>
      <c r="BG611" s="912"/>
      <c r="BH611" s="912"/>
      <c r="BI611" s="912"/>
      <c r="BJ611" s="912"/>
      <c r="BK611" s="691"/>
    </row>
    <row r="612" spans="1:63" s="285" customFormat="1">
      <c r="A612" s="288"/>
      <c r="B612" s="288"/>
      <c r="C612" s="1396"/>
      <c r="D612" s="912"/>
      <c r="E612" s="912"/>
      <c r="F612" s="912"/>
      <c r="G612" s="912"/>
      <c r="H612" s="912"/>
      <c r="I612" s="912"/>
      <c r="J612" s="1010"/>
      <c r="K612" s="912"/>
      <c r="L612" s="912"/>
      <c r="M612" s="912"/>
      <c r="N612" s="912"/>
      <c r="O612" s="287"/>
      <c r="P612" s="912"/>
      <c r="Q612" s="997"/>
      <c r="R612" s="912"/>
      <c r="S612" s="912"/>
      <c r="T612" s="912"/>
      <c r="U612" s="912"/>
      <c r="V612" s="912"/>
      <c r="W612" s="912"/>
      <c r="X612" s="912"/>
      <c r="Y612" s="912"/>
      <c r="Z612" s="912"/>
      <c r="AA612" s="912"/>
      <c r="AB612" s="912"/>
      <c r="AC612" s="912"/>
      <c r="AD612" s="912"/>
      <c r="AE612" s="912"/>
      <c r="AF612" s="912"/>
      <c r="AG612" s="912"/>
      <c r="AH612" s="912"/>
      <c r="AI612" s="912"/>
      <c r="AJ612" s="912"/>
      <c r="AK612" s="912"/>
      <c r="AL612" s="912"/>
      <c r="AM612" s="912"/>
      <c r="AN612" s="912"/>
      <c r="AO612" s="912"/>
      <c r="AP612" s="912"/>
      <c r="AQ612" s="912"/>
      <c r="AR612" s="1010"/>
      <c r="AS612" s="912"/>
      <c r="AT612" s="912"/>
      <c r="AU612" s="912"/>
      <c r="AV612" s="912"/>
      <c r="AW612" s="912"/>
      <c r="AX612" s="912"/>
      <c r="AY612" s="1010"/>
      <c r="AZ612" s="912"/>
      <c r="BA612" s="912"/>
      <c r="BB612" s="912"/>
      <c r="BC612" s="912"/>
      <c r="BD612" s="912"/>
      <c r="BE612" s="912"/>
      <c r="BF612" s="912"/>
      <c r="BG612" s="912"/>
      <c r="BH612" s="912"/>
      <c r="BI612" s="912"/>
      <c r="BJ612" s="912"/>
      <c r="BK612" s="691"/>
    </row>
    <row r="613" spans="1:63" s="285" customFormat="1" ht="15.75" customHeight="1">
      <c r="A613" s="288"/>
      <c r="B613" s="288"/>
      <c r="C613" s="1396"/>
      <c r="D613" s="912"/>
      <c r="E613" s="912"/>
      <c r="F613" s="912"/>
      <c r="G613" s="912"/>
      <c r="H613" s="912"/>
      <c r="I613" s="912"/>
      <c r="J613" s="1010"/>
      <c r="K613" s="912"/>
      <c r="L613" s="912"/>
      <c r="M613" s="912"/>
      <c r="N613" s="912"/>
      <c r="O613" s="287"/>
      <c r="P613" s="912"/>
      <c r="Q613" s="997"/>
      <c r="R613" s="912"/>
      <c r="S613" s="912"/>
      <c r="T613" s="912"/>
      <c r="U613" s="912"/>
      <c r="V613" s="912"/>
      <c r="W613" s="912"/>
      <c r="X613" s="912"/>
      <c r="Y613" s="912"/>
      <c r="Z613" s="912"/>
      <c r="AA613" s="912"/>
      <c r="AB613" s="912"/>
      <c r="AC613" s="912"/>
      <c r="AD613" s="912"/>
      <c r="AE613" s="912"/>
      <c r="AF613" s="912"/>
      <c r="AG613" s="912"/>
      <c r="AH613" s="912"/>
      <c r="AI613" s="912"/>
      <c r="AJ613" s="912"/>
      <c r="AK613" s="912"/>
      <c r="AL613" s="912"/>
      <c r="AM613" s="912"/>
      <c r="AN613" s="912"/>
      <c r="AO613" s="912"/>
      <c r="AP613" s="912"/>
      <c r="AQ613" s="912"/>
      <c r="AR613" s="1010"/>
      <c r="AS613" s="912"/>
      <c r="AT613" s="912"/>
      <c r="AU613" s="912"/>
      <c r="AV613" s="912"/>
      <c r="AW613" s="912"/>
      <c r="AX613" s="912"/>
      <c r="AY613" s="1010"/>
      <c r="AZ613" s="912"/>
      <c r="BA613" s="912"/>
      <c r="BB613" s="912"/>
      <c r="BC613" s="912"/>
      <c r="BD613" s="912"/>
      <c r="BE613" s="912"/>
      <c r="BF613" s="912"/>
      <c r="BG613" s="912"/>
      <c r="BH613" s="912"/>
      <c r="BI613" s="912"/>
      <c r="BJ613" s="912"/>
      <c r="BK613" s="691"/>
    </row>
    <row r="614" spans="1:63" s="285" customFormat="1">
      <c r="A614" s="288"/>
      <c r="B614" s="288"/>
      <c r="C614" s="1396"/>
      <c r="D614" s="912"/>
      <c r="E614" s="912"/>
      <c r="F614" s="912"/>
      <c r="G614" s="912"/>
      <c r="H614" s="912"/>
      <c r="I614" s="912"/>
      <c r="J614" s="1010"/>
      <c r="K614" s="912"/>
      <c r="L614" s="912"/>
      <c r="M614" s="912"/>
      <c r="N614" s="912"/>
      <c r="O614" s="287"/>
      <c r="P614" s="912"/>
      <c r="Q614" s="997"/>
      <c r="R614" s="912"/>
      <c r="S614" s="912"/>
      <c r="T614" s="912"/>
      <c r="U614" s="912"/>
      <c r="V614" s="912"/>
      <c r="W614" s="912"/>
      <c r="X614" s="912"/>
      <c r="Y614" s="912"/>
      <c r="Z614" s="912"/>
      <c r="AA614" s="912"/>
      <c r="AB614" s="912"/>
      <c r="AC614" s="912"/>
      <c r="AD614" s="912"/>
      <c r="AE614" s="912"/>
      <c r="AF614" s="912"/>
      <c r="AG614" s="912"/>
      <c r="AH614" s="912"/>
      <c r="AI614" s="912"/>
      <c r="AJ614" s="912"/>
      <c r="AK614" s="912"/>
      <c r="AL614" s="912"/>
      <c r="AM614" s="912"/>
      <c r="AN614" s="912"/>
      <c r="AO614" s="912"/>
      <c r="AP614" s="912"/>
      <c r="AQ614" s="912"/>
      <c r="AR614" s="1010"/>
      <c r="AS614" s="912"/>
      <c r="AT614" s="912"/>
      <c r="AU614" s="912"/>
      <c r="AV614" s="912"/>
      <c r="AW614" s="912"/>
      <c r="AX614" s="912"/>
      <c r="AY614" s="1010"/>
      <c r="AZ614" s="912"/>
      <c r="BA614" s="912"/>
      <c r="BB614" s="912"/>
      <c r="BC614" s="912"/>
      <c r="BD614" s="912"/>
      <c r="BE614" s="912"/>
      <c r="BF614" s="912"/>
      <c r="BG614" s="912"/>
      <c r="BH614" s="912"/>
      <c r="BI614" s="912"/>
      <c r="BJ614" s="912"/>
      <c r="BK614" s="691"/>
    </row>
    <row r="615" spans="1:63" s="285" customFormat="1" ht="15.75" customHeight="1">
      <c r="A615" s="288"/>
      <c r="B615" s="288"/>
      <c r="C615" s="1396"/>
      <c r="D615" s="912"/>
      <c r="E615" s="912"/>
      <c r="F615" s="912"/>
      <c r="G615" s="912"/>
      <c r="H615" s="912"/>
      <c r="I615" s="912"/>
      <c r="J615" s="1010"/>
      <c r="K615" s="912"/>
      <c r="L615" s="912"/>
      <c r="M615" s="912"/>
      <c r="N615" s="912"/>
      <c r="O615" s="287"/>
      <c r="P615" s="912"/>
      <c r="Q615" s="997"/>
      <c r="R615" s="912"/>
      <c r="S615" s="912"/>
      <c r="T615" s="912"/>
      <c r="U615" s="912"/>
      <c r="V615" s="912"/>
      <c r="W615" s="912"/>
      <c r="X615" s="912"/>
      <c r="Y615" s="912"/>
      <c r="Z615" s="912"/>
      <c r="AA615" s="912"/>
      <c r="AB615" s="912"/>
      <c r="AC615" s="912"/>
      <c r="AD615" s="912"/>
      <c r="AE615" s="912"/>
      <c r="AF615" s="912"/>
      <c r="AG615" s="912"/>
      <c r="AH615" s="912"/>
      <c r="AI615" s="912"/>
      <c r="AJ615" s="912"/>
      <c r="AK615" s="912"/>
      <c r="AL615" s="912"/>
      <c r="AM615" s="912"/>
      <c r="AN615" s="912"/>
      <c r="AO615" s="912"/>
      <c r="AP615" s="912"/>
      <c r="AQ615" s="912"/>
      <c r="AR615" s="1010"/>
      <c r="AS615" s="912"/>
      <c r="AT615" s="912"/>
      <c r="AU615" s="912"/>
      <c r="AV615" s="912"/>
      <c r="AW615" s="912"/>
      <c r="AX615" s="912"/>
      <c r="AY615" s="1010"/>
      <c r="AZ615" s="912"/>
      <c r="BA615" s="912"/>
      <c r="BB615" s="912"/>
      <c r="BC615" s="912"/>
      <c r="BD615" s="912"/>
      <c r="BE615" s="912"/>
      <c r="BF615" s="912"/>
      <c r="BG615" s="912"/>
      <c r="BH615" s="912"/>
      <c r="BI615" s="912"/>
      <c r="BJ615" s="912"/>
      <c r="BK615" s="691"/>
    </row>
    <row r="616" spans="1:63" s="285" customFormat="1">
      <c r="A616" s="288"/>
      <c r="B616" s="288"/>
      <c r="C616" s="1396"/>
      <c r="D616" s="912"/>
      <c r="E616" s="912"/>
      <c r="F616" s="912"/>
      <c r="G616" s="912"/>
      <c r="H616" s="912"/>
      <c r="I616" s="912"/>
      <c r="J616" s="1010"/>
      <c r="K616" s="912"/>
      <c r="L616" s="912"/>
      <c r="M616" s="912"/>
      <c r="N616" s="912"/>
      <c r="O616" s="287"/>
      <c r="P616" s="912"/>
      <c r="Q616" s="997"/>
      <c r="R616" s="912"/>
      <c r="S616" s="912"/>
      <c r="T616" s="912"/>
      <c r="U616" s="912"/>
      <c r="V616" s="912"/>
      <c r="W616" s="912"/>
      <c r="X616" s="912"/>
      <c r="Y616" s="912"/>
      <c r="Z616" s="912"/>
      <c r="AA616" s="912"/>
      <c r="AB616" s="912"/>
      <c r="AC616" s="912"/>
      <c r="AD616" s="912"/>
      <c r="AE616" s="912"/>
      <c r="AF616" s="912"/>
      <c r="AG616" s="912"/>
      <c r="AH616" s="912"/>
      <c r="AI616" s="912"/>
      <c r="AJ616" s="912"/>
      <c r="AK616" s="912"/>
      <c r="AL616" s="912"/>
      <c r="AM616" s="912"/>
      <c r="AN616" s="912"/>
      <c r="AO616" s="912"/>
      <c r="AP616" s="912"/>
      <c r="AQ616" s="912"/>
      <c r="AR616" s="1010"/>
      <c r="AS616" s="912"/>
      <c r="AT616" s="912"/>
      <c r="AU616" s="912"/>
      <c r="AV616" s="912"/>
      <c r="AW616" s="912"/>
      <c r="AX616" s="912"/>
      <c r="AY616" s="1010"/>
      <c r="AZ616" s="912"/>
      <c r="BA616" s="912"/>
      <c r="BB616" s="912"/>
      <c r="BC616" s="912"/>
      <c r="BD616" s="912"/>
      <c r="BE616" s="912"/>
      <c r="BF616" s="912"/>
      <c r="BG616" s="912"/>
      <c r="BH616" s="912"/>
      <c r="BI616" s="912"/>
      <c r="BJ616" s="912"/>
      <c r="BK616" s="691"/>
    </row>
    <row r="617" spans="1:63" s="285" customFormat="1" ht="15.75" customHeight="1">
      <c r="A617" s="288"/>
      <c r="B617" s="288"/>
      <c r="C617" s="1396"/>
      <c r="D617" s="912"/>
      <c r="E617" s="912"/>
      <c r="F617" s="912"/>
      <c r="G617" s="912"/>
      <c r="H617" s="912"/>
      <c r="I617" s="912"/>
      <c r="J617" s="1010"/>
      <c r="K617" s="912"/>
      <c r="L617" s="912"/>
      <c r="M617" s="912"/>
      <c r="N617" s="912"/>
      <c r="O617" s="287"/>
      <c r="P617" s="912"/>
      <c r="Q617" s="997"/>
      <c r="R617" s="912"/>
      <c r="S617" s="912"/>
      <c r="T617" s="912"/>
      <c r="U617" s="912"/>
      <c r="V617" s="912"/>
      <c r="W617" s="912"/>
      <c r="X617" s="912"/>
      <c r="Y617" s="912"/>
      <c r="Z617" s="912"/>
      <c r="AA617" s="912"/>
      <c r="AB617" s="912"/>
      <c r="AC617" s="912"/>
      <c r="AD617" s="912"/>
      <c r="AE617" s="912"/>
      <c r="AF617" s="912"/>
      <c r="AG617" s="912"/>
      <c r="AH617" s="912"/>
      <c r="AI617" s="912"/>
      <c r="AJ617" s="912"/>
      <c r="AK617" s="912"/>
      <c r="AL617" s="912"/>
      <c r="AM617" s="912"/>
      <c r="AN617" s="912"/>
      <c r="AO617" s="912"/>
      <c r="AP617" s="912"/>
      <c r="AQ617" s="912"/>
      <c r="AR617" s="1010"/>
      <c r="AS617" s="912"/>
      <c r="AT617" s="912"/>
      <c r="AU617" s="912"/>
      <c r="AV617" s="912"/>
      <c r="AW617" s="912"/>
      <c r="AX617" s="912"/>
      <c r="AY617" s="1010"/>
      <c r="AZ617" s="912"/>
      <c r="BA617" s="912"/>
      <c r="BB617" s="912"/>
      <c r="BC617" s="912"/>
      <c r="BD617" s="912"/>
      <c r="BE617" s="912"/>
      <c r="BF617" s="912"/>
      <c r="BG617" s="912"/>
      <c r="BH617" s="912"/>
      <c r="BI617" s="912"/>
      <c r="BJ617" s="912"/>
      <c r="BK617" s="691"/>
    </row>
    <row r="618" spans="1:63" s="285" customFormat="1">
      <c r="A618" s="288"/>
      <c r="B618" s="288"/>
      <c r="C618" s="1396"/>
      <c r="D618" s="912"/>
      <c r="E618" s="912"/>
      <c r="F618" s="912"/>
      <c r="G618" s="912"/>
      <c r="H618" s="912"/>
      <c r="I618" s="912"/>
      <c r="J618" s="1010"/>
      <c r="K618" s="912"/>
      <c r="L618" s="912"/>
      <c r="M618" s="912"/>
      <c r="N618" s="912"/>
      <c r="O618" s="287"/>
      <c r="P618" s="912"/>
      <c r="Q618" s="997"/>
      <c r="R618" s="912"/>
      <c r="S618" s="912"/>
      <c r="T618" s="912"/>
      <c r="U618" s="912"/>
      <c r="V618" s="912"/>
      <c r="W618" s="912"/>
      <c r="X618" s="912"/>
      <c r="Y618" s="912"/>
      <c r="Z618" s="912"/>
      <c r="AA618" s="912"/>
      <c r="AB618" s="912"/>
      <c r="AC618" s="912"/>
      <c r="AD618" s="912"/>
      <c r="AE618" s="912"/>
      <c r="AF618" s="912"/>
      <c r="AG618" s="912"/>
      <c r="AH618" s="912"/>
      <c r="AI618" s="912"/>
      <c r="AJ618" s="912"/>
      <c r="AK618" s="912"/>
      <c r="AL618" s="912"/>
      <c r="AM618" s="912"/>
      <c r="AN618" s="912"/>
      <c r="AO618" s="912"/>
      <c r="AP618" s="912"/>
      <c r="AQ618" s="912"/>
      <c r="AR618" s="1010"/>
      <c r="AS618" s="912"/>
      <c r="AT618" s="912"/>
      <c r="AU618" s="912"/>
      <c r="AV618" s="912"/>
      <c r="AW618" s="912"/>
      <c r="AX618" s="912"/>
      <c r="AY618" s="1010"/>
      <c r="AZ618" s="912"/>
      <c r="BA618" s="912"/>
      <c r="BB618" s="912"/>
      <c r="BC618" s="912"/>
      <c r="BD618" s="912"/>
      <c r="BE618" s="912"/>
      <c r="BF618" s="912"/>
      <c r="BG618" s="912"/>
      <c r="BH618" s="912"/>
      <c r="BI618" s="912"/>
      <c r="BJ618" s="912"/>
      <c r="BK618" s="691"/>
    </row>
    <row r="619" spans="1:63" s="285" customFormat="1" ht="15.75" customHeight="1">
      <c r="A619" s="288"/>
      <c r="B619" s="288"/>
      <c r="C619" s="1396"/>
      <c r="D619" s="912"/>
      <c r="E619" s="912"/>
      <c r="F619" s="912"/>
      <c r="G619" s="912"/>
      <c r="H619" s="912"/>
      <c r="I619" s="912"/>
      <c r="J619" s="1010"/>
      <c r="K619" s="912"/>
      <c r="L619" s="912"/>
      <c r="M619" s="912"/>
      <c r="N619" s="912"/>
      <c r="O619" s="287"/>
      <c r="P619" s="912"/>
      <c r="Q619" s="997"/>
      <c r="R619" s="912"/>
      <c r="S619" s="912"/>
      <c r="T619" s="912"/>
      <c r="U619" s="912"/>
      <c r="V619" s="912"/>
      <c r="W619" s="912"/>
      <c r="X619" s="912"/>
      <c r="Y619" s="912"/>
      <c r="Z619" s="912"/>
      <c r="AA619" s="912"/>
      <c r="AB619" s="912"/>
      <c r="AC619" s="912"/>
      <c r="AD619" s="912"/>
      <c r="AE619" s="912"/>
      <c r="AF619" s="912"/>
      <c r="AG619" s="912"/>
      <c r="AH619" s="912"/>
      <c r="AI619" s="912"/>
      <c r="AJ619" s="912"/>
      <c r="AK619" s="912"/>
      <c r="AL619" s="912"/>
      <c r="AM619" s="912"/>
      <c r="AN619" s="912"/>
      <c r="AO619" s="912"/>
      <c r="AP619" s="912"/>
      <c r="AQ619" s="912"/>
      <c r="AR619" s="1010"/>
      <c r="AS619" s="912"/>
      <c r="AT619" s="912"/>
      <c r="AU619" s="912"/>
      <c r="AV619" s="912"/>
      <c r="AW619" s="912"/>
      <c r="AX619" s="912"/>
      <c r="AY619" s="1010"/>
      <c r="AZ619" s="912"/>
      <c r="BA619" s="912"/>
      <c r="BB619" s="912"/>
      <c r="BC619" s="912"/>
      <c r="BD619" s="912"/>
      <c r="BE619" s="912"/>
      <c r="BF619" s="912"/>
      <c r="BG619" s="912"/>
      <c r="BH619" s="912"/>
      <c r="BI619" s="912"/>
      <c r="BJ619" s="912"/>
      <c r="BK619" s="691"/>
    </row>
    <row r="620" spans="1:63" s="285" customFormat="1">
      <c r="A620" s="288"/>
      <c r="B620" s="288"/>
      <c r="C620" s="1396"/>
      <c r="D620" s="912"/>
      <c r="E620" s="912"/>
      <c r="F620" s="912"/>
      <c r="G620" s="912"/>
      <c r="H620" s="912"/>
      <c r="I620" s="912"/>
      <c r="J620" s="1010"/>
      <c r="K620" s="912"/>
      <c r="L620" s="912"/>
      <c r="M620" s="912"/>
      <c r="N620" s="912"/>
      <c r="O620" s="287"/>
      <c r="P620" s="912"/>
      <c r="Q620" s="997"/>
      <c r="R620" s="912"/>
      <c r="S620" s="912"/>
      <c r="T620" s="912"/>
      <c r="U620" s="912"/>
      <c r="V620" s="912"/>
      <c r="W620" s="912"/>
      <c r="X620" s="912"/>
      <c r="Y620" s="912"/>
      <c r="Z620" s="912"/>
      <c r="AA620" s="912"/>
      <c r="AB620" s="912"/>
      <c r="AC620" s="912"/>
      <c r="AD620" s="912"/>
      <c r="AE620" s="912"/>
      <c r="AF620" s="912"/>
      <c r="AG620" s="912"/>
      <c r="AH620" s="912"/>
      <c r="AI620" s="912"/>
      <c r="AJ620" s="912"/>
      <c r="AK620" s="912"/>
      <c r="AL620" s="912"/>
      <c r="AM620" s="912"/>
      <c r="AN620" s="912"/>
      <c r="AO620" s="912"/>
      <c r="AP620" s="912"/>
      <c r="AQ620" s="912"/>
      <c r="AR620" s="1010"/>
      <c r="AS620" s="912"/>
      <c r="AT620" s="912"/>
      <c r="AU620" s="912"/>
      <c r="AV620" s="912"/>
      <c r="AW620" s="912"/>
      <c r="AX620" s="912"/>
      <c r="AY620" s="1010"/>
      <c r="AZ620" s="912"/>
      <c r="BA620" s="912"/>
      <c r="BB620" s="912"/>
      <c r="BC620" s="912"/>
      <c r="BD620" s="912"/>
      <c r="BE620" s="912"/>
      <c r="BF620" s="912"/>
      <c r="BG620" s="912"/>
      <c r="BH620" s="912"/>
      <c r="BI620" s="912"/>
      <c r="BJ620" s="912"/>
      <c r="BK620" s="691"/>
    </row>
    <row r="621" spans="1:63" s="285" customFormat="1" ht="15.75" customHeight="1">
      <c r="A621" s="288"/>
      <c r="B621" s="288"/>
      <c r="C621" s="1396"/>
      <c r="D621" s="912"/>
      <c r="E621" s="912"/>
      <c r="F621" s="912"/>
      <c r="G621" s="912"/>
      <c r="H621" s="912"/>
      <c r="I621" s="912"/>
      <c r="J621" s="1010"/>
      <c r="K621" s="912"/>
      <c r="L621" s="912"/>
      <c r="M621" s="912"/>
      <c r="N621" s="912"/>
      <c r="O621" s="287"/>
      <c r="P621" s="912"/>
      <c r="Q621" s="997"/>
      <c r="R621" s="912"/>
      <c r="S621" s="912"/>
      <c r="T621" s="912"/>
      <c r="U621" s="912"/>
      <c r="V621" s="912"/>
      <c r="W621" s="912"/>
      <c r="X621" s="912"/>
      <c r="Y621" s="912"/>
      <c r="Z621" s="912"/>
      <c r="AA621" s="912"/>
      <c r="AB621" s="912"/>
      <c r="AC621" s="912"/>
      <c r="AD621" s="912"/>
      <c r="AE621" s="912"/>
      <c r="AF621" s="912"/>
      <c r="AG621" s="912"/>
      <c r="AH621" s="912"/>
      <c r="AI621" s="912"/>
      <c r="AJ621" s="912"/>
      <c r="AK621" s="912"/>
      <c r="AL621" s="912"/>
      <c r="AM621" s="912"/>
      <c r="AN621" s="912"/>
      <c r="AO621" s="912"/>
      <c r="AP621" s="912"/>
      <c r="AQ621" s="912"/>
      <c r="AR621" s="1010"/>
      <c r="AS621" s="912"/>
      <c r="AT621" s="912"/>
      <c r="AU621" s="912"/>
      <c r="AV621" s="912"/>
      <c r="AW621" s="912"/>
      <c r="AX621" s="912"/>
      <c r="AY621" s="1010"/>
      <c r="AZ621" s="912"/>
      <c r="BA621" s="912"/>
      <c r="BB621" s="912"/>
      <c r="BC621" s="912"/>
      <c r="BD621" s="912"/>
      <c r="BE621" s="912"/>
      <c r="BF621" s="912"/>
      <c r="BG621" s="912"/>
      <c r="BH621" s="912"/>
      <c r="BI621" s="912"/>
      <c r="BJ621" s="912"/>
      <c r="BK621" s="691"/>
    </row>
    <row r="622" spans="1:63" s="285" customFormat="1">
      <c r="A622" s="288"/>
      <c r="B622" s="288"/>
      <c r="C622" s="1396"/>
      <c r="D622" s="912"/>
      <c r="E622" s="912"/>
      <c r="F622" s="912"/>
      <c r="G622" s="912"/>
      <c r="H622" s="912"/>
      <c r="I622" s="912"/>
      <c r="J622" s="1010"/>
      <c r="K622" s="912"/>
      <c r="L622" s="912"/>
      <c r="M622" s="912"/>
      <c r="N622" s="912"/>
      <c r="O622" s="287"/>
      <c r="P622" s="912"/>
      <c r="Q622" s="997"/>
      <c r="R622" s="912"/>
      <c r="S622" s="912"/>
      <c r="T622" s="912"/>
      <c r="U622" s="912"/>
      <c r="V622" s="912"/>
      <c r="W622" s="912"/>
      <c r="X622" s="912"/>
      <c r="Y622" s="912"/>
      <c r="Z622" s="912"/>
      <c r="AA622" s="912"/>
      <c r="AB622" s="912"/>
      <c r="AC622" s="912"/>
      <c r="AD622" s="912"/>
      <c r="AE622" s="912"/>
      <c r="AF622" s="912"/>
      <c r="AG622" s="912"/>
      <c r="AH622" s="912"/>
      <c r="AI622" s="912"/>
      <c r="AJ622" s="912"/>
      <c r="AK622" s="912"/>
      <c r="AL622" s="912"/>
      <c r="AM622" s="912"/>
      <c r="AN622" s="912"/>
      <c r="AO622" s="912"/>
      <c r="AP622" s="912"/>
      <c r="AQ622" s="912"/>
      <c r="AR622" s="1010"/>
      <c r="AS622" s="912"/>
      <c r="AT622" s="912"/>
      <c r="AU622" s="912"/>
      <c r="AV622" s="912"/>
      <c r="AW622" s="912"/>
      <c r="AX622" s="912"/>
      <c r="AY622" s="1010"/>
      <c r="AZ622" s="912"/>
      <c r="BA622" s="912"/>
      <c r="BB622" s="912"/>
      <c r="BC622" s="912"/>
      <c r="BD622" s="912"/>
      <c r="BE622" s="912"/>
      <c r="BF622" s="912"/>
      <c r="BG622" s="912"/>
      <c r="BH622" s="912"/>
      <c r="BI622" s="912"/>
      <c r="BJ622" s="912"/>
      <c r="BK622" s="691"/>
    </row>
    <row r="623" spans="1:63" s="285" customFormat="1" ht="15.75" customHeight="1">
      <c r="A623" s="288"/>
      <c r="B623" s="288"/>
      <c r="C623" s="1396"/>
      <c r="D623" s="912"/>
      <c r="E623" s="912"/>
      <c r="F623" s="912"/>
      <c r="G623" s="912"/>
      <c r="H623" s="912"/>
      <c r="I623" s="912"/>
      <c r="J623" s="1010"/>
      <c r="K623" s="912"/>
      <c r="L623" s="912"/>
      <c r="M623" s="912"/>
      <c r="N623" s="912"/>
      <c r="O623" s="287"/>
      <c r="P623" s="912"/>
      <c r="Q623" s="997"/>
      <c r="R623" s="912"/>
      <c r="S623" s="912"/>
      <c r="T623" s="912"/>
      <c r="U623" s="912"/>
      <c r="V623" s="912"/>
      <c r="W623" s="912"/>
      <c r="X623" s="912"/>
      <c r="Y623" s="912"/>
      <c r="Z623" s="912"/>
      <c r="AA623" s="912"/>
      <c r="AB623" s="912"/>
      <c r="AC623" s="912"/>
      <c r="AD623" s="912"/>
      <c r="AE623" s="912"/>
      <c r="AF623" s="912"/>
      <c r="AG623" s="912"/>
      <c r="AH623" s="912"/>
      <c r="AI623" s="912"/>
      <c r="AJ623" s="912"/>
      <c r="AK623" s="912"/>
      <c r="AL623" s="912"/>
      <c r="AM623" s="912"/>
      <c r="AN623" s="912"/>
      <c r="AO623" s="912"/>
      <c r="AP623" s="912"/>
      <c r="AQ623" s="912"/>
      <c r="AR623" s="1010"/>
      <c r="AS623" s="912"/>
      <c r="AT623" s="912"/>
      <c r="AU623" s="912"/>
      <c r="AV623" s="912"/>
      <c r="AW623" s="912"/>
      <c r="AX623" s="912"/>
      <c r="AY623" s="1010"/>
      <c r="AZ623" s="912"/>
      <c r="BA623" s="912"/>
      <c r="BB623" s="912"/>
      <c r="BC623" s="912"/>
      <c r="BD623" s="912"/>
      <c r="BE623" s="912"/>
      <c r="BF623" s="912"/>
      <c r="BG623" s="912"/>
      <c r="BH623" s="912"/>
      <c r="BI623" s="912"/>
      <c r="BJ623" s="912"/>
      <c r="BK623" s="691"/>
    </row>
    <row r="624" spans="1:63" s="285" customFormat="1">
      <c r="A624" s="288"/>
      <c r="B624" s="288"/>
      <c r="C624" s="1396"/>
      <c r="D624" s="912"/>
      <c r="E624" s="912"/>
      <c r="F624" s="912"/>
      <c r="G624" s="912"/>
      <c r="H624" s="912"/>
      <c r="I624" s="912"/>
      <c r="J624" s="1010"/>
      <c r="K624" s="912"/>
      <c r="L624" s="912"/>
      <c r="M624" s="912"/>
      <c r="N624" s="912"/>
      <c r="O624" s="287"/>
      <c r="P624" s="912"/>
      <c r="Q624" s="997"/>
      <c r="R624" s="912"/>
      <c r="S624" s="912"/>
      <c r="T624" s="912"/>
      <c r="U624" s="912"/>
      <c r="V624" s="912"/>
      <c r="W624" s="912"/>
      <c r="X624" s="912"/>
      <c r="Y624" s="912"/>
      <c r="Z624" s="912"/>
      <c r="AA624" s="912"/>
      <c r="AB624" s="912"/>
      <c r="AC624" s="912"/>
      <c r="AD624" s="912"/>
      <c r="AE624" s="912"/>
      <c r="AF624" s="912"/>
      <c r="AG624" s="912"/>
      <c r="AH624" s="912"/>
      <c r="AI624" s="912"/>
      <c r="AJ624" s="912"/>
      <c r="AK624" s="912"/>
      <c r="AL624" s="912"/>
      <c r="AM624" s="912"/>
      <c r="AN624" s="912"/>
      <c r="AO624" s="912"/>
      <c r="AP624" s="912"/>
      <c r="AQ624" s="912"/>
      <c r="AR624" s="1010"/>
      <c r="AS624" s="912"/>
      <c r="AT624" s="912"/>
      <c r="AU624" s="912"/>
      <c r="AV624" s="912"/>
      <c r="AW624" s="912"/>
      <c r="AX624" s="912"/>
      <c r="AY624" s="1010"/>
      <c r="AZ624" s="912"/>
      <c r="BA624" s="912"/>
      <c r="BB624" s="912"/>
      <c r="BC624" s="912"/>
      <c r="BD624" s="912"/>
      <c r="BE624" s="912"/>
      <c r="BF624" s="912"/>
      <c r="BG624" s="912"/>
      <c r="BH624" s="912"/>
      <c r="BI624" s="912"/>
      <c r="BJ624" s="912"/>
      <c r="BK624" s="691"/>
    </row>
    <row r="625" spans="1:63" s="285" customFormat="1" ht="15.75" customHeight="1">
      <c r="A625" s="288"/>
      <c r="B625" s="288"/>
      <c r="C625" s="1396"/>
      <c r="D625" s="912"/>
      <c r="E625" s="912"/>
      <c r="F625" s="912"/>
      <c r="G625" s="912"/>
      <c r="H625" s="912"/>
      <c r="I625" s="912"/>
      <c r="J625" s="1010"/>
      <c r="K625" s="912"/>
      <c r="L625" s="912"/>
      <c r="M625" s="912"/>
      <c r="N625" s="912"/>
      <c r="O625" s="287"/>
      <c r="P625" s="912"/>
      <c r="Q625" s="997"/>
      <c r="R625" s="912"/>
      <c r="S625" s="912"/>
      <c r="T625" s="912"/>
      <c r="U625" s="912"/>
      <c r="V625" s="912"/>
      <c r="W625" s="912"/>
      <c r="X625" s="912"/>
      <c r="Y625" s="912"/>
      <c r="Z625" s="912"/>
      <c r="AA625" s="912"/>
      <c r="AB625" s="912"/>
      <c r="AC625" s="912"/>
      <c r="AD625" s="912"/>
      <c r="AE625" s="912"/>
      <c r="AF625" s="912"/>
      <c r="AG625" s="912"/>
      <c r="AH625" s="912"/>
      <c r="AI625" s="912"/>
      <c r="AJ625" s="912"/>
      <c r="AK625" s="912"/>
      <c r="AL625" s="912"/>
      <c r="AM625" s="912"/>
      <c r="AN625" s="912"/>
      <c r="AO625" s="912"/>
      <c r="AP625" s="912"/>
      <c r="AQ625" s="912"/>
      <c r="AR625" s="1010"/>
      <c r="AS625" s="912"/>
      <c r="AT625" s="912"/>
      <c r="AU625" s="912"/>
      <c r="AV625" s="912"/>
      <c r="AW625" s="912"/>
      <c r="AX625" s="912"/>
      <c r="AY625" s="1010"/>
      <c r="AZ625" s="912"/>
      <c r="BA625" s="912"/>
      <c r="BB625" s="912"/>
      <c r="BC625" s="912"/>
      <c r="BD625" s="912"/>
      <c r="BE625" s="912"/>
      <c r="BF625" s="912"/>
      <c r="BG625" s="912"/>
      <c r="BH625" s="912"/>
      <c r="BI625" s="912"/>
      <c r="BJ625" s="912"/>
      <c r="BK625" s="691"/>
    </row>
    <row r="626" spans="1:63" s="285" customFormat="1">
      <c r="A626" s="288"/>
      <c r="B626" s="288"/>
      <c r="C626" s="1396"/>
      <c r="D626" s="912"/>
      <c r="E626" s="912"/>
      <c r="F626" s="912"/>
      <c r="G626" s="912"/>
      <c r="H626" s="912"/>
      <c r="I626" s="912"/>
      <c r="J626" s="1010"/>
      <c r="K626" s="912"/>
      <c r="L626" s="912"/>
      <c r="M626" s="912"/>
      <c r="N626" s="912"/>
      <c r="O626" s="287"/>
      <c r="P626" s="912"/>
      <c r="Q626" s="997"/>
      <c r="R626" s="912"/>
      <c r="S626" s="912"/>
      <c r="T626" s="912"/>
      <c r="U626" s="912"/>
      <c r="V626" s="912"/>
      <c r="W626" s="912"/>
      <c r="X626" s="912"/>
      <c r="Y626" s="912"/>
      <c r="Z626" s="912"/>
      <c r="AA626" s="912"/>
      <c r="AB626" s="912"/>
      <c r="AC626" s="912"/>
      <c r="AD626" s="912"/>
      <c r="AE626" s="912"/>
      <c r="AF626" s="912"/>
      <c r="AG626" s="912"/>
      <c r="AH626" s="912"/>
      <c r="AI626" s="912"/>
      <c r="AJ626" s="912"/>
      <c r="AK626" s="912"/>
      <c r="AL626" s="912"/>
      <c r="AM626" s="912"/>
      <c r="AN626" s="912"/>
      <c r="AO626" s="912"/>
      <c r="AP626" s="912"/>
      <c r="AQ626" s="912"/>
      <c r="AR626" s="1010"/>
      <c r="AS626" s="912"/>
      <c r="AT626" s="912"/>
      <c r="AU626" s="912"/>
      <c r="AV626" s="912"/>
      <c r="AW626" s="912"/>
      <c r="AX626" s="912"/>
      <c r="AY626" s="1010"/>
      <c r="AZ626" s="912"/>
      <c r="BA626" s="912"/>
      <c r="BB626" s="912"/>
      <c r="BC626" s="912"/>
      <c r="BD626" s="912"/>
      <c r="BE626" s="912"/>
      <c r="BF626" s="912"/>
      <c r="BG626" s="912"/>
      <c r="BH626" s="912"/>
      <c r="BI626" s="912"/>
      <c r="BJ626" s="912"/>
      <c r="BK626" s="691"/>
    </row>
    <row r="627" spans="1:63" s="285" customFormat="1" ht="15.75" customHeight="1">
      <c r="A627" s="288"/>
      <c r="B627" s="288"/>
      <c r="C627" s="1396"/>
      <c r="D627" s="912"/>
      <c r="E627" s="912"/>
      <c r="F627" s="912"/>
      <c r="G627" s="912"/>
      <c r="H627" s="912"/>
      <c r="I627" s="912"/>
      <c r="J627" s="1010"/>
      <c r="K627" s="912"/>
      <c r="L627" s="912"/>
      <c r="M627" s="912"/>
      <c r="N627" s="912"/>
      <c r="O627" s="287"/>
      <c r="P627" s="912"/>
      <c r="Q627" s="997"/>
      <c r="R627" s="912"/>
      <c r="S627" s="912"/>
      <c r="T627" s="912"/>
      <c r="U627" s="912"/>
      <c r="V627" s="912"/>
      <c r="W627" s="912"/>
      <c r="X627" s="912"/>
      <c r="Y627" s="912"/>
      <c r="Z627" s="912"/>
      <c r="AA627" s="912"/>
      <c r="AB627" s="912"/>
      <c r="AC627" s="912"/>
      <c r="AD627" s="912"/>
      <c r="AE627" s="912"/>
      <c r="AF627" s="912"/>
      <c r="AG627" s="912"/>
      <c r="AH627" s="912"/>
      <c r="AI627" s="912"/>
      <c r="AJ627" s="912"/>
      <c r="AK627" s="912"/>
      <c r="AL627" s="912"/>
      <c r="AM627" s="912"/>
      <c r="AN627" s="912"/>
      <c r="AO627" s="912"/>
      <c r="AP627" s="912"/>
      <c r="AQ627" s="912"/>
      <c r="AR627" s="1010"/>
      <c r="AS627" s="912"/>
      <c r="AT627" s="912"/>
      <c r="AU627" s="912"/>
      <c r="AV627" s="912"/>
      <c r="AW627" s="912"/>
      <c r="AX627" s="912"/>
      <c r="AY627" s="1010"/>
      <c r="AZ627" s="912"/>
      <c r="BA627" s="912"/>
      <c r="BB627" s="912"/>
      <c r="BC627" s="912"/>
      <c r="BD627" s="912"/>
      <c r="BE627" s="912"/>
      <c r="BF627" s="912"/>
      <c r="BG627" s="912"/>
      <c r="BH627" s="912"/>
      <c r="BI627" s="912"/>
      <c r="BJ627" s="912"/>
      <c r="BK627" s="691"/>
    </row>
    <row r="628" spans="1:63" s="285" customFormat="1">
      <c r="A628" s="288"/>
      <c r="B628" s="288"/>
      <c r="C628" s="1396"/>
      <c r="D628" s="912"/>
      <c r="E628" s="912"/>
      <c r="F628" s="912"/>
      <c r="G628" s="912"/>
      <c r="H628" s="912"/>
      <c r="I628" s="912"/>
      <c r="J628" s="1010"/>
      <c r="K628" s="912"/>
      <c r="L628" s="912"/>
      <c r="M628" s="912"/>
      <c r="N628" s="912"/>
      <c r="O628" s="287"/>
      <c r="P628" s="912"/>
      <c r="Q628" s="997"/>
      <c r="R628" s="912"/>
      <c r="S628" s="912"/>
      <c r="T628" s="912"/>
      <c r="U628" s="912"/>
      <c r="V628" s="912"/>
      <c r="W628" s="912"/>
      <c r="X628" s="912"/>
      <c r="Y628" s="912"/>
      <c r="Z628" s="912"/>
      <c r="AA628" s="912"/>
      <c r="AB628" s="912"/>
      <c r="AC628" s="912"/>
      <c r="AD628" s="912"/>
      <c r="AE628" s="912"/>
      <c r="AF628" s="912"/>
      <c r="AG628" s="912"/>
      <c r="AH628" s="912"/>
      <c r="AI628" s="912"/>
      <c r="AJ628" s="912"/>
      <c r="AK628" s="912"/>
      <c r="AL628" s="912"/>
      <c r="AM628" s="912"/>
      <c r="AN628" s="912"/>
      <c r="AO628" s="912"/>
      <c r="AP628" s="912"/>
      <c r="AQ628" s="912"/>
      <c r="AR628" s="1010"/>
      <c r="AS628" s="912"/>
      <c r="AT628" s="912"/>
      <c r="AU628" s="912"/>
      <c r="AV628" s="912"/>
      <c r="AW628" s="912"/>
      <c r="AX628" s="912"/>
      <c r="AY628" s="1010"/>
      <c r="AZ628" s="912"/>
      <c r="BA628" s="912"/>
      <c r="BB628" s="912"/>
      <c r="BC628" s="912"/>
      <c r="BD628" s="912"/>
      <c r="BE628" s="912"/>
      <c r="BF628" s="912"/>
      <c r="BG628" s="912"/>
      <c r="BH628" s="912"/>
      <c r="BI628" s="912"/>
      <c r="BJ628" s="912"/>
      <c r="BK628" s="691"/>
    </row>
    <row r="629" spans="1:63" s="285" customFormat="1" ht="15.75" customHeight="1">
      <c r="A629" s="288"/>
      <c r="B629" s="288"/>
      <c r="C629" s="1396"/>
      <c r="D629" s="912"/>
      <c r="E629" s="912"/>
      <c r="F629" s="912"/>
      <c r="G629" s="912"/>
      <c r="H629" s="912"/>
      <c r="I629" s="912"/>
      <c r="J629" s="1010"/>
      <c r="K629" s="912"/>
      <c r="L629" s="912"/>
      <c r="M629" s="912"/>
      <c r="N629" s="912"/>
      <c r="O629" s="287"/>
      <c r="P629" s="912"/>
      <c r="Q629" s="997"/>
      <c r="R629" s="912"/>
      <c r="S629" s="912"/>
      <c r="T629" s="912"/>
      <c r="U629" s="912"/>
      <c r="V629" s="912"/>
      <c r="W629" s="912"/>
      <c r="X629" s="912"/>
      <c r="Y629" s="912"/>
      <c r="Z629" s="912"/>
      <c r="AA629" s="912"/>
      <c r="AB629" s="912"/>
      <c r="AC629" s="912"/>
      <c r="AD629" s="912"/>
      <c r="AE629" s="912"/>
      <c r="AF629" s="912"/>
      <c r="AG629" s="912"/>
      <c r="AH629" s="912"/>
      <c r="AI629" s="912"/>
      <c r="AJ629" s="912"/>
      <c r="AK629" s="912"/>
      <c r="AL629" s="912"/>
      <c r="AM629" s="912"/>
      <c r="AN629" s="912"/>
      <c r="AO629" s="912"/>
      <c r="AP629" s="912"/>
      <c r="AQ629" s="912"/>
      <c r="AR629" s="1010"/>
      <c r="AS629" s="912"/>
      <c r="AT629" s="912"/>
      <c r="AU629" s="912"/>
      <c r="AV629" s="912"/>
      <c r="AW629" s="912"/>
      <c r="AX629" s="912"/>
      <c r="AY629" s="1010"/>
      <c r="AZ629" s="912"/>
      <c r="BA629" s="912"/>
      <c r="BB629" s="912"/>
      <c r="BC629" s="912"/>
      <c r="BD629" s="912"/>
      <c r="BE629" s="912"/>
      <c r="BF629" s="912"/>
      <c r="BG629" s="912"/>
      <c r="BH629" s="912"/>
      <c r="BI629" s="912"/>
      <c r="BJ629" s="912"/>
      <c r="BK629" s="691"/>
    </row>
    <row r="630" spans="1:63" s="285" customFormat="1">
      <c r="A630" s="288"/>
      <c r="B630" s="288"/>
      <c r="C630" s="1396"/>
      <c r="D630" s="912"/>
      <c r="E630" s="912"/>
      <c r="F630" s="912"/>
      <c r="G630" s="912"/>
      <c r="H630" s="912"/>
      <c r="I630" s="912"/>
      <c r="J630" s="1010"/>
      <c r="K630" s="912"/>
      <c r="L630" s="912"/>
      <c r="M630" s="912"/>
      <c r="N630" s="912"/>
      <c r="O630" s="287"/>
      <c r="P630" s="912"/>
      <c r="Q630" s="997"/>
      <c r="R630" s="912"/>
      <c r="S630" s="912"/>
      <c r="T630" s="912"/>
      <c r="U630" s="912"/>
      <c r="V630" s="912"/>
      <c r="W630" s="912"/>
      <c r="X630" s="912"/>
      <c r="Y630" s="912"/>
      <c r="Z630" s="912"/>
      <c r="AA630" s="912"/>
      <c r="AB630" s="912"/>
      <c r="AC630" s="912"/>
      <c r="AD630" s="912"/>
      <c r="AE630" s="912"/>
      <c r="AF630" s="912"/>
      <c r="AG630" s="912"/>
      <c r="AH630" s="912"/>
      <c r="AI630" s="912"/>
      <c r="AJ630" s="912"/>
      <c r="AK630" s="912"/>
      <c r="AL630" s="912"/>
      <c r="AM630" s="912"/>
      <c r="AN630" s="912"/>
      <c r="AO630" s="912"/>
      <c r="AP630" s="912"/>
      <c r="AQ630" s="912"/>
      <c r="AR630" s="1010"/>
      <c r="AS630" s="912"/>
      <c r="AT630" s="912"/>
      <c r="AU630" s="912"/>
      <c r="AV630" s="912"/>
      <c r="AW630" s="912"/>
      <c r="AX630" s="912"/>
      <c r="AY630" s="1010"/>
      <c r="AZ630" s="912"/>
      <c r="BA630" s="912"/>
      <c r="BB630" s="912"/>
      <c r="BC630" s="912"/>
      <c r="BD630" s="912"/>
      <c r="BE630" s="912"/>
      <c r="BF630" s="912"/>
      <c r="BG630" s="912"/>
      <c r="BH630" s="912"/>
      <c r="BI630" s="912"/>
      <c r="BJ630" s="912"/>
      <c r="BK630" s="691"/>
    </row>
    <row r="631" spans="1:63" s="285" customFormat="1" ht="15.75" customHeight="1">
      <c r="A631" s="288"/>
      <c r="B631" s="288"/>
      <c r="C631" s="1396"/>
      <c r="D631" s="912"/>
      <c r="E631" s="912"/>
      <c r="F631" s="912"/>
      <c r="G631" s="912"/>
      <c r="H631" s="912"/>
      <c r="I631" s="912"/>
      <c r="J631" s="1010"/>
      <c r="K631" s="912"/>
      <c r="L631" s="912"/>
      <c r="M631" s="912"/>
      <c r="N631" s="912"/>
      <c r="O631" s="287"/>
      <c r="P631" s="912"/>
      <c r="Q631" s="997"/>
      <c r="R631" s="912"/>
      <c r="S631" s="912"/>
      <c r="T631" s="912"/>
      <c r="U631" s="912"/>
      <c r="V631" s="912"/>
      <c r="W631" s="912"/>
      <c r="X631" s="912"/>
      <c r="Y631" s="912"/>
      <c r="Z631" s="912"/>
      <c r="AA631" s="912"/>
      <c r="AB631" s="912"/>
      <c r="AC631" s="912"/>
      <c r="AD631" s="912"/>
      <c r="AE631" s="912"/>
      <c r="AF631" s="912"/>
      <c r="AG631" s="912"/>
      <c r="AH631" s="912"/>
      <c r="AI631" s="912"/>
      <c r="AJ631" s="912"/>
      <c r="AK631" s="912"/>
      <c r="AL631" s="912"/>
      <c r="AM631" s="912"/>
      <c r="AN631" s="912"/>
      <c r="AO631" s="912"/>
      <c r="AP631" s="912"/>
      <c r="AQ631" s="912"/>
      <c r="AR631" s="1010"/>
      <c r="AS631" s="912"/>
      <c r="AT631" s="912"/>
      <c r="AU631" s="912"/>
      <c r="AV631" s="912"/>
      <c r="AW631" s="912"/>
      <c r="AX631" s="912"/>
      <c r="AY631" s="1010"/>
      <c r="AZ631" s="912"/>
      <c r="BA631" s="912"/>
      <c r="BB631" s="912"/>
      <c r="BC631" s="912"/>
      <c r="BD631" s="912"/>
      <c r="BE631" s="912"/>
      <c r="BF631" s="912"/>
      <c r="BG631" s="912"/>
      <c r="BH631" s="912"/>
      <c r="BI631" s="912"/>
      <c r="BJ631" s="912"/>
      <c r="BK631" s="691"/>
    </row>
    <row r="632" spans="1:63" s="285" customFormat="1">
      <c r="A632" s="288"/>
      <c r="B632" s="288"/>
      <c r="C632" s="1396"/>
      <c r="D632" s="912"/>
      <c r="E632" s="912"/>
      <c r="F632" s="912"/>
      <c r="G632" s="912"/>
      <c r="H632" s="912"/>
      <c r="I632" s="912"/>
      <c r="J632" s="1010"/>
      <c r="K632" s="912"/>
      <c r="L632" s="912"/>
      <c r="M632" s="912"/>
      <c r="N632" s="912"/>
      <c r="O632" s="287"/>
      <c r="P632" s="912"/>
      <c r="Q632" s="997"/>
      <c r="R632" s="912"/>
      <c r="S632" s="912"/>
      <c r="T632" s="912"/>
      <c r="U632" s="912"/>
      <c r="V632" s="912"/>
      <c r="W632" s="912"/>
      <c r="X632" s="912"/>
      <c r="Y632" s="912"/>
      <c r="Z632" s="912"/>
      <c r="AA632" s="912"/>
      <c r="AB632" s="912"/>
      <c r="AC632" s="912"/>
      <c r="AD632" s="912"/>
      <c r="AE632" s="912"/>
      <c r="AF632" s="912"/>
      <c r="AG632" s="912"/>
      <c r="AH632" s="912"/>
      <c r="AI632" s="912"/>
      <c r="AJ632" s="912"/>
      <c r="AK632" s="912"/>
      <c r="AL632" s="912"/>
      <c r="AM632" s="912"/>
      <c r="AN632" s="912"/>
      <c r="AO632" s="912"/>
      <c r="AP632" s="912"/>
      <c r="AQ632" s="912"/>
      <c r="AR632" s="1010"/>
      <c r="AS632" s="912"/>
      <c r="AT632" s="912"/>
      <c r="AU632" s="912"/>
      <c r="AV632" s="912"/>
      <c r="AW632" s="912"/>
      <c r="AX632" s="912"/>
      <c r="AY632" s="1010"/>
      <c r="AZ632" s="912"/>
      <c r="BA632" s="912"/>
      <c r="BB632" s="912"/>
      <c r="BC632" s="912"/>
      <c r="BD632" s="912"/>
      <c r="BE632" s="912"/>
      <c r="BF632" s="912"/>
      <c r="BG632" s="912"/>
      <c r="BH632" s="912"/>
      <c r="BI632" s="912"/>
      <c r="BJ632" s="912"/>
      <c r="BK632" s="691"/>
    </row>
    <row r="633" spans="1:63" s="285" customFormat="1" ht="15.75" customHeight="1">
      <c r="A633" s="288"/>
      <c r="B633" s="288"/>
      <c r="C633" s="1396"/>
      <c r="D633" s="912"/>
      <c r="E633" s="912"/>
      <c r="F633" s="912"/>
      <c r="G633" s="912"/>
      <c r="H633" s="912"/>
      <c r="I633" s="912"/>
      <c r="J633" s="1010"/>
      <c r="K633" s="912"/>
      <c r="L633" s="912"/>
      <c r="M633" s="912"/>
      <c r="N633" s="912"/>
      <c r="O633" s="287"/>
      <c r="P633" s="912"/>
      <c r="Q633" s="997"/>
      <c r="R633" s="912"/>
      <c r="S633" s="912"/>
      <c r="T633" s="912"/>
      <c r="U633" s="912"/>
      <c r="V633" s="912"/>
      <c r="W633" s="912"/>
      <c r="X633" s="912"/>
      <c r="Y633" s="912"/>
      <c r="Z633" s="912"/>
      <c r="AA633" s="912"/>
      <c r="AB633" s="912"/>
      <c r="AC633" s="912"/>
      <c r="AD633" s="912"/>
      <c r="AE633" s="912"/>
      <c r="AF633" s="912"/>
      <c r="AG633" s="912"/>
      <c r="AH633" s="912"/>
      <c r="AI633" s="912"/>
      <c r="AJ633" s="912"/>
      <c r="AK633" s="912"/>
      <c r="AL633" s="912"/>
      <c r="AM633" s="912"/>
      <c r="AN633" s="912"/>
      <c r="AO633" s="912"/>
      <c r="AP633" s="912"/>
      <c r="AQ633" s="912"/>
      <c r="AR633" s="1010"/>
      <c r="AS633" s="912"/>
      <c r="AT633" s="912"/>
      <c r="AU633" s="912"/>
      <c r="AV633" s="912"/>
      <c r="AW633" s="912"/>
      <c r="AX633" s="912"/>
      <c r="AY633" s="1010"/>
      <c r="AZ633" s="912"/>
      <c r="BA633" s="912"/>
      <c r="BB633" s="912"/>
      <c r="BC633" s="912"/>
      <c r="BD633" s="912"/>
      <c r="BE633" s="912"/>
      <c r="BF633" s="912"/>
      <c r="BG633" s="912"/>
      <c r="BH633" s="912"/>
      <c r="BI633" s="912"/>
      <c r="BJ633" s="912"/>
      <c r="BK633" s="691"/>
    </row>
    <row r="634" spans="1:63" s="285" customFormat="1">
      <c r="A634" s="288"/>
      <c r="B634" s="288"/>
      <c r="C634" s="1396"/>
      <c r="D634" s="912"/>
      <c r="E634" s="912"/>
      <c r="F634" s="912"/>
      <c r="G634" s="912"/>
      <c r="H634" s="912"/>
      <c r="I634" s="912"/>
      <c r="J634" s="1010"/>
      <c r="K634" s="912"/>
      <c r="L634" s="912"/>
      <c r="M634" s="912"/>
      <c r="N634" s="912"/>
      <c r="O634" s="287"/>
      <c r="P634" s="912"/>
      <c r="Q634" s="997"/>
      <c r="R634" s="912"/>
      <c r="S634" s="912"/>
      <c r="T634" s="912"/>
      <c r="U634" s="912"/>
      <c r="V634" s="912"/>
      <c r="W634" s="912"/>
      <c r="X634" s="912"/>
      <c r="Y634" s="912"/>
      <c r="Z634" s="912"/>
      <c r="AA634" s="912"/>
      <c r="AB634" s="912"/>
      <c r="AC634" s="912"/>
      <c r="AD634" s="912"/>
      <c r="AE634" s="912"/>
      <c r="AF634" s="912"/>
      <c r="AG634" s="912"/>
      <c r="AH634" s="912"/>
      <c r="AI634" s="912"/>
      <c r="AJ634" s="912"/>
      <c r="AK634" s="912"/>
      <c r="AL634" s="912"/>
      <c r="AM634" s="912"/>
      <c r="AN634" s="912"/>
      <c r="AO634" s="912"/>
      <c r="AP634" s="912"/>
      <c r="AQ634" s="912"/>
      <c r="AR634" s="1010"/>
      <c r="AS634" s="912"/>
      <c r="AT634" s="912"/>
      <c r="AU634" s="912"/>
      <c r="AV634" s="912"/>
      <c r="AW634" s="912"/>
      <c r="AX634" s="912"/>
      <c r="AY634" s="1010"/>
      <c r="AZ634" s="912"/>
      <c r="BA634" s="912"/>
      <c r="BB634" s="912"/>
      <c r="BC634" s="912"/>
      <c r="BD634" s="912"/>
      <c r="BE634" s="912"/>
      <c r="BF634" s="912"/>
      <c r="BG634" s="912"/>
      <c r="BH634" s="912"/>
      <c r="BI634" s="912"/>
      <c r="BJ634" s="912"/>
      <c r="BK634" s="691"/>
    </row>
    <row r="635" spans="1:63" s="285" customFormat="1" ht="15.75" customHeight="1">
      <c r="A635" s="288"/>
      <c r="B635" s="288"/>
      <c r="C635" s="1396"/>
      <c r="D635" s="912"/>
      <c r="E635" s="912"/>
      <c r="F635" s="912"/>
      <c r="G635" s="912"/>
      <c r="H635" s="912"/>
      <c r="I635" s="912"/>
      <c r="J635" s="1010"/>
      <c r="K635" s="912"/>
      <c r="L635" s="912"/>
      <c r="M635" s="912"/>
      <c r="N635" s="912"/>
      <c r="O635" s="287"/>
      <c r="P635" s="912"/>
      <c r="Q635" s="997"/>
      <c r="R635" s="912"/>
      <c r="S635" s="912"/>
      <c r="T635" s="912"/>
      <c r="U635" s="912"/>
      <c r="V635" s="912"/>
      <c r="W635" s="912"/>
      <c r="X635" s="912"/>
      <c r="Y635" s="912"/>
      <c r="Z635" s="912"/>
      <c r="AA635" s="912"/>
      <c r="AB635" s="912"/>
      <c r="AC635" s="912"/>
      <c r="AD635" s="912"/>
      <c r="AE635" s="912"/>
      <c r="AF635" s="912"/>
      <c r="AG635" s="912"/>
      <c r="AH635" s="912"/>
      <c r="AI635" s="912"/>
      <c r="AJ635" s="912"/>
      <c r="AK635" s="912"/>
      <c r="AL635" s="912"/>
      <c r="AM635" s="912"/>
      <c r="AN635" s="912"/>
      <c r="AO635" s="912"/>
      <c r="AP635" s="912"/>
      <c r="AQ635" s="912"/>
      <c r="AR635" s="1010"/>
      <c r="AS635" s="912"/>
      <c r="AT635" s="912"/>
      <c r="AU635" s="912"/>
      <c r="AV635" s="912"/>
      <c r="AW635" s="912"/>
      <c r="AX635" s="912"/>
      <c r="AY635" s="1010"/>
      <c r="AZ635" s="912"/>
      <c r="BA635" s="912"/>
      <c r="BB635" s="912"/>
      <c r="BC635" s="912"/>
      <c r="BD635" s="912"/>
      <c r="BE635" s="912"/>
      <c r="BF635" s="912"/>
      <c r="BG635" s="912"/>
      <c r="BH635" s="912"/>
      <c r="BI635" s="912"/>
      <c r="BJ635" s="912"/>
      <c r="BK635" s="691"/>
    </row>
    <row r="636" spans="1:63" s="285" customFormat="1">
      <c r="A636" s="288"/>
      <c r="B636" s="288"/>
      <c r="C636" s="1396"/>
      <c r="D636" s="912"/>
      <c r="E636" s="912"/>
      <c r="F636" s="912"/>
      <c r="G636" s="912"/>
      <c r="H636" s="912"/>
      <c r="I636" s="912"/>
      <c r="J636" s="1010"/>
      <c r="K636" s="912"/>
      <c r="L636" s="912"/>
      <c r="M636" s="912"/>
      <c r="N636" s="912"/>
      <c r="O636" s="287"/>
      <c r="P636" s="912"/>
      <c r="Q636" s="997"/>
      <c r="R636" s="912"/>
      <c r="S636" s="912"/>
      <c r="T636" s="912"/>
      <c r="U636" s="912"/>
      <c r="V636" s="912"/>
      <c r="W636" s="912"/>
      <c r="X636" s="912"/>
      <c r="Y636" s="912"/>
      <c r="Z636" s="912"/>
      <c r="AA636" s="912"/>
      <c r="AB636" s="912"/>
      <c r="AC636" s="912"/>
      <c r="AD636" s="912"/>
      <c r="AE636" s="912"/>
      <c r="AF636" s="912"/>
      <c r="AG636" s="912"/>
      <c r="AH636" s="912"/>
      <c r="AI636" s="912"/>
      <c r="AJ636" s="912"/>
      <c r="AK636" s="912"/>
      <c r="AL636" s="912"/>
      <c r="AM636" s="912"/>
      <c r="AN636" s="912"/>
      <c r="AO636" s="912"/>
      <c r="AP636" s="912"/>
      <c r="AQ636" s="912"/>
      <c r="AR636" s="1010"/>
      <c r="AS636" s="912"/>
      <c r="AT636" s="912"/>
      <c r="AU636" s="912"/>
      <c r="AV636" s="912"/>
      <c r="AW636" s="912"/>
      <c r="AX636" s="912"/>
      <c r="AY636" s="1010"/>
      <c r="AZ636" s="912"/>
      <c r="BA636" s="912"/>
      <c r="BB636" s="912"/>
      <c r="BC636" s="912"/>
      <c r="BD636" s="912"/>
      <c r="BE636" s="912"/>
      <c r="BF636" s="912"/>
      <c r="BG636" s="912"/>
      <c r="BH636" s="912"/>
      <c r="BI636" s="912"/>
      <c r="BJ636" s="912"/>
      <c r="BK636" s="691"/>
    </row>
    <row r="637" spans="1:63" s="285" customFormat="1" ht="15.75" customHeight="1">
      <c r="A637" s="288"/>
      <c r="B637" s="288"/>
      <c r="C637" s="1396"/>
      <c r="D637" s="912"/>
      <c r="E637" s="912"/>
      <c r="F637" s="912"/>
      <c r="G637" s="912"/>
      <c r="H637" s="912"/>
      <c r="I637" s="912"/>
      <c r="J637" s="1010"/>
      <c r="K637" s="912"/>
      <c r="L637" s="912"/>
      <c r="M637" s="912"/>
      <c r="N637" s="912"/>
      <c r="O637" s="287"/>
      <c r="P637" s="912"/>
      <c r="Q637" s="997"/>
      <c r="R637" s="912"/>
      <c r="S637" s="912"/>
      <c r="T637" s="912"/>
      <c r="U637" s="912"/>
      <c r="V637" s="912"/>
      <c r="W637" s="912"/>
      <c r="X637" s="912"/>
      <c r="Y637" s="912"/>
      <c r="Z637" s="912"/>
      <c r="AA637" s="912"/>
      <c r="AB637" s="912"/>
      <c r="AC637" s="912"/>
      <c r="AD637" s="912"/>
      <c r="AE637" s="912"/>
      <c r="AF637" s="912"/>
      <c r="AG637" s="912"/>
      <c r="AH637" s="912"/>
      <c r="AI637" s="912"/>
      <c r="AJ637" s="912"/>
      <c r="AK637" s="912"/>
      <c r="AL637" s="912"/>
      <c r="AM637" s="912"/>
      <c r="AN637" s="912"/>
      <c r="AO637" s="912"/>
      <c r="AP637" s="912"/>
      <c r="AQ637" s="912"/>
      <c r="AR637" s="1010"/>
      <c r="AS637" s="912"/>
      <c r="AT637" s="912"/>
      <c r="AU637" s="912"/>
      <c r="AV637" s="912"/>
      <c r="AW637" s="912"/>
      <c r="AX637" s="912"/>
      <c r="AY637" s="1010"/>
      <c r="AZ637" s="912"/>
      <c r="BA637" s="912"/>
      <c r="BB637" s="912"/>
      <c r="BC637" s="912"/>
      <c r="BD637" s="912"/>
      <c r="BE637" s="912"/>
      <c r="BF637" s="912"/>
      <c r="BG637" s="912"/>
      <c r="BH637" s="912"/>
      <c r="BI637" s="912"/>
      <c r="BJ637" s="912"/>
      <c r="BK637" s="691"/>
    </row>
    <row r="638" spans="1:63" s="285" customFormat="1">
      <c r="A638" s="288"/>
      <c r="B638" s="288"/>
      <c r="C638" s="1396"/>
      <c r="D638" s="912"/>
      <c r="E638" s="912"/>
      <c r="F638" s="912"/>
      <c r="G638" s="912"/>
      <c r="H638" s="912"/>
      <c r="I638" s="912"/>
      <c r="J638" s="1010"/>
      <c r="K638" s="912"/>
      <c r="L638" s="912"/>
      <c r="M638" s="912"/>
      <c r="N638" s="912"/>
      <c r="O638" s="287"/>
      <c r="P638" s="912"/>
      <c r="Q638" s="997"/>
      <c r="R638" s="912"/>
      <c r="S638" s="912"/>
      <c r="T638" s="912"/>
      <c r="U638" s="912"/>
      <c r="V638" s="912"/>
      <c r="W638" s="912"/>
      <c r="X638" s="912"/>
      <c r="Y638" s="912"/>
      <c r="Z638" s="912"/>
      <c r="AA638" s="912"/>
      <c r="AB638" s="912"/>
      <c r="AC638" s="912"/>
      <c r="AD638" s="912"/>
      <c r="AE638" s="912"/>
      <c r="AF638" s="912"/>
      <c r="AG638" s="912"/>
      <c r="AH638" s="912"/>
      <c r="AI638" s="912"/>
      <c r="AJ638" s="912"/>
      <c r="AK638" s="912"/>
      <c r="AL638" s="912"/>
      <c r="AM638" s="912"/>
      <c r="AN638" s="912"/>
      <c r="AO638" s="912"/>
      <c r="AP638" s="912"/>
      <c r="AQ638" s="912"/>
      <c r="AR638" s="1010"/>
      <c r="AS638" s="912"/>
      <c r="AT638" s="912"/>
      <c r="AU638" s="912"/>
      <c r="AV638" s="912"/>
      <c r="AW638" s="912"/>
      <c r="AX638" s="912"/>
      <c r="AY638" s="1010"/>
      <c r="AZ638" s="912"/>
      <c r="BA638" s="912"/>
      <c r="BB638" s="912"/>
      <c r="BC638" s="912"/>
      <c r="BD638" s="912"/>
      <c r="BE638" s="912"/>
      <c r="BF638" s="912"/>
      <c r="BG638" s="912"/>
      <c r="BH638" s="912"/>
      <c r="BI638" s="912"/>
      <c r="BJ638" s="912"/>
      <c r="BK638" s="691"/>
    </row>
    <row r="639" spans="1:63" s="285" customFormat="1" ht="15.75" customHeight="1">
      <c r="A639" s="288"/>
      <c r="B639" s="288"/>
      <c r="C639" s="1396"/>
      <c r="D639" s="912"/>
      <c r="E639" s="912"/>
      <c r="F639" s="912"/>
      <c r="G639" s="912"/>
      <c r="H639" s="912"/>
      <c r="I639" s="912"/>
      <c r="J639" s="1010"/>
      <c r="K639" s="912"/>
      <c r="L639" s="912"/>
      <c r="M639" s="912"/>
      <c r="N639" s="912"/>
      <c r="O639" s="287"/>
      <c r="P639" s="912"/>
      <c r="Q639" s="997"/>
      <c r="R639" s="912"/>
      <c r="S639" s="912"/>
      <c r="T639" s="912"/>
      <c r="U639" s="912"/>
      <c r="V639" s="912"/>
      <c r="W639" s="912"/>
      <c r="X639" s="912"/>
      <c r="Y639" s="912"/>
      <c r="Z639" s="912"/>
      <c r="AA639" s="912"/>
      <c r="AB639" s="912"/>
      <c r="AC639" s="912"/>
      <c r="AD639" s="912"/>
      <c r="AE639" s="912"/>
      <c r="AF639" s="912"/>
      <c r="AG639" s="912"/>
      <c r="AH639" s="912"/>
      <c r="AI639" s="912"/>
      <c r="AJ639" s="912"/>
      <c r="AK639" s="912"/>
      <c r="AL639" s="912"/>
      <c r="AM639" s="912"/>
      <c r="AN639" s="912"/>
      <c r="AO639" s="912"/>
      <c r="AP639" s="912"/>
      <c r="AQ639" s="912"/>
      <c r="AR639" s="1010"/>
      <c r="AS639" s="912"/>
      <c r="AT639" s="912"/>
      <c r="AU639" s="912"/>
      <c r="AV639" s="912"/>
      <c r="AW639" s="912"/>
      <c r="AX639" s="912"/>
      <c r="AY639" s="1010"/>
      <c r="AZ639" s="912"/>
      <c r="BA639" s="912"/>
      <c r="BB639" s="912"/>
      <c r="BC639" s="912"/>
      <c r="BD639" s="912"/>
      <c r="BE639" s="912"/>
      <c r="BF639" s="912"/>
      <c r="BG639" s="912"/>
      <c r="BH639" s="912"/>
      <c r="BI639" s="912"/>
      <c r="BJ639" s="912"/>
      <c r="BK639" s="691"/>
    </row>
    <row r="640" spans="1:63" s="285" customFormat="1">
      <c r="A640" s="288"/>
      <c r="B640" s="288"/>
      <c r="C640" s="1396"/>
      <c r="D640" s="912"/>
      <c r="E640" s="912"/>
      <c r="F640" s="912"/>
      <c r="G640" s="912"/>
      <c r="H640" s="912"/>
      <c r="I640" s="912"/>
      <c r="J640" s="1010"/>
      <c r="K640" s="912"/>
      <c r="L640" s="912"/>
      <c r="M640" s="912"/>
      <c r="N640" s="912"/>
      <c r="O640" s="287"/>
      <c r="P640" s="912"/>
      <c r="Q640" s="997"/>
      <c r="R640" s="912"/>
      <c r="S640" s="912"/>
      <c r="T640" s="912"/>
      <c r="U640" s="912"/>
      <c r="V640" s="912"/>
      <c r="W640" s="912"/>
      <c r="X640" s="912"/>
      <c r="Y640" s="912"/>
      <c r="Z640" s="912"/>
      <c r="AA640" s="912"/>
      <c r="AB640" s="912"/>
      <c r="AC640" s="912"/>
      <c r="AD640" s="912"/>
      <c r="AE640" s="912"/>
      <c r="AF640" s="912"/>
      <c r="AG640" s="912"/>
      <c r="AH640" s="912"/>
      <c r="AI640" s="912"/>
      <c r="AJ640" s="912"/>
      <c r="AK640" s="912"/>
      <c r="AL640" s="912"/>
      <c r="AM640" s="912"/>
      <c r="AN640" s="912"/>
      <c r="AO640" s="912"/>
      <c r="AP640" s="912"/>
      <c r="AQ640" s="912"/>
      <c r="AR640" s="1010"/>
      <c r="AS640" s="912"/>
      <c r="AT640" s="912"/>
      <c r="AU640" s="912"/>
      <c r="AV640" s="912"/>
      <c r="AW640" s="912"/>
      <c r="AX640" s="912"/>
      <c r="AY640" s="1010"/>
      <c r="AZ640" s="912"/>
      <c r="BA640" s="912"/>
      <c r="BB640" s="912"/>
      <c r="BC640" s="912"/>
      <c r="BD640" s="912"/>
      <c r="BE640" s="912"/>
      <c r="BF640" s="912"/>
      <c r="BG640" s="912"/>
      <c r="BH640" s="912"/>
      <c r="BI640" s="912"/>
      <c r="BJ640" s="912"/>
      <c r="BK640" s="691"/>
    </row>
    <row r="641" spans="1:63" s="285" customFormat="1" ht="15.75" customHeight="1">
      <c r="A641" s="288"/>
      <c r="B641" s="288"/>
      <c r="C641" s="1396"/>
      <c r="D641" s="912"/>
      <c r="E641" s="912"/>
      <c r="F641" s="912"/>
      <c r="G641" s="912"/>
      <c r="H641" s="912"/>
      <c r="I641" s="912"/>
      <c r="J641" s="1010"/>
      <c r="K641" s="912"/>
      <c r="L641" s="912"/>
      <c r="M641" s="912"/>
      <c r="N641" s="912"/>
      <c r="O641" s="287"/>
      <c r="P641" s="912"/>
      <c r="Q641" s="997"/>
      <c r="R641" s="912"/>
      <c r="S641" s="912"/>
      <c r="T641" s="912"/>
      <c r="U641" s="912"/>
      <c r="V641" s="912"/>
      <c r="W641" s="912"/>
      <c r="X641" s="912"/>
      <c r="Y641" s="912"/>
      <c r="Z641" s="912"/>
      <c r="AA641" s="912"/>
      <c r="AB641" s="912"/>
      <c r="AC641" s="912"/>
      <c r="AD641" s="912"/>
      <c r="AE641" s="912"/>
      <c r="AF641" s="912"/>
      <c r="AG641" s="912"/>
      <c r="AH641" s="912"/>
      <c r="AI641" s="912"/>
      <c r="AJ641" s="912"/>
      <c r="AK641" s="912"/>
      <c r="AL641" s="912"/>
      <c r="AM641" s="912"/>
      <c r="AN641" s="912"/>
      <c r="AO641" s="912"/>
      <c r="AP641" s="912"/>
      <c r="AQ641" s="912"/>
      <c r="AR641" s="1010"/>
      <c r="AS641" s="912"/>
      <c r="AT641" s="912"/>
      <c r="AU641" s="912"/>
      <c r="AV641" s="912"/>
      <c r="AW641" s="912"/>
      <c r="AX641" s="912"/>
      <c r="AY641" s="1010"/>
      <c r="AZ641" s="912"/>
      <c r="BA641" s="912"/>
      <c r="BB641" s="912"/>
      <c r="BC641" s="912"/>
      <c r="BD641" s="912"/>
      <c r="BE641" s="912"/>
      <c r="BF641" s="912"/>
      <c r="BG641" s="912"/>
      <c r="BH641" s="912"/>
      <c r="BI641" s="912"/>
      <c r="BJ641" s="912"/>
      <c r="BK641" s="691"/>
    </row>
    <row r="642" spans="1:63" s="285" customFormat="1">
      <c r="A642" s="288"/>
      <c r="B642" s="288"/>
      <c r="C642" s="1396"/>
      <c r="D642" s="912"/>
      <c r="E642" s="912"/>
      <c r="F642" s="912"/>
      <c r="G642" s="912"/>
      <c r="H642" s="912"/>
      <c r="I642" s="912"/>
      <c r="J642" s="1010"/>
      <c r="K642" s="912"/>
      <c r="L642" s="912"/>
      <c r="M642" s="912"/>
      <c r="N642" s="912"/>
      <c r="O642" s="287"/>
      <c r="P642" s="912"/>
      <c r="Q642" s="997"/>
      <c r="R642" s="912"/>
      <c r="S642" s="912"/>
      <c r="T642" s="912"/>
      <c r="U642" s="912"/>
      <c r="V642" s="912"/>
      <c r="W642" s="912"/>
      <c r="X642" s="912"/>
      <c r="Y642" s="912"/>
      <c r="Z642" s="912"/>
      <c r="AA642" s="912"/>
      <c r="AB642" s="912"/>
      <c r="AC642" s="912"/>
      <c r="AD642" s="912"/>
      <c r="AE642" s="912"/>
      <c r="AF642" s="912"/>
      <c r="AG642" s="912"/>
      <c r="AH642" s="912"/>
      <c r="AI642" s="912"/>
      <c r="AJ642" s="912"/>
      <c r="AK642" s="912"/>
      <c r="AL642" s="912"/>
      <c r="AM642" s="912"/>
      <c r="AN642" s="912"/>
      <c r="AO642" s="912"/>
      <c r="AP642" s="912"/>
      <c r="AQ642" s="912"/>
      <c r="AR642" s="1010"/>
      <c r="AS642" s="912"/>
      <c r="AT642" s="912"/>
      <c r="AU642" s="912"/>
      <c r="AV642" s="912"/>
      <c r="AW642" s="912"/>
      <c r="AX642" s="912"/>
      <c r="AY642" s="1010"/>
      <c r="AZ642" s="912"/>
      <c r="BA642" s="912"/>
      <c r="BB642" s="912"/>
      <c r="BC642" s="912"/>
      <c r="BD642" s="912"/>
      <c r="BE642" s="912"/>
      <c r="BF642" s="912"/>
      <c r="BG642" s="912"/>
      <c r="BH642" s="912"/>
      <c r="BI642" s="912"/>
      <c r="BJ642" s="912"/>
      <c r="BK642" s="691"/>
    </row>
    <row r="643" spans="1:63" s="285" customFormat="1" ht="15.75" customHeight="1">
      <c r="A643" s="288"/>
      <c r="B643" s="288"/>
      <c r="C643" s="1396"/>
      <c r="D643" s="912"/>
      <c r="E643" s="912"/>
      <c r="F643" s="912"/>
      <c r="G643" s="912"/>
      <c r="H643" s="912"/>
      <c r="I643" s="912"/>
      <c r="J643" s="1010"/>
      <c r="K643" s="912"/>
      <c r="L643" s="912"/>
      <c r="M643" s="912"/>
      <c r="N643" s="912"/>
      <c r="O643" s="287"/>
      <c r="P643" s="912"/>
      <c r="Q643" s="997"/>
      <c r="R643" s="912"/>
      <c r="S643" s="912"/>
      <c r="T643" s="912"/>
      <c r="U643" s="912"/>
      <c r="V643" s="912"/>
      <c r="W643" s="912"/>
      <c r="X643" s="912"/>
      <c r="Y643" s="912"/>
      <c r="Z643" s="912"/>
      <c r="AA643" s="912"/>
      <c r="AB643" s="912"/>
      <c r="AC643" s="912"/>
      <c r="AD643" s="912"/>
      <c r="AE643" s="912"/>
      <c r="AF643" s="912"/>
      <c r="AG643" s="912"/>
      <c r="AH643" s="912"/>
      <c r="AI643" s="912"/>
      <c r="AJ643" s="912"/>
      <c r="AK643" s="912"/>
      <c r="AL643" s="912"/>
      <c r="AM643" s="912"/>
      <c r="AN643" s="912"/>
      <c r="AO643" s="912"/>
      <c r="AP643" s="912"/>
      <c r="AQ643" s="912"/>
      <c r="AR643" s="1010"/>
      <c r="AS643" s="912"/>
      <c r="AT643" s="912"/>
      <c r="AU643" s="912"/>
      <c r="AV643" s="912"/>
      <c r="AW643" s="912"/>
      <c r="AX643" s="912"/>
      <c r="AY643" s="1010"/>
      <c r="AZ643" s="912"/>
      <c r="BA643" s="912"/>
      <c r="BB643" s="912"/>
      <c r="BC643" s="912"/>
      <c r="BD643" s="912"/>
      <c r="BE643" s="912"/>
      <c r="BF643" s="912"/>
      <c r="BG643" s="912"/>
      <c r="BH643" s="912"/>
      <c r="BI643" s="912"/>
      <c r="BJ643" s="912"/>
      <c r="BK643" s="691"/>
    </row>
    <row r="644" spans="1:63" s="285" customFormat="1">
      <c r="A644" s="288"/>
      <c r="B644" s="288"/>
      <c r="C644" s="1396"/>
      <c r="D644" s="912"/>
      <c r="E644" s="912"/>
      <c r="F644" s="912"/>
      <c r="G644" s="912"/>
      <c r="H644" s="912"/>
      <c r="I644" s="912"/>
      <c r="J644" s="1010"/>
      <c r="K644" s="912"/>
      <c r="L644" s="912"/>
      <c r="M644" s="912"/>
      <c r="N644" s="912"/>
      <c r="O644" s="287"/>
      <c r="P644" s="912"/>
      <c r="Q644" s="997"/>
      <c r="R644" s="912"/>
      <c r="S644" s="912"/>
      <c r="T644" s="912"/>
      <c r="U644" s="912"/>
      <c r="V644" s="912"/>
      <c r="W644" s="912"/>
      <c r="X644" s="912"/>
      <c r="Y644" s="912"/>
      <c r="Z644" s="912"/>
      <c r="AA644" s="912"/>
      <c r="AB644" s="912"/>
      <c r="AC644" s="912"/>
      <c r="AD644" s="912"/>
      <c r="AE644" s="912"/>
      <c r="AF644" s="912"/>
      <c r="AG644" s="912"/>
      <c r="AH644" s="912"/>
      <c r="AI644" s="912"/>
      <c r="AJ644" s="912"/>
      <c r="AK644" s="912"/>
      <c r="AL644" s="912"/>
      <c r="AM644" s="912"/>
      <c r="AN644" s="912"/>
      <c r="AO644" s="912"/>
      <c r="AP644" s="912"/>
      <c r="AQ644" s="912"/>
      <c r="AR644" s="1010"/>
      <c r="AS644" s="912"/>
      <c r="AT644" s="912"/>
      <c r="AU644" s="912"/>
      <c r="AV644" s="912"/>
      <c r="AW644" s="912"/>
      <c r="AX644" s="912"/>
      <c r="AY644" s="1010"/>
      <c r="AZ644" s="912"/>
      <c r="BA644" s="912"/>
      <c r="BB644" s="912"/>
      <c r="BC644" s="912"/>
      <c r="BD644" s="912"/>
      <c r="BE644" s="912"/>
      <c r="BF644" s="912"/>
      <c r="BG644" s="912"/>
      <c r="BH644" s="912"/>
      <c r="BI644" s="912"/>
      <c r="BJ644" s="912"/>
      <c r="BK644" s="691"/>
    </row>
    <row r="645" spans="1:63" s="285" customFormat="1" ht="15.75" customHeight="1">
      <c r="A645" s="288"/>
      <c r="B645" s="288"/>
      <c r="C645" s="1396"/>
      <c r="D645" s="912"/>
      <c r="E645" s="912"/>
      <c r="F645" s="912"/>
      <c r="G645" s="912"/>
      <c r="H645" s="912"/>
      <c r="I645" s="912"/>
      <c r="J645" s="1010"/>
      <c r="K645" s="912"/>
      <c r="L645" s="912"/>
      <c r="M645" s="912"/>
      <c r="N645" s="912"/>
      <c r="O645" s="287"/>
      <c r="P645" s="912"/>
      <c r="Q645" s="997"/>
      <c r="R645" s="912"/>
      <c r="S645" s="912"/>
      <c r="T645" s="912"/>
      <c r="U645" s="912"/>
      <c r="V645" s="912"/>
      <c r="W645" s="912"/>
      <c r="X645" s="912"/>
      <c r="Y645" s="912"/>
      <c r="Z645" s="912"/>
      <c r="AA645" s="912"/>
      <c r="AB645" s="912"/>
      <c r="AC645" s="912"/>
      <c r="AD645" s="912"/>
      <c r="AE645" s="912"/>
      <c r="AF645" s="912"/>
      <c r="AG645" s="912"/>
      <c r="AH645" s="912"/>
      <c r="AI645" s="912"/>
      <c r="AJ645" s="912"/>
      <c r="AK645" s="912"/>
      <c r="AL645" s="912"/>
      <c r="AM645" s="912"/>
      <c r="AN645" s="912"/>
      <c r="AO645" s="912"/>
      <c r="AP645" s="912"/>
      <c r="AQ645" s="912"/>
      <c r="AR645" s="1010"/>
      <c r="AS645" s="912"/>
      <c r="AT645" s="912"/>
      <c r="AU645" s="912"/>
      <c r="AV645" s="912"/>
      <c r="AW645" s="912"/>
      <c r="AX645" s="912"/>
      <c r="AY645" s="1010"/>
      <c r="AZ645" s="912"/>
      <c r="BA645" s="912"/>
      <c r="BB645" s="912"/>
      <c r="BC645" s="912"/>
      <c r="BD645" s="912"/>
      <c r="BE645" s="912"/>
      <c r="BF645" s="912"/>
      <c r="BG645" s="912"/>
      <c r="BH645" s="912"/>
      <c r="BI645" s="912"/>
      <c r="BJ645" s="912"/>
      <c r="BK645" s="691"/>
    </row>
    <row r="646" spans="1:63" s="285" customFormat="1">
      <c r="A646" s="288"/>
      <c r="B646" s="288"/>
      <c r="C646" s="1396"/>
      <c r="D646" s="912"/>
      <c r="E646" s="912"/>
      <c r="F646" s="912"/>
      <c r="G646" s="912"/>
      <c r="H646" s="912"/>
      <c r="I646" s="912"/>
      <c r="J646" s="1010"/>
      <c r="K646" s="912"/>
      <c r="L646" s="912"/>
      <c r="M646" s="912"/>
      <c r="N646" s="912"/>
      <c r="O646" s="287"/>
      <c r="P646" s="912"/>
      <c r="Q646" s="997"/>
      <c r="R646" s="912"/>
      <c r="S646" s="912"/>
      <c r="T646" s="912"/>
      <c r="U646" s="912"/>
      <c r="V646" s="912"/>
      <c r="W646" s="912"/>
      <c r="X646" s="912"/>
      <c r="Y646" s="912"/>
      <c r="Z646" s="912"/>
      <c r="AA646" s="912"/>
      <c r="AB646" s="912"/>
      <c r="AC646" s="912"/>
      <c r="AD646" s="912"/>
      <c r="AE646" s="912"/>
      <c r="AF646" s="912"/>
      <c r="AG646" s="912"/>
      <c r="AH646" s="912"/>
      <c r="AI646" s="912"/>
      <c r="AJ646" s="912"/>
      <c r="AK646" s="912"/>
      <c r="AL646" s="912"/>
      <c r="AM646" s="912"/>
      <c r="AN646" s="912"/>
      <c r="AO646" s="912"/>
      <c r="AP646" s="912"/>
      <c r="AQ646" s="912"/>
      <c r="AR646" s="1010"/>
      <c r="AS646" s="912"/>
      <c r="AT646" s="912"/>
      <c r="AU646" s="912"/>
      <c r="AV646" s="912"/>
      <c r="AW646" s="912"/>
      <c r="AX646" s="912"/>
      <c r="AY646" s="1010"/>
      <c r="AZ646" s="912"/>
      <c r="BA646" s="912"/>
      <c r="BB646" s="912"/>
      <c r="BC646" s="912"/>
      <c r="BD646" s="912"/>
      <c r="BE646" s="912"/>
      <c r="BF646" s="912"/>
      <c r="BG646" s="912"/>
      <c r="BH646" s="912"/>
      <c r="BI646" s="912"/>
      <c r="BJ646" s="912"/>
      <c r="BK646" s="691"/>
    </row>
    <row r="647" spans="1:63" s="285" customFormat="1" ht="15.75" customHeight="1">
      <c r="A647" s="288"/>
      <c r="B647" s="288"/>
      <c r="C647" s="1396"/>
      <c r="D647" s="912"/>
      <c r="E647" s="912"/>
      <c r="F647" s="912"/>
      <c r="G647" s="912"/>
      <c r="H647" s="912"/>
      <c r="I647" s="912"/>
      <c r="J647" s="1010"/>
      <c r="K647" s="912"/>
      <c r="L647" s="912"/>
      <c r="M647" s="912"/>
      <c r="N647" s="912"/>
      <c r="O647" s="287"/>
      <c r="P647" s="912"/>
      <c r="Q647" s="997"/>
      <c r="R647" s="912"/>
      <c r="S647" s="912"/>
      <c r="T647" s="912"/>
      <c r="U647" s="912"/>
      <c r="V647" s="912"/>
      <c r="W647" s="912"/>
      <c r="X647" s="912"/>
      <c r="Y647" s="912"/>
      <c r="Z647" s="912"/>
      <c r="AA647" s="912"/>
      <c r="AB647" s="912"/>
      <c r="AC647" s="912"/>
      <c r="AD647" s="912"/>
      <c r="AE647" s="912"/>
      <c r="AF647" s="912"/>
      <c r="AG647" s="912"/>
      <c r="AH647" s="912"/>
      <c r="AI647" s="912"/>
      <c r="AJ647" s="912"/>
      <c r="AK647" s="912"/>
      <c r="AL647" s="912"/>
      <c r="AM647" s="912"/>
      <c r="AN647" s="912"/>
      <c r="AO647" s="912"/>
      <c r="AP647" s="912"/>
      <c r="AQ647" s="912"/>
      <c r="AR647" s="1010"/>
      <c r="AS647" s="912"/>
      <c r="AT647" s="912"/>
      <c r="AU647" s="912"/>
      <c r="AV647" s="912"/>
      <c r="AW647" s="912"/>
      <c r="AX647" s="912"/>
      <c r="AY647" s="1010"/>
      <c r="AZ647" s="912"/>
      <c r="BA647" s="912"/>
      <c r="BB647" s="912"/>
      <c r="BC647" s="912"/>
      <c r="BD647" s="912"/>
      <c r="BE647" s="912"/>
      <c r="BF647" s="912"/>
      <c r="BG647" s="912"/>
      <c r="BH647" s="912"/>
      <c r="BI647" s="912"/>
      <c r="BJ647" s="912"/>
      <c r="BK647" s="691"/>
    </row>
    <row r="648" spans="1:63" s="285" customFormat="1">
      <c r="A648" s="288"/>
      <c r="B648" s="288"/>
      <c r="C648" s="1396"/>
      <c r="D648" s="912"/>
      <c r="E648" s="912"/>
      <c r="F648" s="912"/>
      <c r="G648" s="912"/>
      <c r="H648" s="912"/>
      <c r="I648" s="912"/>
      <c r="J648" s="1010"/>
      <c r="K648" s="912"/>
      <c r="L648" s="912"/>
      <c r="M648" s="912"/>
      <c r="N648" s="912"/>
      <c r="O648" s="287"/>
      <c r="P648" s="912"/>
      <c r="Q648" s="997"/>
      <c r="R648" s="912"/>
      <c r="S648" s="912"/>
      <c r="T648" s="912"/>
      <c r="U648" s="912"/>
      <c r="V648" s="912"/>
      <c r="W648" s="912"/>
      <c r="X648" s="912"/>
      <c r="Y648" s="912"/>
      <c r="Z648" s="912"/>
      <c r="AA648" s="912"/>
      <c r="AB648" s="912"/>
      <c r="AC648" s="912"/>
      <c r="AD648" s="912"/>
      <c r="AE648" s="912"/>
      <c r="AF648" s="912"/>
      <c r="AG648" s="912"/>
      <c r="AH648" s="912"/>
      <c r="AI648" s="912"/>
      <c r="AJ648" s="912"/>
      <c r="AK648" s="912"/>
      <c r="AL648" s="912"/>
      <c r="AM648" s="912"/>
      <c r="AN648" s="912"/>
      <c r="AO648" s="912"/>
      <c r="AP648" s="912"/>
      <c r="AQ648" s="912"/>
      <c r="AR648" s="1010"/>
      <c r="AS648" s="912"/>
      <c r="AT648" s="912"/>
      <c r="AU648" s="912"/>
      <c r="AV648" s="912"/>
      <c r="AW648" s="912"/>
      <c r="AX648" s="912"/>
      <c r="AY648" s="1010"/>
      <c r="AZ648" s="912"/>
      <c r="BA648" s="912"/>
      <c r="BB648" s="912"/>
      <c r="BC648" s="912"/>
      <c r="BD648" s="912"/>
      <c r="BE648" s="912"/>
      <c r="BF648" s="912"/>
      <c r="BG648" s="912"/>
      <c r="BH648" s="912"/>
      <c r="BI648" s="912"/>
      <c r="BJ648" s="912"/>
      <c r="BK648" s="691"/>
    </row>
    <row r="649" spans="1:63" s="285" customFormat="1" ht="15.75" customHeight="1">
      <c r="A649" s="288"/>
      <c r="B649" s="288"/>
      <c r="C649" s="1396"/>
      <c r="D649" s="912"/>
      <c r="E649" s="912"/>
      <c r="F649" s="912"/>
      <c r="G649" s="912"/>
      <c r="H649" s="912"/>
      <c r="I649" s="912"/>
      <c r="J649" s="1010"/>
      <c r="K649" s="912"/>
      <c r="L649" s="912"/>
      <c r="M649" s="912"/>
      <c r="N649" s="912"/>
      <c r="O649" s="287"/>
      <c r="P649" s="912"/>
      <c r="Q649" s="997"/>
      <c r="R649" s="912"/>
      <c r="S649" s="912"/>
      <c r="T649" s="912"/>
      <c r="U649" s="912"/>
      <c r="V649" s="912"/>
      <c r="W649" s="912"/>
      <c r="X649" s="912"/>
      <c r="Y649" s="912"/>
      <c r="Z649" s="912"/>
      <c r="AA649" s="912"/>
      <c r="AB649" s="912"/>
      <c r="AC649" s="912"/>
      <c r="AD649" s="912"/>
      <c r="AE649" s="912"/>
      <c r="AF649" s="912"/>
      <c r="AG649" s="912"/>
      <c r="AH649" s="912"/>
      <c r="AI649" s="912"/>
      <c r="AJ649" s="912"/>
      <c r="AK649" s="912"/>
      <c r="AL649" s="912"/>
      <c r="AM649" s="912"/>
      <c r="AN649" s="912"/>
      <c r="AO649" s="912"/>
      <c r="AP649" s="912"/>
      <c r="AQ649" s="912"/>
      <c r="AR649" s="1010"/>
      <c r="AS649" s="912"/>
      <c r="AT649" s="912"/>
      <c r="AU649" s="912"/>
      <c r="AV649" s="912"/>
      <c r="AW649" s="912"/>
      <c r="AX649" s="912"/>
      <c r="AY649" s="1010"/>
      <c r="AZ649" s="912"/>
      <c r="BA649" s="912"/>
      <c r="BB649" s="912"/>
      <c r="BC649" s="912"/>
      <c r="BD649" s="912"/>
      <c r="BE649" s="912"/>
      <c r="BF649" s="912"/>
      <c r="BG649" s="912"/>
      <c r="BH649" s="912"/>
      <c r="BI649" s="912"/>
      <c r="BJ649" s="912"/>
      <c r="BK649" s="691"/>
    </row>
    <row r="650" spans="1:63" s="285" customFormat="1">
      <c r="A650" s="288"/>
      <c r="B650" s="288"/>
      <c r="C650" s="1396"/>
      <c r="D650" s="912"/>
      <c r="E650" s="912"/>
      <c r="F650" s="912"/>
      <c r="G650" s="912"/>
      <c r="H650" s="912"/>
      <c r="I650" s="912"/>
      <c r="J650" s="1010"/>
      <c r="K650" s="912"/>
      <c r="L650" s="912"/>
      <c r="M650" s="912"/>
      <c r="N650" s="912"/>
      <c r="O650" s="287"/>
      <c r="P650" s="912"/>
      <c r="Q650" s="997"/>
      <c r="R650" s="912"/>
      <c r="S650" s="912"/>
      <c r="T650" s="912"/>
      <c r="U650" s="912"/>
      <c r="V650" s="912"/>
      <c r="W650" s="912"/>
      <c r="X650" s="912"/>
      <c r="Y650" s="912"/>
      <c r="Z650" s="912"/>
      <c r="AA650" s="912"/>
      <c r="AB650" s="912"/>
      <c r="AC650" s="912"/>
      <c r="AD650" s="912"/>
      <c r="AE650" s="912"/>
      <c r="AF650" s="912"/>
      <c r="AG650" s="912"/>
      <c r="AH650" s="912"/>
      <c r="AI650" s="912"/>
      <c r="AJ650" s="912"/>
      <c r="AK650" s="912"/>
      <c r="AL650" s="912"/>
      <c r="AM650" s="912"/>
      <c r="AN650" s="912"/>
      <c r="AO650" s="912"/>
      <c r="AP650" s="912"/>
      <c r="AQ650" s="912"/>
      <c r="AR650" s="1010"/>
      <c r="AS650" s="912"/>
      <c r="AT650" s="912"/>
      <c r="AU650" s="912"/>
      <c r="AV650" s="912"/>
      <c r="AW650" s="912"/>
      <c r="AX650" s="912"/>
      <c r="AY650" s="1010"/>
      <c r="AZ650" s="912"/>
      <c r="BA650" s="912"/>
      <c r="BB650" s="912"/>
      <c r="BC650" s="912"/>
      <c r="BD650" s="912"/>
      <c r="BE650" s="912"/>
      <c r="BF650" s="912"/>
      <c r="BG650" s="912"/>
      <c r="BH650" s="912"/>
      <c r="BI650" s="912"/>
      <c r="BJ650" s="912"/>
      <c r="BK650" s="691"/>
    </row>
    <row r="651" spans="1:63" s="285" customFormat="1" ht="15.75" customHeight="1">
      <c r="A651" s="288"/>
      <c r="B651" s="288"/>
      <c r="C651" s="1396"/>
      <c r="D651" s="912"/>
      <c r="E651" s="912"/>
      <c r="F651" s="912"/>
      <c r="G651" s="912"/>
      <c r="H651" s="912"/>
      <c r="I651" s="912"/>
      <c r="J651" s="1010"/>
      <c r="K651" s="912"/>
      <c r="L651" s="912"/>
      <c r="M651" s="912"/>
      <c r="N651" s="912"/>
      <c r="O651" s="287"/>
      <c r="P651" s="912"/>
      <c r="Q651" s="997"/>
      <c r="R651" s="912"/>
      <c r="S651" s="912"/>
      <c r="T651" s="912"/>
      <c r="U651" s="912"/>
      <c r="V651" s="912"/>
      <c r="W651" s="912"/>
      <c r="X651" s="912"/>
      <c r="Y651" s="912"/>
      <c r="Z651" s="912"/>
      <c r="AA651" s="912"/>
      <c r="AB651" s="912"/>
      <c r="AC651" s="912"/>
      <c r="AD651" s="912"/>
      <c r="AE651" s="912"/>
      <c r="AF651" s="912"/>
      <c r="AG651" s="912"/>
      <c r="AH651" s="912"/>
      <c r="AI651" s="912"/>
      <c r="AJ651" s="912"/>
      <c r="AK651" s="912"/>
      <c r="AL651" s="912"/>
      <c r="AM651" s="912"/>
      <c r="AN651" s="912"/>
      <c r="AO651" s="912"/>
      <c r="AP651" s="912"/>
      <c r="AQ651" s="912"/>
      <c r="AR651" s="1010"/>
      <c r="AS651" s="912"/>
      <c r="AT651" s="912"/>
      <c r="AU651" s="912"/>
      <c r="AV651" s="912"/>
      <c r="AW651" s="912"/>
      <c r="AX651" s="912"/>
      <c r="AY651" s="1010"/>
      <c r="AZ651" s="912"/>
      <c r="BA651" s="912"/>
      <c r="BB651" s="912"/>
      <c r="BC651" s="912"/>
      <c r="BD651" s="912"/>
      <c r="BE651" s="912"/>
      <c r="BF651" s="912"/>
      <c r="BG651" s="912"/>
      <c r="BH651" s="912"/>
      <c r="BI651" s="912"/>
      <c r="BJ651" s="912"/>
      <c r="BK651" s="691"/>
    </row>
    <row r="652" spans="1:63" s="285" customFormat="1">
      <c r="A652" s="288"/>
      <c r="B652" s="288"/>
      <c r="C652" s="1396"/>
      <c r="D652" s="912"/>
      <c r="E652" s="912"/>
      <c r="F652" s="912"/>
      <c r="G652" s="912"/>
      <c r="H652" s="912"/>
      <c r="I652" s="912"/>
      <c r="J652" s="1010"/>
      <c r="K652" s="912"/>
      <c r="L652" s="912"/>
      <c r="M652" s="912"/>
      <c r="N652" s="912"/>
      <c r="O652" s="287"/>
      <c r="P652" s="912"/>
      <c r="Q652" s="997"/>
      <c r="R652" s="912"/>
      <c r="S652" s="912"/>
      <c r="T652" s="912"/>
      <c r="U652" s="912"/>
      <c r="V652" s="912"/>
      <c r="W652" s="912"/>
      <c r="X652" s="912"/>
      <c r="Y652" s="912"/>
      <c r="Z652" s="912"/>
      <c r="AA652" s="912"/>
      <c r="AB652" s="912"/>
      <c r="AC652" s="912"/>
      <c r="AD652" s="912"/>
      <c r="AE652" s="912"/>
      <c r="AF652" s="912"/>
      <c r="AG652" s="912"/>
      <c r="AH652" s="912"/>
      <c r="AI652" s="912"/>
      <c r="AJ652" s="912"/>
      <c r="AK652" s="912"/>
      <c r="AL652" s="912"/>
      <c r="AM652" s="912"/>
      <c r="AN652" s="912"/>
      <c r="AO652" s="912"/>
      <c r="AP652" s="912"/>
      <c r="AQ652" s="912"/>
      <c r="AR652" s="1010"/>
      <c r="AS652" s="912"/>
      <c r="AT652" s="912"/>
      <c r="AU652" s="912"/>
      <c r="AV652" s="912"/>
      <c r="AW652" s="912"/>
      <c r="AX652" s="912"/>
      <c r="AY652" s="1010"/>
      <c r="AZ652" s="912"/>
      <c r="BA652" s="912"/>
      <c r="BB652" s="912"/>
      <c r="BC652" s="912"/>
      <c r="BD652" s="912"/>
      <c r="BE652" s="912"/>
      <c r="BF652" s="912"/>
      <c r="BG652" s="912"/>
      <c r="BH652" s="912"/>
      <c r="BI652" s="912"/>
      <c r="BJ652" s="912"/>
      <c r="BK652" s="691"/>
    </row>
    <row r="653" spans="1:63" s="285" customFormat="1" ht="15.75" customHeight="1">
      <c r="A653" s="288"/>
      <c r="B653" s="288"/>
      <c r="C653" s="1396"/>
      <c r="D653" s="912"/>
      <c r="E653" s="912"/>
      <c r="F653" s="912"/>
      <c r="G653" s="912"/>
      <c r="H653" s="912"/>
      <c r="I653" s="912"/>
      <c r="J653" s="1010"/>
      <c r="K653" s="912"/>
      <c r="L653" s="912"/>
      <c r="M653" s="912"/>
      <c r="N653" s="912"/>
      <c r="O653" s="287"/>
      <c r="P653" s="912"/>
      <c r="Q653" s="997"/>
      <c r="R653" s="912"/>
      <c r="S653" s="912"/>
      <c r="T653" s="912"/>
      <c r="U653" s="912"/>
      <c r="V653" s="912"/>
      <c r="W653" s="912"/>
      <c r="X653" s="912"/>
      <c r="Y653" s="912"/>
      <c r="Z653" s="912"/>
      <c r="AA653" s="912"/>
      <c r="AB653" s="912"/>
      <c r="AC653" s="912"/>
      <c r="AD653" s="912"/>
      <c r="AE653" s="912"/>
      <c r="AF653" s="912"/>
      <c r="AG653" s="912"/>
      <c r="AH653" s="912"/>
      <c r="AI653" s="912"/>
      <c r="AJ653" s="912"/>
      <c r="AK653" s="912"/>
      <c r="AL653" s="912"/>
      <c r="AM653" s="912"/>
      <c r="AN653" s="912"/>
      <c r="AO653" s="912"/>
      <c r="AP653" s="912"/>
      <c r="AQ653" s="912"/>
      <c r="AR653" s="1010"/>
      <c r="AS653" s="912"/>
      <c r="AT653" s="912"/>
      <c r="AU653" s="912"/>
      <c r="AV653" s="912"/>
      <c r="AW653" s="912"/>
      <c r="AX653" s="912"/>
      <c r="AY653" s="1010"/>
      <c r="AZ653" s="912"/>
      <c r="BA653" s="912"/>
      <c r="BB653" s="912"/>
      <c r="BC653" s="912"/>
      <c r="BD653" s="912"/>
      <c r="BE653" s="912"/>
      <c r="BF653" s="912"/>
      <c r="BG653" s="912"/>
      <c r="BH653" s="912"/>
      <c r="BI653" s="912"/>
      <c r="BJ653" s="912"/>
      <c r="BK653" s="691"/>
    </row>
    <row r="654" spans="1:63" s="285" customFormat="1">
      <c r="A654" s="288"/>
      <c r="B654" s="288"/>
      <c r="C654" s="1396"/>
      <c r="D654" s="912"/>
      <c r="E654" s="912"/>
      <c r="F654" s="912"/>
      <c r="G654" s="912"/>
      <c r="H654" s="912"/>
      <c r="I654" s="912"/>
      <c r="J654" s="1010"/>
      <c r="K654" s="912"/>
      <c r="L654" s="912"/>
      <c r="M654" s="912"/>
      <c r="N654" s="912"/>
      <c r="O654" s="287"/>
      <c r="P654" s="912"/>
      <c r="Q654" s="997"/>
      <c r="R654" s="912"/>
      <c r="S654" s="912"/>
      <c r="T654" s="912"/>
      <c r="U654" s="912"/>
      <c r="V654" s="912"/>
      <c r="W654" s="912"/>
      <c r="X654" s="912"/>
      <c r="Y654" s="912"/>
      <c r="Z654" s="912"/>
      <c r="AA654" s="912"/>
      <c r="AB654" s="912"/>
      <c r="AC654" s="912"/>
      <c r="AD654" s="912"/>
      <c r="AE654" s="912"/>
      <c r="AF654" s="912"/>
      <c r="AG654" s="912"/>
      <c r="AH654" s="912"/>
      <c r="AI654" s="912"/>
      <c r="AJ654" s="912"/>
      <c r="AK654" s="912"/>
      <c r="AL654" s="912"/>
      <c r="AM654" s="912"/>
      <c r="AN654" s="912"/>
      <c r="AO654" s="912"/>
      <c r="AP654" s="912"/>
      <c r="AQ654" s="912"/>
      <c r="AR654" s="1010"/>
      <c r="AS654" s="912"/>
      <c r="AT654" s="912"/>
      <c r="AU654" s="912"/>
      <c r="AV654" s="912"/>
      <c r="AW654" s="912"/>
      <c r="AX654" s="912"/>
      <c r="AY654" s="1010"/>
      <c r="AZ654" s="912"/>
      <c r="BA654" s="912"/>
      <c r="BB654" s="912"/>
      <c r="BC654" s="912"/>
      <c r="BD654" s="912"/>
      <c r="BE654" s="912"/>
      <c r="BF654" s="912"/>
      <c r="BG654" s="912"/>
      <c r="BH654" s="912"/>
      <c r="BI654" s="912"/>
      <c r="BJ654" s="912"/>
      <c r="BK654" s="691"/>
    </row>
    <row r="655" spans="1:63" s="285" customFormat="1" ht="15.75" customHeight="1">
      <c r="A655" s="288"/>
      <c r="B655" s="288"/>
      <c r="C655" s="1396"/>
      <c r="D655" s="912"/>
      <c r="E655" s="912"/>
      <c r="F655" s="912"/>
      <c r="G655" s="912"/>
      <c r="H655" s="912"/>
      <c r="I655" s="912"/>
      <c r="J655" s="1010"/>
      <c r="K655" s="912"/>
      <c r="L655" s="912"/>
      <c r="M655" s="912"/>
      <c r="N655" s="912"/>
      <c r="O655" s="287"/>
      <c r="P655" s="912"/>
      <c r="Q655" s="997"/>
      <c r="R655" s="912"/>
      <c r="S655" s="912"/>
      <c r="T655" s="912"/>
      <c r="U655" s="912"/>
      <c r="V655" s="912"/>
      <c r="W655" s="912"/>
      <c r="X655" s="912"/>
      <c r="Y655" s="912"/>
      <c r="Z655" s="912"/>
      <c r="AA655" s="912"/>
      <c r="AB655" s="912"/>
      <c r="AC655" s="912"/>
      <c r="AD655" s="912"/>
      <c r="AE655" s="912"/>
      <c r="AF655" s="912"/>
      <c r="AG655" s="912"/>
      <c r="AH655" s="912"/>
      <c r="AI655" s="912"/>
      <c r="AJ655" s="912"/>
      <c r="AK655" s="912"/>
      <c r="AL655" s="912"/>
      <c r="AM655" s="912"/>
      <c r="AN655" s="912"/>
      <c r="AO655" s="912"/>
      <c r="AP655" s="912"/>
      <c r="AQ655" s="912"/>
      <c r="AR655" s="1010"/>
      <c r="AS655" s="912"/>
      <c r="AT655" s="912"/>
      <c r="AU655" s="912"/>
      <c r="AV655" s="912"/>
      <c r="AW655" s="912"/>
      <c r="AX655" s="912"/>
      <c r="AY655" s="1010"/>
      <c r="AZ655" s="912"/>
      <c r="BA655" s="912"/>
      <c r="BB655" s="912"/>
      <c r="BC655" s="912"/>
      <c r="BD655" s="912"/>
      <c r="BE655" s="912"/>
      <c r="BF655" s="912"/>
      <c r="BG655" s="912"/>
      <c r="BH655" s="912"/>
      <c r="BI655" s="912"/>
      <c r="BJ655" s="912"/>
      <c r="BK655" s="691"/>
    </row>
    <row r="656" spans="1:63" s="285" customFormat="1">
      <c r="A656" s="288"/>
      <c r="B656" s="288"/>
      <c r="C656" s="1396"/>
      <c r="D656" s="912"/>
      <c r="E656" s="912"/>
      <c r="F656" s="912"/>
      <c r="G656" s="912"/>
      <c r="H656" s="912"/>
      <c r="I656" s="912"/>
      <c r="J656" s="1010"/>
      <c r="K656" s="912"/>
      <c r="L656" s="912"/>
      <c r="M656" s="912"/>
      <c r="N656" s="912"/>
      <c r="O656" s="287"/>
      <c r="P656" s="912"/>
      <c r="Q656" s="997"/>
      <c r="R656" s="912"/>
      <c r="S656" s="912"/>
      <c r="T656" s="912"/>
      <c r="U656" s="912"/>
      <c r="V656" s="912"/>
      <c r="W656" s="912"/>
      <c r="X656" s="912"/>
      <c r="Y656" s="912"/>
      <c r="Z656" s="912"/>
      <c r="AA656" s="912"/>
      <c r="AB656" s="912"/>
      <c r="AC656" s="912"/>
      <c r="AD656" s="912"/>
      <c r="AE656" s="912"/>
      <c r="AF656" s="912"/>
      <c r="AG656" s="912"/>
      <c r="AH656" s="912"/>
      <c r="AI656" s="912"/>
      <c r="AJ656" s="912"/>
      <c r="AK656" s="912"/>
      <c r="AL656" s="912"/>
      <c r="AM656" s="912"/>
      <c r="AN656" s="912"/>
      <c r="AO656" s="912"/>
      <c r="AP656" s="912"/>
      <c r="AQ656" s="912"/>
      <c r="AR656" s="1010"/>
      <c r="AS656" s="912"/>
      <c r="AT656" s="912"/>
      <c r="AU656" s="912"/>
      <c r="AV656" s="912"/>
      <c r="AW656" s="912"/>
      <c r="AX656" s="912"/>
      <c r="AY656" s="1010"/>
      <c r="AZ656" s="912"/>
      <c r="BA656" s="912"/>
      <c r="BB656" s="912"/>
      <c r="BC656" s="912"/>
      <c r="BD656" s="912"/>
      <c r="BE656" s="912"/>
      <c r="BF656" s="912"/>
      <c r="BG656" s="912"/>
      <c r="BH656" s="912"/>
      <c r="BI656" s="912"/>
      <c r="BJ656" s="912"/>
      <c r="BK656" s="691"/>
    </row>
    <row r="657" spans="1:63" s="285" customFormat="1" ht="15.75" customHeight="1">
      <c r="A657" s="288"/>
      <c r="B657" s="288"/>
      <c r="C657" s="1396"/>
      <c r="D657" s="912"/>
      <c r="E657" s="912"/>
      <c r="F657" s="912"/>
      <c r="G657" s="912"/>
      <c r="H657" s="912"/>
      <c r="I657" s="912"/>
      <c r="J657" s="1010"/>
      <c r="K657" s="912"/>
      <c r="L657" s="912"/>
      <c r="M657" s="912"/>
      <c r="N657" s="912"/>
      <c r="O657" s="287"/>
      <c r="P657" s="912"/>
      <c r="Q657" s="997"/>
      <c r="R657" s="912"/>
      <c r="S657" s="912"/>
      <c r="T657" s="912"/>
      <c r="U657" s="912"/>
      <c r="V657" s="912"/>
      <c r="W657" s="912"/>
      <c r="X657" s="912"/>
      <c r="Y657" s="912"/>
      <c r="Z657" s="912"/>
      <c r="AA657" s="912"/>
      <c r="AB657" s="912"/>
      <c r="AC657" s="912"/>
      <c r="AD657" s="912"/>
      <c r="AE657" s="912"/>
      <c r="AF657" s="912"/>
      <c r="AG657" s="912"/>
      <c r="AH657" s="912"/>
      <c r="AI657" s="912"/>
      <c r="AJ657" s="912"/>
      <c r="AK657" s="912"/>
      <c r="AL657" s="912"/>
      <c r="AM657" s="912"/>
      <c r="AN657" s="912"/>
      <c r="AO657" s="912"/>
      <c r="AP657" s="912"/>
      <c r="AQ657" s="912"/>
      <c r="AR657" s="1010"/>
      <c r="AS657" s="912"/>
      <c r="AT657" s="912"/>
      <c r="AU657" s="912"/>
      <c r="AV657" s="912"/>
      <c r="AW657" s="912"/>
      <c r="AX657" s="912"/>
      <c r="AY657" s="1010"/>
      <c r="AZ657" s="912"/>
      <c r="BA657" s="912"/>
      <c r="BB657" s="912"/>
      <c r="BC657" s="912"/>
      <c r="BD657" s="912"/>
      <c r="BE657" s="912"/>
      <c r="BF657" s="912"/>
      <c r="BG657" s="912"/>
      <c r="BH657" s="912"/>
      <c r="BI657" s="912"/>
      <c r="BJ657" s="912"/>
      <c r="BK657" s="691"/>
    </row>
    <row r="658" spans="1:63" s="285" customFormat="1">
      <c r="A658" s="288"/>
      <c r="B658" s="288"/>
      <c r="C658" s="1396"/>
      <c r="D658" s="912"/>
      <c r="E658" s="912"/>
      <c r="F658" s="912"/>
      <c r="G658" s="912"/>
      <c r="H658" s="912"/>
      <c r="I658" s="912"/>
      <c r="J658" s="1010"/>
      <c r="K658" s="912"/>
      <c r="L658" s="912"/>
      <c r="M658" s="912"/>
      <c r="N658" s="912"/>
      <c r="O658" s="287"/>
      <c r="P658" s="912"/>
      <c r="Q658" s="997"/>
      <c r="R658" s="912"/>
      <c r="S658" s="912"/>
      <c r="T658" s="912"/>
      <c r="U658" s="912"/>
      <c r="V658" s="912"/>
      <c r="W658" s="912"/>
      <c r="X658" s="912"/>
      <c r="Y658" s="912"/>
      <c r="Z658" s="912"/>
      <c r="AA658" s="912"/>
      <c r="AB658" s="912"/>
      <c r="AC658" s="912"/>
      <c r="AD658" s="912"/>
      <c r="AE658" s="912"/>
      <c r="AF658" s="912"/>
      <c r="AG658" s="912"/>
      <c r="AH658" s="912"/>
      <c r="AI658" s="912"/>
      <c r="AJ658" s="912"/>
      <c r="AK658" s="912"/>
      <c r="AL658" s="912"/>
      <c r="AM658" s="912"/>
      <c r="AN658" s="912"/>
      <c r="AO658" s="912"/>
      <c r="AP658" s="912"/>
      <c r="AQ658" s="912"/>
      <c r="AR658" s="1010"/>
      <c r="AS658" s="912"/>
      <c r="AT658" s="912"/>
      <c r="AU658" s="912"/>
      <c r="AV658" s="912"/>
      <c r="AW658" s="912"/>
      <c r="AX658" s="912"/>
      <c r="AY658" s="1010"/>
      <c r="AZ658" s="912"/>
      <c r="BA658" s="912"/>
      <c r="BB658" s="912"/>
      <c r="BC658" s="912"/>
      <c r="BD658" s="912"/>
      <c r="BE658" s="912"/>
      <c r="BF658" s="912"/>
      <c r="BG658" s="912"/>
      <c r="BH658" s="912"/>
      <c r="BI658" s="912"/>
      <c r="BJ658" s="912"/>
      <c r="BK658" s="691"/>
    </row>
    <row r="659" spans="1:63" s="285" customFormat="1" ht="15.75" customHeight="1">
      <c r="A659" s="288"/>
      <c r="B659" s="288"/>
      <c r="C659" s="1396"/>
      <c r="D659" s="912"/>
      <c r="E659" s="912"/>
      <c r="F659" s="912"/>
      <c r="G659" s="912"/>
      <c r="H659" s="912"/>
      <c r="I659" s="912"/>
      <c r="J659" s="1010"/>
      <c r="K659" s="912"/>
      <c r="L659" s="912"/>
      <c r="M659" s="912"/>
      <c r="N659" s="912"/>
      <c r="O659" s="287"/>
      <c r="P659" s="912"/>
      <c r="Q659" s="997"/>
      <c r="R659" s="912"/>
      <c r="S659" s="912"/>
      <c r="T659" s="912"/>
      <c r="U659" s="912"/>
      <c r="V659" s="912"/>
      <c r="W659" s="912"/>
      <c r="X659" s="912"/>
      <c r="Y659" s="912"/>
      <c r="Z659" s="912"/>
      <c r="AA659" s="912"/>
      <c r="AB659" s="912"/>
      <c r="AC659" s="912"/>
      <c r="AD659" s="912"/>
      <c r="AE659" s="912"/>
      <c r="AF659" s="912"/>
      <c r="AG659" s="912"/>
      <c r="AH659" s="912"/>
      <c r="AI659" s="912"/>
      <c r="AJ659" s="912"/>
      <c r="AK659" s="912"/>
      <c r="AL659" s="912"/>
      <c r="AM659" s="912"/>
      <c r="AN659" s="912"/>
      <c r="AO659" s="912"/>
      <c r="AP659" s="912"/>
      <c r="AQ659" s="912"/>
      <c r="AR659" s="1010"/>
      <c r="AS659" s="912"/>
      <c r="AT659" s="912"/>
      <c r="AU659" s="912"/>
      <c r="AV659" s="912"/>
      <c r="AW659" s="912"/>
      <c r="AX659" s="912"/>
      <c r="AY659" s="1010"/>
      <c r="AZ659" s="912"/>
      <c r="BA659" s="912"/>
      <c r="BB659" s="912"/>
      <c r="BC659" s="912"/>
      <c r="BD659" s="912"/>
      <c r="BE659" s="912"/>
      <c r="BF659" s="912"/>
      <c r="BG659" s="912"/>
      <c r="BH659" s="912"/>
      <c r="BI659" s="912"/>
      <c r="BJ659" s="912"/>
      <c r="BK659" s="691"/>
    </row>
    <row r="660" spans="1:63" s="285" customFormat="1">
      <c r="A660" s="288"/>
      <c r="B660" s="288"/>
      <c r="C660" s="1396"/>
      <c r="D660" s="912"/>
      <c r="E660" s="912"/>
      <c r="F660" s="912"/>
      <c r="G660" s="912"/>
      <c r="H660" s="912"/>
      <c r="I660" s="912"/>
      <c r="J660" s="1010"/>
      <c r="K660" s="912"/>
      <c r="L660" s="912"/>
      <c r="M660" s="912"/>
      <c r="N660" s="912"/>
      <c r="O660" s="287"/>
      <c r="P660" s="912"/>
      <c r="Q660" s="997"/>
      <c r="R660" s="912"/>
      <c r="S660" s="912"/>
      <c r="T660" s="912"/>
      <c r="U660" s="912"/>
      <c r="V660" s="912"/>
      <c r="W660" s="912"/>
      <c r="X660" s="912"/>
      <c r="Y660" s="912"/>
      <c r="Z660" s="912"/>
      <c r="AA660" s="912"/>
      <c r="AB660" s="912"/>
      <c r="AC660" s="912"/>
      <c r="AD660" s="912"/>
      <c r="AE660" s="912"/>
      <c r="AF660" s="912"/>
      <c r="AG660" s="912"/>
      <c r="AH660" s="912"/>
      <c r="AI660" s="912"/>
      <c r="AJ660" s="912"/>
      <c r="AK660" s="912"/>
      <c r="AL660" s="912"/>
      <c r="AM660" s="912"/>
      <c r="AN660" s="912"/>
      <c r="AO660" s="912"/>
      <c r="AP660" s="912"/>
      <c r="AQ660" s="912"/>
      <c r="AR660" s="1010"/>
      <c r="AS660" s="912"/>
      <c r="AT660" s="912"/>
      <c r="AU660" s="912"/>
      <c r="AV660" s="912"/>
      <c r="AW660" s="912"/>
      <c r="AX660" s="912"/>
      <c r="AY660" s="1010"/>
      <c r="AZ660" s="912"/>
      <c r="BA660" s="912"/>
      <c r="BB660" s="912"/>
      <c r="BC660" s="912"/>
      <c r="BD660" s="912"/>
      <c r="BE660" s="912"/>
      <c r="BF660" s="912"/>
      <c r="BG660" s="912"/>
      <c r="BH660" s="912"/>
      <c r="BI660" s="912"/>
      <c r="BJ660" s="912"/>
      <c r="BK660" s="691"/>
    </row>
    <row r="661" spans="1:63" s="285" customFormat="1" ht="15.75" customHeight="1">
      <c r="A661" s="288"/>
      <c r="B661" s="288"/>
      <c r="C661" s="1396"/>
      <c r="D661" s="912"/>
      <c r="E661" s="912"/>
      <c r="F661" s="912"/>
      <c r="G661" s="912"/>
      <c r="H661" s="912"/>
      <c r="I661" s="912"/>
      <c r="J661" s="1010"/>
      <c r="K661" s="912"/>
      <c r="L661" s="912"/>
      <c r="M661" s="912"/>
      <c r="N661" s="912"/>
      <c r="O661" s="287"/>
      <c r="P661" s="912"/>
      <c r="Q661" s="997"/>
      <c r="R661" s="912"/>
      <c r="S661" s="912"/>
      <c r="T661" s="912"/>
      <c r="U661" s="912"/>
      <c r="V661" s="912"/>
      <c r="W661" s="912"/>
      <c r="X661" s="912"/>
      <c r="Y661" s="912"/>
      <c r="Z661" s="912"/>
      <c r="AA661" s="912"/>
      <c r="AB661" s="912"/>
      <c r="AC661" s="912"/>
      <c r="AD661" s="912"/>
      <c r="AE661" s="912"/>
      <c r="AF661" s="912"/>
      <c r="AG661" s="912"/>
      <c r="AH661" s="912"/>
      <c r="AI661" s="912"/>
      <c r="AJ661" s="912"/>
      <c r="AK661" s="912"/>
      <c r="AL661" s="912"/>
      <c r="AM661" s="912"/>
      <c r="AN661" s="912"/>
      <c r="AO661" s="912"/>
      <c r="AP661" s="912"/>
      <c r="AQ661" s="912"/>
      <c r="AR661" s="1010"/>
      <c r="AS661" s="912"/>
      <c r="AT661" s="912"/>
      <c r="AU661" s="912"/>
      <c r="AV661" s="912"/>
      <c r="AW661" s="912"/>
      <c r="AX661" s="912"/>
      <c r="AY661" s="1010"/>
      <c r="AZ661" s="912"/>
      <c r="BA661" s="912"/>
      <c r="BB661" s="912"/>
      <c r="BC661" s="912"/>
      <c r="BD661" s="912"/>
      <c r="BE661" s="912"/>
      <c r="BF661" s="912"/>
      <c r="BG661" s="912"/>
      <c r="BH661" s="912"/>
      <c r="BI661" s="912"/>
      <c r="BJ661" s="912"/>
      <c r="BK661" s="691"/>
    </row>
    <row r="662" spans="1:63" s="285" customFormat="1">
      <c r="A662" s="288"/>
      <c r="B662" s="288"/>
      <c r="C662" s="1396"/>
      <c r="D662" s="912"/>
      <c r="E662" s="912"/>
      <c r="F662" s="912"/>
      <c r="G662" s="912"/>
      <c r="H662" s="912"/>
      <c r="I662" s="912"/>
      <c r="J662" s="1010"/>
      <c r="K662" s="912"/>
      <c r="L662" s="912"/>
      <c r="M662" s="912"/>
      <c r="N662" s="912"/>
      <c r="O662" s="287"/>
      <c r="P662" s="912"/>
      <c r="Q662" s="997"/>
      <c r="R662" s="912"/>
      <c r="S662" s="912"/>
      <c r="T662" s="912"/>
      <c r="U662" s="912"/>
      <c r="V662" s="912"/>
      <c r="W662" s="912"/>
      <c r="X662" s="912"/>
      <c r="Y662" s="912"/>
      <c r="Z662" s="912"/>
      <c r="AA662" s="912"/>
      <c r="AB662" s="912"/>
      <c r="AC662" s="912"/>
      <c r="AD662" s="912"/>
      <c r="AE662" s="912"/>
      <c r="AF662" s="912"/>
      <c r="AG662" s="912"/>
      <c r="AH662" s="912"/>
      <c r="AI662" s="912"/>
      <c r="AJ662" s="912"/>
      <c r="AK662" s="912"/>
      <c r="AL662" s="912"/>
      <c r="AM662" s="912"/>
      <c r="AN662" s="912"/>
      <c r="AO662" s="912"/>
      <c r="AP662" s="912"/>
      <c r="AQ662" s="912"/>
      <c r="AR662" s="1010"/>
      <c r="AS662" s="912"/>
      <c r="AT662" s="912"/>
      <c r="AU662" s="912"/>
      <c r="AV662" s="912"/>
      <c r="AW662" s="912"/>
      <c r="AX662" s="912"/>
      <c r="AY662" s="1010"/>
      <c r="AZ662" s="912"/>
      <c r="BA662" s="912"/>
      <c r="BB662" s="912"/>
      <c r="BC662" s="912"/>
      <c r="BD662" s="912"/>
      <c r="BE662" s="912"/>
      <c r="BF662" s="912"/>
      <c r="BG662" s="912"/>
      <c r="BH662" s="912"/>
      <c r="BI662" s="912"/>
      <c r="BJ662" s="912"/>
      <c r="BK662" s="691"/>
    </row>
    <row r="663" spans="1:63" s="285" customFormat="1" ht="15.75" customHeight="1">
      <c r="A663" s="288"/>
      <c r="B663" s="288"/>
      <c r="C663" s="1396"/>
      <c r="D663" s="912"/>
      <c r="E663" s="912"/>
      <c r="F663" s="912"/>
      <c r="G663" s="912"/>
      <c r="H663" s="912"/>
      <c r="I663" s="912"/>
      <c r="J663" s="1010"/>
      <c r="K663" s="912"/>
      <c r="L663" s="912"/>
      <c r="M663" s="912"/>
      <c r="N663" s="912"/>
      <c r="O663" s="287"/>
      <c r="P663" s="912"/>
      <c r="Q663" s="997"/>
      <c r="R663" s="912"/>
      <c r="S663" s="912"/>
      <c r="T663" s="912"/>
      <c r="U663" s="912"/>
      <c r="V663" s="912"/>
      <c r="W663" s="912"/>
      <c r="X663" s="912"/>
      <c r="Y663" s="912"/>
      <c r="Z663" s="912"/>
      <c r="AA663" s="912"/>
      <c r="AB663" s="912"/>
      <c r="AC663" s="912"/>
      <c r="AD663" s="912"/>
      <c r="AE663" s="912"/>
      <c r="AF663" s="912"/>
      <c r="AG663" s="912"/>
      <c r="AH663" s="912"/>
      <c r="AI663" s="912"/>
      <c r="AJ663" s="912"/>
      <c r="AK663" s="912"/>
      <c r="AL663" s="912"/>
      <c r="AM663" s="912"/>
      <c r="AN663" s="912"/>
      <c r="AO663" s="912"/>
      <c r="AP663" s="912"/>
      <c r="AQ663" s="912"/>
      <c r="AR663" s="1010"/>
      <c r="AS663" s="912"/>
      <c r="AT663" s="912"/>
      <c r="AU663" s="912"/>
      <c r="AV663" s="912"/>
      <c r="AW663" s="912"/>
      <c r="AX663" s="912"/>
      <c r="AY663" s="1010"/>
      <c r="AZ663" s="912"/>
      <c r="BA663" s="912"/>
      <c r="BB663" s="912"/>
      <c r="BC663" s="912"/>
      <c r="BD663" s="912"/>
      <c r="BE663" s="912"/>
      <c r="BF663" s="912"/>
      <c r="BG663" s="912"/>
      <c r="BH663" s="912"/>
      <c r="BI663" s="912"/>
      <c r="BJ663" s="912"/>
      <c r="BK663" s="691"/>
    </row>
    <row r="664" spans="1:63" s="285" customFormat="1">
      <c r="A664" s="288"/>
      <c r="B664" s="288"/>
      <c r="C664" s="1396"/>
      <c r="D664" s="912"/>
      <c r="E664" s="912"/>
      <c r="F664" s="912"/>
      <c r="G664" s="912"/>
      <c r="H664" s="912"/>
      <c r="I664" s="912"/>
      <c r="J664" s="1010"/>
      <c r="K664" s="912"/>
      <c r="L664" s="912"/>
      <c r="M664" s="912"/>
      <c r="N664" s="912"/>
      <c r="O664" s="287"/>
      <c r="P664" s="912"/>
      <c r="Q664" s="997"/>
      <c r="R664" s="912"/>
      <c r="S664" s="912"/>
      <c r="T664" s="912"/>
      <c r="U664" s="912"/>
      <c r="V664" s="912"/>
      <c r="W664" s="912"/>
      <c r="X664" s="912"/>
      <c r="Y664" s="912"/>
      <c r="Z664" s="912"/>
      <c r="AA664" s="912"/>
      <c r="AB664" s="912"/>
      <c r="AC664" s="912"/>
      <c r="AD664" s="912"/>
      <c r="AE664" s="912"/>
      <c r="AF664" s="912"/>
      <c r="AG664" s="912"/>
      <c r="AH664" s="912"/>
      <c r="AI664" s="912"/>
      <c r="AJ664" s="912"/>
      <c r="AK664" s="912"/>
      <c r="AL664" s="912"/>
      <c r="AM664" s="912"/>
      <c r="AN664" s="912"/>
      <c r="AO664" s="912"/>
      <c r="AP664" s="912"/>
      <c r="AQ664" s="912"/>
      <c r="AR664" s="1010"/>
      <c r="AS664" s="912"/>
      <c r="AT664" s="912"/>
      <c r="AU664" s="912"/>
      <c r="AV664" s="912"/>
      <c r="AW664" s="912"/>
      <c r="AX664" s="912"/>
      <c r="AY664" s="1010"/>
      <c r="AZ664" s="912"/>
      <c r="BA664" s="912"/>
      <c r="BB664" s="912"/>
      <c r="BC664" s="912"/>
      <c r="BD664" s="912"/>
      <c r="BE664" s="912"/>
      <c r="BF664" s="912"/>
      <c r="BG664" s="912"/>
      <c r="BH664" s="912"/>
      <c r="BI664" s="912"/>
      <c r="BJ664" s="912"/>
      <c r="BK664" s="691"/>
    </row>
    <row r="665" spans="1:63" s="285" customFormat="1" ht="15.75" customHeight="1">
      <c r="A665" s="288"/>
      <c r="B665" s="288"/>
      <c r="C665" s="1396"/>
      <c r="D665" s="912"/>
      <c r="E665" s="912"/>
      <c r="F665" s="912"/>
      <c r="G665" s="912"/>
      <c r="H665" s="912"/>
      <c r="I665" s="912"/>
      <c r="J665" s="1010"/>
      <c r="K665" s="912"/>
      <c r="L665" s="912"/>
      <c r="M665" s="912"/>
      <c r="N665" s="912"/>
      <c r="O665" s="287"/>
      <c r="P665" s="912"/>
      <c r="Q665" s="997"/>
      <c r="R665" s="912"/>
      <c r="S665" s="912"/>
      <c r="T665" s="912"/>
      <c r="U665" s="912"/>
      <c r="V665" s="912"/>
      <c r="W665" s="912"/>
      <c r="X665" s="912"/>
      <c r="Y665" s="912"/>
      <c r="Z665" s="912"/>
      <c r="AA665" s="912"/>
      <c r="AB665" s="912"/>
      <c r="AC665" s="912"/>
      <c r="AD665" s="912"/>
      <c r="AE665" s="912"/>
      <c r="AF665" s="912"/>
      <c r="AG665" s="912"/>
      <c r="AH665" s="912"/>
      <c r="AI665" s="912"/>
      <c r="AJ665" s="912"/>
      <c r="AK665" s="912"/>
      <c r="AL665" s="912"/>
      <c r="AM665" s="912"/>
      <c r="AN665" s="912"/>
      <c r="AO665" s="912"/>
      <c r="AP665" s="912"/>
      <c r="AQ665" s="912"/>
      <c r="AR665" s="1010"/>
      <c r="AS665" s="912"/>
      <c r="AT665" s="912"/>
      <c r="AU665" s="912"/>
      <c r="AV665" s="912"/>
      <c r="AW665" s="912"/>
      <c r="AX665" s="912"/>
      <c r="AY665" s="1010"/>
      <c r="AZ665" s="912"/>
      <c r="BA665" s="912"/>
      <c r="BB665" s="912"/>
      <c r="BC665" s="912"/>
      <c r="BD665" s="912"/>
      <c r="BE665" s="912"/>
      <c r="BF665" s="912"/>
      <c r="BG665" s="912"/>
      <c r="BH665" s="912"/>
      <c r="BI665" s="912"/>
      <c r="BJ665" s="912"/>
      <c r="BK665" s="691"/>
    </row>
    <row r="666" spans="1:63" s="285" customFormat="1">
      <c r="A666" s="288"/>
      <c r="B666" s="288"/>
      <c r="C666" s="1396"/>
      <c r="D666" s="912"/>
      <c r="E666" s="912"/>
      <c r="F666" s="912"/>
      <c r="G666" s="912"/>
      <c r="H666" s="912"/>
      <c r="I666" s="912"/>
      <c r="J666" s="1010"/>
      <c r="K666" s="912"/>
      <c r="L666" s="912"/>
      <c r="M666" s="912"/>
      <c r="N666" s="912"/>
      <c r="O666" s="287"/>
      <c r="P666" s="912"/>
      <c r="Q666" s="997"/>
      <c r="R666" s="912"/>
      <c r="S666" s="912"/>
      <c r="T666" s="912"/>
      <c r="U666" s="912"/>
      <c r="V666" s="912"/>
      <c r="W666" s="912"/>
      <c r="X666" s="912"/>
      <c r="Y666" s="912"/>
      <c r="Z666" s="912"/>
      <c r="AA666" s="912"/>
      <c r="AB666" s="912"/>
      <c r="AC666" s="912"/>
      <c r="AD666" s="912"/>
      <c r="AE666" s="912"/>
      <c r="AF666" s="912"/>
      <c r="AG666" s="912"/>
      <c r="AH666" s="912"/>
      <c r="AI666" s="912"/>
      <c r="AJ666" s="912"/>
      <c r="AK666" s="912"/>
      <c r="AL666" s="912"/>
      <c r="AM666" s="912"/>
      <c r="AN666" s="912"/>
      <c r="AO666" s="912"/>
      <c r="AP666" s="912"/>
      <c r="AQ666" s="912"/>
      <c r="AR666" s="1010"/>
      <c r="AS666" s="912"/>
      <c r="AT666" s="912"/>
      <c r="AU666" s="912"/>
      <c r="AV666" s="912"/>
      <c r="AW666" s="912"/>
      <c r="AX666" s="912"/>
      <c r="AY666" s="1010"/>
      <c r="AZ666" s="912"/>
      <c r="BA666" s="912"/>
      <c r="BB666" s="912"/>
      <c r="BC666" s="912"/>
      <c r="BD666" s="912"/>
      <c r="BE666" s="912"/>
      <c r="BF666" s="912"/>
      <c r="BG666" s="912"/>
      <c r="BH666" s="912"/>
      <c r="BI666" s="912"/>
      <c r="BJ666" s="912"/>
      <c r="BK666" s="691"/>
    </row>
    <row r="667" spans="1:63" s="285" customFormat="1" ht="15.75" customHeight="1">
      <c r="A667" s="288"/>
      <c r="B667" s="288"/>
      <c r="C667" s="1396"/>
      <c r="D667" s="912"/>
      <c r="E667" s="912"/>
      <c r="F667" s="912"/>
      <c r="G667" s="912"/>
      <c r="H667" s="912"/>
      <c r="I667" s="912"/>
      <c r="J667" s="1010"/>
      <c r="K667" s="912"/>
      <c r="L667" s="912"/>
      <c r="M667" s="912"/>
      <c r="N667" s="912"/>
      <c r="O667" s="287"/>
      <c r="P667" s="912"/>
      <c r="Q667" s="997"/>
      <c r="R667" s="912"/>
      <c r="S667" s="912"/>
      <c r="T667" s="912"/>
      <c r="U667" s="912"/>
      <c r="V667" s="912"/>
      <c r="W667" s="912"/>
      <c r="X667" s="912"/>
      <c r="Y667" s="912"/>
      <c r="Z667" s="912"/>
      <c r="AA667" s="912"/>
      <c r="AB667" s="912"/>
      <c r="AC667" s="912"/>
      <c r="AD667" s="912"/>
      <c r="AE667" s="912"/>
      <c r="AF667" s="912"/>
      <c r="AG667" s="912"/>
      <c r="AH667" s="912"/>
      <c r="AI667" s="912"/>
      <c r="AJ667" s="912"/>
      <c r="AK667" s="912"/>
      <c r="AL667" s="912"/>
      <c r="AM667" s="912"/>
      <c r="AN667" s="912"/>
      <c r="AO667" s="912"/>
      <c r="AP667" s="912"/>
      <c r="AQ667" s="912"/>
      <c r="AR667" s="1010"/>
      <c r="AS667" s="912"/>
      <c r="AT667" s="912"/>
      <c r="AU667" s="912"/>
      <c r="AV667" s="912"/>
      <c r="AW667" s="912"/>
      <c r="AX667" s="912"/>
      <c r="AY667" s="1010"/>
      <c r="AZ667" s="912"/>
      <c r="BA667" s="912"/>
      <c r="BB667" s="912"/>
      <c r="BC667" s="912"/>
      <c r="BD667" s="912"/>
      <c r="BE667" s="912"/>
      <c r="BF667" s="912"/>
      <c r="BG667" s="912"/>
      <c r="BH667" s="912"/>
      <c r="BI667" s="912"/>
      <c r="BJ667" s="912"/>
      <c r="BK667" s="691"/>
    </row>
    <row r="668" spans="1:63" s="285" customFormat="1">
      <c r="A668" s="288"/>
      <c r="B668" s="288"/>
      <c r="C668" s="1396"/>
      <c r="D668" s="912"/>
      <c r="E668" s="912"/>
      <c r="F668" s="912"/>
      <c r="G668" s="912"/>
      <c r="H668" s="912"/>
      <c r="I668" s="912"/>
      <c r="J668" s="1010"/>
      <c r="K668" s="912"/>
      <c r="L668" s="912"/>
      <c r="M668" s="912"/>
      <c r="N668" s="912"/>
      <c r="O668" s="287"/>
      <c r="P668" s="912"/>
      <c r="Q668" s="997"/>
      <c r="R668" s="912"/>
      <c r="S668" s="912"/>
      <c r="T668" s="912"/>
      <c r="U668" s="912"/>
      <c r="V668" s="912"/>
      <c r="W668" s="912"/>
      <c r="X668" s="912"/>
      <c r="Y668" s="912"/>
      <c r="Z668" s="912"/>
      <c r="AA668" s="912"/>
      <c r="AB668" s="912"/>
      <c r="AC668" s="912"/>
      <c r="AD668" s="912"/>
      <c r="AE668" s="912"/>
      <c r="AF668" s="912"/>
      <c r="AG668" s="912"/>
      <c r="AH668" s="912"/>
      <c r="AI668" s="912"/>
      <c r="AJ668" s="912"/>
      <c r="AK668" s="912"/>
      <c r="AL668" s="912"/>
      <c r="AM668" s="912"/>
      <c r="AN668" s="912"/>
      <c r="AO668" s="912"/>
      <c r="AP668" s="912"/>
      <c r="AQ668" s="912"/>
      <c r="AR668" s="1010"/>
      <c r="AS668" s="912"/>
      <c r="AT668" s="912"/>
      <c r="AU668" s="912"/>
      <c r="AV668" s="912"/>
      <c r="AW668" s="912"/>
      <c r="AX668" s="912"/>
      <c r="AY668" s="1010"/>
      <c r="AZ668" s="912"/>
      <c r="BA668" s="912"/>
      <c r="BB668" s="912"/>
      <c r="BC668" s="912"/>
      <c r="BD668" s="912"/>
      <c r="BE668" s="912"/>
      <c r="BF668" s="912"/>
      <c r="BG668" s="912"/>
      <c r="BH668" s="912"/>
      <c r="BI668" s="912"/>
      <c r="BJ668" s="912"/>
      <c r="BK668" s="691"/>
    </row>
    <row r="669" spans="1:63" s="285" customFormat="1" ht="15.75" customHeight="1">
      <c r="A669" s="288"/>
      <c r="B669" s="288"/>
      <c r="C669" s="1396"/>
      <c r="D669" s="912"/>
      <c r="E669" s="912"/>
      <c r="F669" s="912"/>
      <c r="G669" s="912"/>
      <c r="H669" s="912"/>
      <c r="I669" s="912"/>
      <c r="J669" s="1010"/>
      <c r="K669" s="912"/>
      <c r="L669" s="912"/>
      <c r="M669" s="912"/>
      <c r="N669" s="912"/>
      <c r="O669" s="287"/>
      <c r="P669" s="912"/>
      <c r="Q669" s="997"/>
      <c r="R669" s="912"/>
      <c r="S669" s="912"/>
      <c r="T669" s="912"/>
      <c r="U669" s="912"/>
      <c r="V669" s="912"/>
      <c r="W669" s="912"/>
      <c r="X669" s="912"/>
      <c r="Y669" s="912"/>
      <c r="Z669" s="912"/>
      <c r="AA669" s="912"/>
      <c r="AB669" s="912"/>
      <c r="AC669" s="912"/>
      <c r="AD669" s="912"/>
      <c r="AE669" s="912"/>
      <c r="AF669" s="912"/>
      <c r="AG669" s="912"/>
      <c r="AH669" s="912"/>
      <c r="AI669" s="912"/>
      <c r="AJ669" s="912"/>
      <c r="AK669" s="912"/>
      <c r="AL669" s="912"/>
      <c r="AM669" s="912"/>
      <c r="AN669" s="912"/>
      <c r="AO669" s="912"/>
      <c r="AP669" s="912"/>
      <c r="AQ669" s="912"/>
      <c r="AR669" s="1010"/>
      <c r="AS669" s="912"/>
      <c r="AT669" s="912"/>
      <c r="AU669" s="912"/>
      <c r="AV669" s="912"/>
      <c r="AW669" s="912"/>
      <c r="AX669" s="912"/>
      <c r="AY669" s="1010"/>
      <c r="AZ669" s="912"/>
      <c r="BA669" s="912"/>
      <c r="BB669" s="912"/>
      <c r="BC669" s="912"/>
      <c r="BD669" s="912"/>
      <c r="BE669" s="912"/>
      <c r="BF669" s="912"/>
      <c r="BG669" s="912"/>
      <c r="BH669" s="912"/>
      <c r="BI669" s="912"/>
      <c r="BJ669" s="912"/>
      <c r="BK669" s="691"/>
    </row>
    <row r="670" spans="1:63" s="285" customFormat="1">
      <c r="A670" s="288"/>
      <c r="B670" s="288"/>
      <c r="C670" s="1396"/>
      <c r="D670" s="912"/>
      <c r="E670" s="912"/>
      <c r="F670" s="912"/>
      <c r="G670" s="912"/>
      <c r="H670" s="912"/>
      <c r="I670" s="912"/>
      <c r="J670" s="1010"/>
      <c r="K670" s="912"/>
      <c r="L670" s="912"/>
      <c r="M670" s="912"/>
      <c r="N670" s="912"/>
      <c r="O670" s="287"/>
      <c r="P670" s="912"/>
      <c r="Q670" s="997"/>
      <c r="R670" s="912"/>
      <c r="S670" s="912"/>
      <c r="T670" s="912"/>
      <c r="U670" s="912"/>
      <c r="V670" s="912"/>
      <c r="W670" s="912"/>
      <c r="X670" s="912"/>
      <c r="Y670" s="912"/>
      <c r="Z670" s="912"/>
      <c r="AA670" s="912"/>
      <c r="AB670" s="912"/>
      <c r="AC670" s="912"/>
      <c r="AD670" s="912"/>
      <c r="AE670" s="912"/>
      <c r="AF670" s="912"/>
      <c r="AG670" s="912"/>
      <c r="AH670" s="912"/>
      <c r="AI670" s="912"/>
      <c r="AJ670" s="912"/>
      <c r="AK670" s="912"/>
      <c r="AL670" s="912"/>
      <c r="AM670" s="912"/>
      <c r="AN670" s="912"/>
      <c r="AO670" s="912"/>
      <c r="AP670" s="912"/>
      <c r="AQ670" s="912"/>
      <c r="AR670" s="1010"/>
      <c r="AS670" s="912"/>
      <c r="AT670" s="912"/>
      <c r="AU670" s="912"/>
      <c r="AV670" s="912"/>
      <c r="AW670" s="912"/>
      <c r="AX670" s="912"/>
      <c r="AY670" s="1010"/>
      <c r="AZ670" s="912"/>
      <c r="BA670" s="912"/>
      <c r="BB670" s="912"/>
      <c r="BC670" s="912"/>
      <c r="BD670" s="912"/>
      <c r="BE670" s="912"/>
      <c r="BF670" s="912"/>
      <c r="BG670" s="912"/>
      <c r="BH670" s="912"/>
      <c r="BI670" s="912"/>
      <c r="BJ670" s="912"/>
      <c r="BK670" s="691"/>
    </row>
    <row r="671" spans="1:63" s="285" customFormat="1" ht="15.75" customHeight="1">
      <c r="A671" s="288"/>
      <c r="B671" s="288"/>
      <c r="C671" s="1396"/>
      <c r="D671" s="912"/>
      <c r="E671" s="912"/>
      <c r="F671" s="912"/>
      <c r="G671" s="912"/>
      <c r="H671" s="912"/>
      <c r="I671" s="912"/>
      <c r="J671" s="1010"/>
      <c r="K671" s="912"/>
      <c r="L671" s="912"/>
      <c r="M671" s="912"/>
      <c r="N671" s="912"/>
      <c r="O671" s="287"/>
      <c r="P671" s="912"/>
      <c r="Q671" s="997"/>
      <c r="R671" s="912"/>
      <c r="S671" s="912"/>
      <c r="T671" s="912"/>
      <c r="U671" s="912"/>
      <c r="V671" s="912"/>
      <c r="W671" s="912"/>
      <c r="X671" s="912"/>
      <c r="Y671" s="912"/>
      <c r="Z671" s="912"/>
      <c r="AA671" s="912"/>
      <c r="AB671" s="912"/>
      <c r="AC671" s="912"/>
      <c r="AD671" s="912"/>
      <c r="AE671" s="912"/>
      <c r="AF671" s="912"/>
      <c r="AG671" s="912"/>
      <c r="AH671" s="912"/>
      <c r="AI671" s="912"/>
      <c r="AJ671" s="912"/>
      <c r="AK671" s="912"/>
      <c r="AL671" s="912"/>
      <c r="AM671" s="912"/>
      <c r="AN671" s="912"/>
      <c r="AO671" s="912"/>
      <c r="AP671" s="912"/>
      <c r="AQ671" s="912"/>
      <c r="AR671" s="1010"/>
      <c r="AS671" s="912"/>
      <c r="AT671" s="912"/>
      <c r="AU671" s="912"/>
      <c r="AV671" s="912"/>
      <c r="AW671" s="912"/>
      <c r="AX671" s="912"/>
      <c r="AY671" s="1010"/>
      <c r="AZ671" s="912"/>
      <c r="BA671" s="912"/>
      <c r="BB671" s="912"/>
      <c r="BC671" s="912"/>
      <c r="BD671" s="912"/>
      <c r="BE671" s="912"/>
      <c r="BF671" s="912"/>
      <c r="BG671" s="912"/>
      <c r="BH671" s="912"/>
      <c r="BI671" s="912"/>
      <c r="BJ671" s="912"/>
      <c r="BK671" s="691"/>
    </row>
    <row r="672" spans="1:63" s="285" customFormat="1">
      <c r="A672" s="288"/>
      <c r="B672" s="288"/>
      <c r="C672" s="1396"/>
      <c r="D672" s="912"/>
      <c r="E672" s="912"/>
      <c r="F672" s="912"/>
      <c r="G672" s="912"/>
      <c r="H672" s="912"/>
      <c r="I672" s="912"/>
      <c r="J672" s="1010"/>
      <c r="K672" s="912"/>
      <c r="L672" s="912"/>
      <c r="M672" s="912"/>
      <c r="N672" s="912"/>
      <c r="O672" s="287"/>
      <c r="P672" s="912"/>
      <c r="Q672" s="997"/>
      <c r="R672" s="912"/>
      <c r="S672" s="912"/>
      <c r="T672" s="912"/>
      <c r="U672" s="912"/>
      <c r="V672" s="912"/>
      <c r="W672" s="912"/>
      <c r="X672" s="912"/>
      <c r="Y672" s="912"/>
      <c r="Z672" s="912"/>
      <c r="AA672" s="912"/>
      <c r="AB672" s="912"/>
      <c r="AC672" s="912"/>
      <c r="AD672" s="912"/>
      <c r="AE672" s="912"/>
      <c r="AF672" s="912"/>
      <c r="AG672" s="912"/>
      <c r="AH672" s="912"/>
      <c r="AI672" s="912"/>
      <c r="AJ672" s="912"/>
      <c r="AK672" s="912"/>
      <c r="AL672" s="912"/>
      <c r="AM672" s="912"/>
      <c r="AN672" s="912"/>
      <c r="AO672" s="912"/>
      <c r="AP672" s="912"/>
      <c r="AQ672" s="912"/>
      <c r="AR672" s="1010"/>
      <c r="AS672" s="912"/>
      <c r="AT672" s="912"/>
      <c r="AU672" s="912"/>
      <c r="AV672" s="912"/>
      <c r="AW672" s="912"/>
      <c r="AX672" s="912"/>
      <c r="AY672" s="1010"/>
      <c r="AZ672" s="912"/>
      <c r="BA672" s="912"/>
      <c r="BB672" s="912"/>
      <c r="BC672" s="912"/>
      <c r="BD672" s="912"/>
      <c r="BE672" s="912"/>
      <c r="BF672" s="912"/>
      <c r="BG672" s="912"/>
      <c r="BH672" s="912"/>
      <c r="BI672" s="912"/>
      <c r="BJ672" s="912"/>
      <c r="BK672" s="691"/>
    </row>
    <row r="673" spans="1:63" s="285" customFormat="1" ht="15.75" customHeight="1">
      <c r="A673" s="288"/>
      <c r="B673" s="288"/>
      <c r="C673" s="1396"/>
      <c r="D673" s="912"/>
      <c r="E673" s="912"/>
      <c r="F673" s="912"/>
      <c r="G673" s="912"/>
      <c r="H673" s="912"/>
      <c r="I673" s="912"/>
      <c r="J673" s="1010"/>
      <c r="K673" s="912"/>
      <c r="L673" s="912"/>
      <c r="M673" s="912"/>
      <c r="N673" s="912"/>
      <c r="O673" s="287"/>
      <c r="P673" s="912"/>
      <c r="Q673" s="997"/>
      <c r="R673" s="912"/>
      <c r="S673" s="912"/>
      <c r="T673" s="912"/>
      <c r="U673" s="912"/>
      <c r="V673" s="912"/>
      <c r="W673" s="912"/>
      <c r="X673" s="912"/>
      <c r="Y673" s="912"/>
      <c r="Z673" s="912"/>
      <c r="AA673" s="912"/>
      <c r="AB673" s="912"/>
      <c r="AC673" s="912"/>
      <c r="AD673" s="912"/>
      <c r="AE673" s="912"/>
      <c r="AF673" s="912"/>
      <c r="AG673" s="912"/>
      <c r="AH673" s="912"/>
      <c r="AI673" s="912"/>
      <c r="AJ673" s="912"/>
      <c r="AK673" s="912"/>
      <c r="AL673" s="912"/>
      <c r="AM673" s="912"/>
      <c r="AN673" s="912"/>
      <c r="AO673" s="912"/>
      <c r="AP673" s="912"/>
      <c r="AQ673" s="912"/>
      <c r="AR673" s="1010"/>
      <c r="AS673" s="912"/>
      <c r="AT673" s="912"/>
      <c r="AU673" s="912"/>
      <c r="AV673" s="912"/>
      <c r="AW673" s="912"/>
      <c r="AX673" s="912"/>
      <c r="AY673" s="1010"/>
      <c r="AZ673" s="912"/>
      <c r="BA673" s="912"/>
      <c r="BB673" s="912"/>
      <c r="BC673" s="912"/>
      <c r="BD673" s="912"/>
      <c r="BE673" s="912"/>
      <c r="BF673" s="912"/>
      <c r="BG673" s="912"/>
      <c r="BH673" s="912"/>
      <c r="BI673" s="912"/>
      <c r="BJ673" s="912"/>
      <c r="BK673" s="691"/>
    </row>
    <row r="674" spans="1:63" s="285" customFormat="1">
      <c r="A674" s="288"/>
      <c r="B674" s="288"/>
      <c r="C674" s="1396"/>
      <c r="D674" s="912"/>
      <c r="E674" s="912"/>
      <c r="F674" s="912"/>
      <c r="G674" s="912"/>
      <c r="H674" s="912"/>
      <c r="I674" s="912"/>
      <c r="J674" s="1010"/>
      <c r="K674" s="912"/>
      <c r="L674" s="912"/>
      <c r="M674" s="912"/>
      <c r="N674" s="912"/>
      <c r="O674" s="287"/>
      <c r="P674" s="912"/>
      <c r="Q674" s="997"/>
      <c r="R674" s="912"/>
      <c r="S674" s="912"/>
      <c r="T674" s="912"/>
      <c r="U674" s="912"/>
      <c r="V674" s="912"/>
      <c r="W674" s="912"/>
      <c r="X674" s="912"/>
      <c r="Y674" s="912"/>
      <c r="Z674" s="912"/>
      <c r="AA674" s="912"/>
      <c r="AB674" s="912"/>
      <c r="AC674" s="912"/>
      <c r="AD674" s="912"/>
      <c r="AE674" s="912"/>
      <c r="AF674" s="912"/>
      <c r="AG674" s="912"/>
      <c r="AH674" s="912"/>
      <c r="AI674" s="912"/>
      <c r="AJ674" s="912"/>
      <c r="AK674" s="912"/>
      <c r="AL674" s="912"/>
      <c r="AM674" s="912"/>
      <c r="AN674" s="912"/>
      <c r="AO674" s="912"/>
      <c r="AP674" s="912"/>
      <c r="AQ674" s="912"/>
      <c r="AR674" s="1010"/>
      <c r="AS674" s="912"/>
      <c r="AT674" s="912"/>
      <c r="AU674" s="912"/>
      <c r="AV674" s="912"/>
      <c r="AW674" s="912"/>
      <c r="AX674" s="912"/>
      <c r="AY674" s="1010"/>
      <c r="AZ674" s="912"/>
      <c r="BA674" s="912"/>
      <c r="BB674" s="912"/>
      <c r="BC674" s="912"/>
      <c r="BD674" s="912"/>
      <c r="BE674" s="912"/>
      <c r="BF674" s="912"/>
      <c r="BG674" s="912"/>
      <c r="BH674" s="912"/>
      <c r="BI674" s="912"/>
      <c r="BJ674" s="912"/>
      <c r="BK674" s="691"/>
    </row>
    <row r="675" spans="1:63" s="285" customFormat="1" ht="15.75" customHeight="1">
      <c r="A675" s="288"/>
      <c r="B675" s="288"/>
      <c r="C675" s="1396"/>
      <c r="D675" s="912"/>
      <c r="E675" s="912"/>
      <c r="F675" s="912"/>
      <c r="G675" s="912"/>
      <c r="H675" s="912"/>
      <c r="I675" s="912"/>
      <c r="J675" s="1010"/>
      <c r="K675" s="912"/>
      <c r="L675" s="912"/>
      <c r="M675" s="912"/>
      <c r="N675" s="912"/>
      <c r="O675" s="287"/>
      <c r="P675" s="912"/>
      <c r="Q675" s="997"/>
      <c r="R675" s="912"/>
      <c r="S675" s="912"/>
      <c r="T675" s="912"/>
      <c r="U675" s="912"/>
      <c r="V675" s="912"/>
      <c r="W675" s="912"/>
      <c r="X675" s="912"/>
      <c r="Y675" s="912"/>
      <c r="Z675" s="912"/>
      <c r="AA675" s="912"/>
      <c r="AB675" s="912"/>
      <c r="AC675" s="912"/>
      <c r="AD675" s="912"/>
      <c r="AE675" s="912"/>
      <c r="AF675" s="912"/>
      <c r="AG675" s="912"/>
      <c r="AH675" s="912"/>
      <c r="AI675" s="912"/>
      <c r="AJ675" s="912"/>
      <c r="AK675" s="912"/>
      <c r="AL675" s="912"/>
      <c r="AM675" s="912"/>
      <c r="AN675" s="912"/>
      <c r="AO675" s="912"/>
      <c r="AP675" s="912"/>
      <c r="AQ675" s="912"/>
      <c r="AR675" s="1010"/>
      <c r="AS675" s="912"/>
      <c r="AT675" s="912"/>
      <c r="AU675" s="912"/>
      <c r="AV675" s="912"/>
      <c r="AW675" s="912"/>
      <c r="AX675" s="912"/>
      <c r="AY675" s="1010"/>
      <c r="AZ675" s="912"/>
      <c r="BA675" s="912"/>
      <c r="BB675" s="912"/>
      <c r="BC675" s="912"/>
      <c r="BD675" s="912"/>
      <c r="BE675" s="912"/>
      <c r="BF675" s="912"/>
      <c r="BG675" s="912"/>
      <c r="BH675" s="912"/>
      <c r="BI675" s="912"/>
      <c r="BJ675" s="912"/>
      <c r="BK675" s="691"/>
    </row>
    <row r="676" spans="1:63" s="285" customFormat="1">
      <c r="A676" s="288"/>
      <c r="B676" s="288"/>
      <c r="C676" s="1396"/>
      <c r="D676" s="912"/>
      <c r="E676" s="912"/>
      <c r="F676" s="912"/>
      <c r="G676" s="912"/>
      <c r="H676" s="912"/>
      <c r="I676" s="912"/>
      <c r="J676" s="1010"/>
      <c r="K676" s="912"/>
      <c r="L676" s="912"/>
      <c r="M676" s="912"/>
      <c r="N676" s="912"/>
      <c r="O676" s="287"/>
      <c r="P676" s="912"/>
      <c r="Q676" s="997"/>
      <c r="R676" s="912"/>
      <c r="S676" s="912"/>
      <c r="T676" s="912"/>
      <c r="U676" s="912"/>
      <c r="V676" s="912"/>
      <c r="W676" s="912"/>
      <c r="X676" s="912"/>
      <c r="Y676" s="912"/>
      <c r="Z676" s="912"/>
      <c r="AA676" s="912"/>
      <c r="AB676" s="912"/>
      <c r="AC676" s="912"/>
      <c r="AD676" s="912"/>
      <c r="AE676" s="912"/>
      <c r="AF676" s="912"/>
      <c r="AG676" s="912"/>
      <c r="AH676" s="912"/>
      <c r="AI676" s="912"/>
      <c r="AJ676" s="912"/>
      <c r="AK676" s="912"/>
      <c r="AL676" s="912"/>
      <c r="AM676" s="912"/>
      <c r="AN676" s="912"/>
      <c r="AO676" s="912"/>
      <c r="AP676" s="912"/>
      <c r="AQ676" s="912"/>
      <c r="AR676" s="1010"/>
      <c r="AS676" s="912"/>
      <c r="AT676" s="912"/>
      <c r="AU676" s="912"/>
      <c r="AV676" s="912"/>
      <c r="AW676" s="912"/>
      <c r="AX676" s="912"/>
      <c r="AY676" s="1010"/>
      <c r="AZ676" s="912"/>
      <c r="BA676" s="912"/>
      <c r="BB676" s="912"/>
      <c r="BC676" s="912"/>
      <c r="BD676" s="912"/>
      <c r="BE676" s="912"/>
      <c r="BF676" s="912"/>
      <c r="BG676" s="912"/>
      <c r="BH676" s="912"/>
      <c r="BI676" s="912"/>
      <c r="BJ676" s="912"/>
      <c r="BK676" s="691"/>
    </row>
    <row r="677" spans="1:63" s="285" customFormat="1" ht="15.75" customHeight="1">
      <c r="A677" s="288"/>
      <c r="B677" s="288"/>
      <c r="C677" s="1396"/>
      <c r="D677" s="912"/>
      <c r="E677" s="912"/>
      <c r="F677" s="912"/>
      <c r="G677" s="912"/>
      <c r="H677" s="912"/>
      <c r="I677" s="912"/>
      <c r="J677" s="1010"/>
      <c r="K677" s="912"/>
      <c r="L677" s="912"/>
      <c r="M677" s="912"/>
      <c r="N677" s="912"/>
      <c r="O677" s="287"/>
      <c r="P677" s="912"/>
      <c r="Q677" s="997"/>
      <c r="R677" s="912"/>
      <c r="S677" s="912"/>
      <c r="T677" s="912"/>
      <c r="U677" s="912"/>
      <c r="V677" s="912"/>
      <c r="W677" s="912"/>
      <c r="X677" s="912"/>
      <c r="Y677" s="912"/>
      <c r="Z677" s="912"/>
      <c r="AA677" s="912"/>
      <c r="AB677" s="912"/>
      <c r="AC677" s="912"/>
      <c r="AD677" s="912"/>
      <c r="AE677" s="912"/>
      <c r="AF677" s="912"/>
      <c r="AG677" s="912"/>
      <c r="AH677" s="912"/>
      <c r="AI677" s="912"/>
      <c r="AJ677" s="912"/>
      <c r="AK677" s="912"/>
      <c r="AL677" s="912"/>
      <c r="AM677" s="912"/>
      <c r="AN677" s="912"/>
      <c r="AO677" s="912"/>
      <c r="AP677" s="912"/>
      <c r="AQ677" s="912"/>
      <c r="AR677" s="1010"/>
      <c r="AS677" s="912"/>
      <c r="AT677" s="912"/>
      <c r="AU677" s="912"/>
      <c r="AV677" s="912"/>
      <c r="AW677" s="912"/>
      <c r="AX677" s="912"/>
      <c r="AY677" s="1010"/>
      <c r="AZ677" s="912"/>
      <c r="BA677" s="912"/>
      <c r="BB677" s="912"/>
      <c r="BC677" s="912"/>
      <c r="BD677" s="912"/>
      <c r="BE677" s="912"/>
      <c r="BF677" s="912"/>
      <c r="BG677" s="912"/>
      <c r="BH677" s="912"/>
      <c r="BI677" s="912"/>
      <c r="BJ677" s="912"/>
      <c r="BK677" s="691"/>
    </row>
    <row r="678" spans="1:63" s="285" customFormat="1">
      <c r="A678" s="288"/>
      <c r="B678" s="288"/>
      <c r="C678" s="1396"/>
      <c r="D678" s="912"/>
      <c r="E678" s="912"/>
      <c r="F678" s="912"/>
      <c r="G678" s="912"/>
      <c r="H678" s="912"/>
      <c r="I678" s="912"/>
      <c r="J678" s="1010"/>
      <c r="K678" s="912"/>
      <c r="L678" s="912"/>
      <c r="M678" s="912"/>
      <c r="N678" s="912"/>
      <c r="O678" s="287"/>
      <c r="P678" s="912"/>
      <c r="Q678" s="997"/>
      <c r="R678" s="912"/>
      <c r="S678" s="912"/>
      <c r="T678" s="912"/>
      <c r="U678" s="912"/>
      <c r="V678" s="912"/>
      <c r="W678" s="912"/>
      <c r="X678" s="912"/>
      <c r="Y678" s="912"/>
      <c r="Z678" s="912"/>
      <c r="AA678" s="912"/>
      <c r="AB678" s="912"/>
      <c r="AC678" s="912"/>
      <c r="AD678" s="912"/>
      <c r="AE678" s="912"/>
      <c r="AF678" s="912"/>
      <c r="AG678" s="912"/>
      <c r="AH678" s="912"/>
      <c r="AI678" s="912"/>
      <c r="AJ678" s="912"/>
      <c r="AK678" s="912"/>
      <c r="AL678" s="912"/>
      <c r="AM678" s="912"/>
      <c r="AN678" s="912"/>
      <c r="AO678" s="912"/>
      <c r="AP678" s="912"/>
      <c r="AQ678" s="912"/>
      <c r="AR678" s="1010"/>
      <c r="AS678" s="912"/>
      <c r="AT678" s="912"/>
      <c r="AU678" s="912"/>
      <c r="AV678" s="912"/>
      <c r="AW678" s="912"/>
      <c r="AX678" s="912"/>
      <c r="AY678" s="1010"/>
      <c r="AZ678" s="912"/>
      <c r="BA678" s="912"/>
      <c r="BB678" s="912"/>
      <c r="BC678" s="912"/>
      <c r="BD678" s="912"/>
      <c r="BE678" s="912"/>
      <c r="BF678" s="912"/>
      <c r="BG678" s="912"/>
      <c r="BH678" s="912"/>
      <c r="BI678" s="912"/>
      <c r="BJ678" s="912"/>
      <c r="BK678" s="691"/>
    </row>
    <row r="679" spans="1:63" s="285" customFormat="1" ht="15.75" customHeight="1">
      <c r="A679" s="288"/>
      <c r="B679" s="288"/>
      <c r="C679" s="1396"/>
      <c r="D679" s="912"/>
      <c r="E679" s="912"/>
      <c r="F679" s="912"/>
      <c r="G679" s="912"/>
      <c r="H679" s="912"/>
      <c r="I679" s="912"/>
      <c r="J679" s="1010"/>
      <c r="K679" s="912"/>
      <c r="L679" s="912"/>
      <c r="M679" s="912"/>
      <c r="N679" s="912"/>
      <c r="O679" s="287"/>
      <c r="P679" s="912"/>
      <c r="Q679" s="997"/>
      <c r="R679" s="912"/>
      <c r="S679" s="912"/>
      <c r="T679" s="912"/>
      <c r="U679" s="912"/>
      <c r="V679" s="912"/>
      <c r="W679" s="912"/>
      <c r="X679" s="912"/>
      <c r="Y679" s="912"/>
      <c r="Z679" s="912"/>
      <c r="AA679" s="912"/>
      <c r="AB679" s="912"/>
      <c r="AC679" s="912"/>
      <c r="AD679" s="912"/>
      <c r="AE679" s="912"/>
      <c r="AF679" s="912"/>
      <c r="AG679" s="912"/>
      <c r="AH679" s="912"/>
      <c r="AI679" s="912"/>
      <c r="AJ679" s="912"/>
      <c r="AK679" s="912"/>
      <c r="AL679" s="912"/>
      <c r="AM679" s="912"/>
      <c r="AN679" s="912"/>
      <c r="AO679" s="912"/>
      <c r="AP679" s="912"/>
      <c r="AQ679" s="912"/>
      <c r="AR679" s="1010"/>
      <c r="AS679" s="912"/>
      <c r="AT679" s="912"/>
      <c r="AU679" s="912"/>
      <c r="AV679" s="912"/>
      <c r="AW679" s="912"/>
      <c r="AX679" s="912"/>
      <c r="AY679" s="1010"/>
      <c r="AZ679" s="912"/>
      <c r="BA679" s="912"/>
      <c r="BB679" s="912"/>
      <c r="BC679" s="912"/>
      <c r="BD679" s="912"/>
      <c r="BE679" s="912"/>
      <c r="BF679" s="912"/>
      <c r="BG679" s="912"/>
      <c r="BH679" s="912"/>
      <c r="BI679" s="912"/>
      <c r="BJ679" s="912"/>
      <c r="BK679" s="691"/>
    </row>
    <row r="680" spans="1:63" s="285" customFormat="1">
      <c r="A680" s="288"/>
      <c r="B680" s="288"/>
      <c r="C680" s="1396"/>
      <c r="D680" s="912"/>
      <c r="E680" s="912"/>
      <c r="F680" s="912"/>
      <c r="G680" s="912"/>
      <c r="H680" s="912"/>
      <c r="I680" s="912"/>
      <c r="J680" s="1010"/>
      <c r="K680" s="912"/>
      <c r="L680" s="912"/>
      <c r="M680" s="912"/>
      <c r="N680" s="912"/>
      <c r="O680" s="287"/>
      <c r="P680" s="912"/>
      <c r="Q680" s="997"/>
      <c r="R680" s="912"/>
      <c r="S680" s="912"/>
      <c r="T680" s="912"/>
      <c r="U680" s="912"/>
      <c r="V680" s="912"/>
      <c r="W680" s="912"/>
      <c r="X680" s="912"/>
      <c r="Y680" s="912"/>
      <c r="Z680" s="912"/>
      <c r="AA680" s="912"/>
      <c r="AB680" s="912"/>
      <c r="AC680" s="912"/>
      <c r="AD680" s="912"/>
      <c r="AE680" s="912"/>
      <c r="AF680" s="912"/>
      <c r="AG680" s="912"/>
      <c r="AH680" s="912"/>
      <c r="AI680" s="912"/>
      <c r="AJ680" s="912"/>
      <c r="AK680" s="912"/>
      <c r="AL680" s="912"/>
      <c r="AM680" s="912"/>
      <c r="AN680" s="912"/>
      <c r="AO680" s="912"/>
      <c r="AP680" s="912"/>
      <c r="AQ680" s="912"/>
      <c r="AR680" s="1010"/>
      <c r="AS680" s="912"/>
      <c r="AT680" s="912"/>
      <c r="AU680" s="912"/>
      <c r="AV680" s="912"/>
      <c r="AW680" s="912"/>
      <c r="AX680" s="912"/>
      <c r="AY680" s="1010"/>
      <c r="AZ680" s="912"/>
      <c r="BA680" s="912"/>
      <c r="BB680" s="912"/>
      <c r="BC680" s="912"/>
      <c r="BD680" s="912"/>
      <c r="BE680" s="912"/>
      <c r="BF680" s="912"/>
      <c r="BG680" s="912"/>
      <c r="BH680" s="912"/>
      <c r="BI680" s="912"/>
      <c r="BJ680" s="912"/>
      <c r="BK680" s="691"/>
    </row>
    <row r="681" spans="1:63" s="285" customFormat="1" ht="15.75" customHeight="1">
      <c r="A681" s="288"/>
      <c r="B681" s="288"/>
      <c r="C681" s="1396"/>
      <c r="D681" s="912"/>
      <c r="E681" s="912"/>
      <c r="F681" s="912"/>
      <c r="G681" s="912"/>
      <c r="H681" s="912"/>
      <c r="I681" s="912"/>
      <c r="J681" s="1010"/>
      <c r="K681" s="912"/>
      <c r="L681" s="912"/>
      <c r="M681" s="912"/>
      <c r="N681" s="912"/>
      <c r="O681" s="287"/>
      <c r="P681" s="912"/>
      <c r="Q681" s="997"/>
      <c r="R681" s="912"/>
      <c r="S681" s="912"/>
      <c r="T681" s="912"/>
      <c r="U681" s="912"/>
      <c r="V681" s="912"/>
      <c r="W681" s="912"/>
      <c r="X681" s="912"/>
      <c r="Y681" s="912"/>
      <c r="Z681" s="912"/>
      <c r="AA681" s="912"/>
      <c r="AB681" s="912"/>
      <c r="AC681" s="912"/>
      <c r="AD681" s="912"/>
      <c r="AE681" s="912"/>
      <c r="AF681" s="912"/>
      <c r="AG681" s="912"/>
      <c r="AH681" s="912"/>
      <c r="AI681" s="912"/>
      <c r="AJ681" s="912"/>
      <c r="AK681" s="912"/>
      <c r="AL681" s="912"/>
      <c r="AM681" s="912"/>
      <c r="AN681" s="912"/>
      <c r="AO681" s="912"/>
      <c r="AP681" s="912"/>
      <c r="AQ681" s="912"/>
      <c r="AR681" s="1010"/>
      <c r="AS681" s="912"/>
      <c r="AT681" s="912"/>
      <c r="AU681" s="912"/>
      <c r="AV681" s="912"/>
      <c r="AW681" s="912"/>
      <c r="AX681" s="912"/>
      <c r="AY681" s="1010"/>
      <c r="AZ681" s="912"/>
      <c r="BA681" s="912"/>
      <c r="BB681" s="912"/>
      <c r="BC681" s="912"/>
      <c r="BD681" s="912"/>
      <c r="BE681" s="912"/>
      <c r="BF681" s="912"/>
      <c r="BG681" s="912"/>
      <c r="BH681" s="912"/>
      <c r="BI681" s="912"/>
      <c r="BJ681" s="912"/>
      <c r="BK681" s="691"/>
    </row>
    <row r="682" spans="1:63" s="285" customFormat="1">
      <c r="A682" s="288"/>
      <c r="B682" s="288"/>
      <c r="C682" s="1396"/>
      <c r="D682" s="912"/>
      <c r="E682" s="912"/>
      <c r="F682" s="912"/>
      <c r="G682" s="912"/>
      <c r="H682" s="912"/>
      <c r="I682" s="912"/>
      <c r="J682" s="1010"/>
      <c r="K682" s="912"/>
      <c r="L682" s="912"/>
      <c r="M682" s="912"/>
      <c r="N682" s="912"/>
      <c r="O682" s="287"/>
      <c r="P682" s="912"/>
      <c r="Q682" s="997"/>
      <c r="R682" s="912"/>
      <c r="S682" s="912"/>
      <c r="T682" s="912"/>
      <c r="U682" s="912"/>
      <c r="V682" s="912"/>
      <c r="W682" s="912"/>
      <c r="X682" s="912"/>
      <c r="Y682" s="912"/>
      <c r="Z682" s="912"/>
      <c r="AA682" s="912"/>
      <c r="AB682" s="912"/>
      <c r="AC682" s="912"/>
      <c r="AD682" s="912"/>
      <c r="AE682" s="912"/>
      <c r="AF682" s="912"/>
      <c r="AG682" s="912"/>
      <c r="AH682" s="912"/>
      <c r="AI682" s="912"/>
      <c r="AJ682" s="912"/>
      <c r="AK682" s="912"/>
      <c r="AL682" s="912"/>
      <c r="AM682" s="912"/>
      <c r="AN682" s="912"/>
      <c r="AO682" s="912"/>
      <c r="AP682" s="912"/>
      <c r="AQ682" s="912"/>
      <c r="AR682" s="1010"/>
      <c r="AS682" s="912"/>
      <c r="AT682" s="912"/>
      <c r="AU682" s="912"/>
      <c r="AV682" s="912"/>
      <c r="AW682" s="912"/>
      <c r="AX682" s="912"/>
      <c r="AY682" s="1010"/>
      <c r="AZ682" s="912"/>
      <c r="BA682" s="912"/>
      <c r="BB682" s="912"/>
      <c r="BC682" s="912"/>
      <c r="BD682" s="912"/>
      <c r="BE682" s="912"/>
      <c r="BF682" s="912"/>
      <c r="BG682" s="912"/>
      <c r="BH682" s="912"/>
      <c r="BI682" s="912"/>
      <c r="BJ682" s="912"/>
      <c r="BK682" s="691"/>
    </row>
    <row r="683" spans="1:63" s="285" customFormat="1" ht="15.75" customHeight="1">
      <c r="A683" s="288"/>
      <c r="B683" s="288"/>
      <c r="C683" s="1396"/>
      <c r="D683" s="912"/>
      <c r="E683" s="912"/>
      <c r="F683" s="912"/>
      <c r="G683" s="912"/>
      <c r="H683" s="912"/>
      <c r="I683" s="912"/>
      <c r="J683" s="1010"/>
      <c r="K683" s="912"/>
      <c r="L683" s="912"/>
      <c r="M683" s="912"/>
      <c r="N683" s="912"/>
      <c r="O683" s="287"/>
      <c r="P683" s="912"/>
      <c r="Q683" s="997"/>
      <c r="R683" s="912"/>
      <c r="S683" s="912"/>
      <c r="T683" s="912"/>
      <c r="U683" s="912"/>
      <c r="V683" s="912"/>
      <c r="W683" s="912"/>
      <c r="X683" s="912"/>
      <c r="Y683" s="912"/>
      <c r="Z683" s="912"/>
      <c r="AA683" s="912"/>
      <c r="AB683" s="912"/>
      <c r="AC683" s="912"/>
      <c r="AD683" s="912"/>
      <c r="AE683" s="912"/>
      <c r="AF683" s="912"/>
      <c r="AG683" s="912"/>
      <c r="AH683" s="912"/>
      <c r="AI683" s="912"/>
      <c r="AJ683" s="912"/>
      <c r="AK683" s="912"/>
      <c r="AL683" s="912"/>
      <c r="AM683" s="912"/>
      <c r="AN683" s="912"/>
      <c r="AO683" s="912"/>
      <c r="AP683" s="912"/>
      <c r="AQ683" s="912"/>
      <c r="AR683" s="1010"/>
      <c r="AS683" s="912"/>
      <c r="AT683" s="912"/>
      <c r="AU683" s="912"/>
      <c r="AV683" s="912"/>
      <c r="AW683" s="912"/>
      <c r="AX683" s="912"/>
      <c r="AY683" s="1010"/>
      <c r="AZ683" s="912"/>
      <c r="BA683" s="912"/>
      <c r="BB683" s="912"/>
      <c r="BC683" s="912"/>
      <c r="BD683" s="912"/>
      <c r="BE683" s="912"/>
      <c r="BF683" s="912"/>
      <c r="BG683" s="912"/>
      <c r="BH683" s="912"/>
      <c r="BI683" s="912"/>
      <c r="BJ683" s="912"/>
      <c r="BK683" s="691"/>
    </row>
    <row r="684" spans="1:63" s="285" customFormat="1">
      <c r="A684" s="288"/>
      <c r="B684" s="288"/>
      <c r="C684" s="1396"/>
      <c r="D684" s="912"/>
      <c r="E684" s="912"/>
      <c r="F684" s="912"/>
      <c r="G684" s="912"/>
      <c r="H684" s="912"/>
      <c r="I684" s="912"/>
      <c r="J684" s="1010"/>
      <c r="K684" s="912"/>
      <c r="L684" s="912"/>
      <c r="M684" s="912"/>
      <c r="N684" s="912"/>
      <c r="O684" s="287"/>
      <c r="P684" s="912"/>
      <c r="Q684" s="997"/>
      <c r="R684" s="912"/>
      <c r="S684" s="912"/>
      <c r="T684" s="912"/>
      <c r="U684" s="912"/>
      <c r="V684" s="912"/>
      <c r="W684" s="912"/>
      <c r="X684" s="912"/>
      <c r="Y684" s="912"/>
      <c r="Z684" s="912"/>
      <c r="AA684" s="912"/>
      <c r="AB684" s="912"/>
      <c r="AC684" s="912"/>
      <c r="AD684" s="912"/>
      <c r="AE684" s="912"/>
      <c r="AF684" s="912"/>
      <c r="AG684" s="912"/>
      <c r="AH684" s="912"/>
      <c r="AI684" s="912"/>
      <c r="AJ684" s="912"/>
      <c r="AK684" s="912"/>
      <c r="AL684" s="912"/>
      <c r="AM684" s="912"/>
      <c r="AN684" s="912"/>
      <c r="AO684" s="912"/>
      <c r="AP684" s="912"/>
      <c r="AQ684" s="912"/>
      <c r="AR684" s="1010"/>
      <c r="AS684" s="912"/>
      <c r="AT684" s="912"/>
      <c r="AU684" s="912"/>
      <c r="AV684" s="912"/>
      <c r="AW684" s="912"/>
      <c r="AX684" s="912"/>
      <c r="AY684" s="1010"/>
      <c r="AZ684" s="912"/>
      <c r="BA684" s="912"/>
      <c r="BB684" s="912"/>
      <c r="BC684" s="912"/>
      <c r="BD684" s="912"/>
      <c r="BE684" s="912"/>
      <c r="BF684" s="912"/>
      <c r="BG684" s="912"/>
      <c r="BH684" s="912"/>
      <c r="BI684" s="912"/>
      <c r="BJ684" s="912"/>
      <c r="BK684" s="691"/>
    </row>
    <row r="685" spans="1:63" s="285" customFormat="1" ht="15.75" customHeight="1">
      <c r="A685" s="288"/>
      <c r="B685" s="288"/>
      <c r="C685" s="1396"/>
      <c r="D685" s="912"/>
      <c r="E685" s="912"/>
      <c r="F685" s="912"/>
      <c r="G685" s="912"/>
      <c r="H685" s="912"/>
      <c r="I685" s="912"/>
      <c r="J685" s="1010"/>
      <c r="K685" s="912"/>
      <c r="L685" s="912"/>
      <c r="M685" s="912"/>
      <c r="N685" s="912"/>
      <c r="O685" s="287"/>
      <c r="P685" s="912"/>
      <c r="Q685" s="997"/>
      <c r="R685" s="912"/>
      <c r="S685" s="912"/>
      <c r="T685" s="912"/>
      <c r="U685" s="912"/>
      <c r="V685" s="912"/>
      <c r="W685" s="912"/>
      <c r="X685" s="912"/>
      <c r="Y685" s="912"/>
      <c r="Z685" s="912"/>
      <c r="AA685" s="912"/>
      <c r="AB685" s="912"/>
      <c r="AC685" s="912"/>
      <c r="AD685" s="912"/>
      <c r="AE685" s="912"/>
      <c r="AF685" s="912"/>
      <c r="AG685" s="912"/>
      <c r="AH685" s="912"/>
      <c r="AI685" s="912"/>
      <c r="AJ685" s="912"/>
      <c r="AK685" s="912"/>
      <c r="AL685" s="912"/>
      <c r="AM685" s="912"/>
      <c r="AN685" s="912"/>
      <c r="AO685" s="912"/>
      <c r="AP685" s="912"/>
      <c r="AQ685" s="912"/>
      <c r="AR685" s="1010"/>
      <c r="AS685" s="912"/>
      <c r="AT685" s="912"/>
      <c r="AU685" s="912"/>
      <c r="AV685" s="912"/>
      <c r="AW685" s="912"/>
      <c r="AX685" s="912"/>
      <c r="AY685" s="1010"/>
      <c r="AZ685" s="912"/>
      <c r="BA685" s="912"/>
      <c r="BB685" s="912"/>
      <c r="BC685" s="912"/>
      <c r="BD685" s="912"/>
      <c r="BE685" s="912"/>
      <c r="BF685" s="912"/>
      <c r="BG685" s="912"/>
      <c r="BH685" s="912"/>
      <c r="BI685" s="912"/>
      <c r="BJ685" s="912"/>
      <c r="BK685" s="691"/>
    </row>
    <row r="686" spans="1:63" s="285" customFormat="1">
      <c r="A686" s="288"/>
      <c r="B686" s="288"/>
      <c r="C686" s="1396"/>
      <c r="D686" s="912"/>
      <c r="E686" s="912"/>
      <c r="F686" s="912"/>
      <c r="G686" s="912"/>
      <c r="H686" s="912"/>
      <c r="I686" s="912"/>
      <c r="J686" s="1010"/>
      <c r="K686" s="912"/>
      <c r="L686" s="912"/>
      <c r="M686" s="912"/>
      <c r="N686" s="912"/>
      <c r="O686" s="287"/>
      <c r="P686" s="912"/>
      <c r="Q686" s="997"/>
      <c r="R686" s="912"/>
      <c r="S686" s="912"/>
      <c r="T686" s="912"/>
      <c r="U686" s="912"/>
      <c r="V686" s="912"/>
      <c r="W686" s="912"/>
      <c r="X686" s="912"/>
      <c r="Y686" s="912"/>
      <c r="Z686" s="912"/>
      <c r="AA686" s="912"/>
      <c r="AB686" s="912"/>
      <c r="AC686" s="912"/>
      <c r="AD686" s="912"/>
      <c r="AE686" s="912"/>
      <c r="AF686" s="912"/>
      <c r="AG686" s="912"/>
      <c r="AH686" s="912"/>
      <c r="AI686" s="912"/>
      <c r="AJ686" s="912"/>
      <c r="AK686" s="912"/>
      <c r="AL686" s="912"/>
      <c r="AM686" s="912"/>
      <c r="AN686" s="912"/>
      <c r="AO686" s="912"/>
      <c r="AP686" s="912"/>
      <c r="AQ686" s="912"/>
      <c r="AR686" s="1010"/>
      <c r="AS686" s="912"/>
      <c r="AT686" s="912"/>
      <c r="AU686" s="912"/>
      <c r="AV686" s="912"/>
      <c r="AW686" s="912"/>
      <c r="AX686" s="912"/>
      <c r="AY686" s="1010"/>
      <c r="AZ686" s="912"/>
      <c r="BA686" s="912"/>
      <c r="BB686" s="912"/>
      <c r="BC686" s="912"/>
      <c r="BD686" s="912"/>
      <c r="BE686" s="912"/>
      <c r="BF686" s="912"/>
      <c r="BG686" s="912"/>
      <c r="BH686" s="912"/>
      <c r="BI686" s="912"/>
      <c r="BJ686" s="912"/>
      <c r="BK686" s="691"/>
    </row>
    <row r="687" spans="1:63" s="285" customFormat="1" ht="15.75" customHeight="1">
      <c r="A687" s="288"/>
      <c r="B687" s="288"/>
      <c r="C687" s="1396"/>
      <c r="D687" s="912"/>
      <c r="E687" s="912"/>
      <c r="F687" s="912"/>
      <c r="G687" s="912"/>
      <c r="H687" s="912"/>
      <c r="I687" s="912"/>
      <c r="J687" s="1010"/>
      <c r="K687" s="912"/>
      <c r="L687" s="912"/>
      <c r="M687" s="912"/>
      <c r="N687" s="912"/>
      <c r="O687" s="287"/>
      <c r="P687" s="912"/>
      <c r="Q687" s="997"/>
      <c r="R687" s="912"/>
      <c r="S687" s="912"/>
      <c r="T687" s="912"/>
      <c r="U687" s="912"/>
      <c r="V687" s="912"/>
      <c r="W687" s="912"/>
      <c r="X687" s="912"/>
      <c r="Y687" s="912"/>
      <c r="Z687" s="912"/>
      <c r="AA687" s="912"/>
      <c r="AB687" s="912"/>
      <c r="AC687" s="912"/>
      <c r="AD687" s="912"/>
      <c r="AE687" s="912"/>
      <c r="AF687" s="912"/>
      <c r="AG687" s="912"/>
      <c r="AH687" s="912"/>
      <c r="AI687" s="912"/>
      <c r="AJ687" s="912"/>
      <c r="AK687" s="912"/>
      <c r="AL687" s="912"/>
      <c r="AM687" s="912"/>
      <c r="AN687" s="912"/>
      <c r="AO687" s="912"/>
      <c r="AP687" s="912"/>
      <c r="AQ687" s="912"/>
      <c r="AR687" s="1010"/>
      <c r="AS687" s="912"/>
      <c r="AT687" s="912"/>
      <c r="AU687" s="912"/>
      <c r="AV687" s="912"/>
      <c r="AW687" s="912"/>
      <c r="AX687" s="912"/>
      <c r="AY687" s="1010"/>
      <c r="AZ687" s="912"/>
      <c r="BA687" s="912"/>
      <c r="BB687" s="912"/>
      <c r="BC687" s="912"/>
      <c r="BD687" s="912"/>
      <c r="BE687" s="912"/>
      <c r="BF687" s="912"/>
      <c r="BG687" s="912"/>
      <c r="BH687" s="912"/>
      <c r="BI687" s="912"/>
      <c r="BJ687" s="912"/>
      <c r="BK687" s="691"/>
    </row>
    <row r="688" spans="1:63" s="285" customFormat="1">
      <c r="A688" s="288"/>
      <c r="B688" s="288"/>
      <c r="C688" s="1396"/>
      <c r="D688" s="912"/>
      <c r="E688" s="912"/>
      <c r="F688" s="912"/>
      <c r="G688" s="912"/>
      <c r="H688" s="912"/>
      <c r="I688" s="912"/>
      <c r="J688" s="1010"/>
      <c r="K688" s="912"/>
      <c r="L688" s="912"/>
      <c r="M688" s="912"/>
      <c r="N688" s="912"/>
      <c r="O688" s="287"/>
      <c r="P688" s="912"/>
      <c r="Q688" s="997"/>
      <c r="R688" s="912"/>
      <c r="S688" s="912"/>
      <c r="T688" s="912"/>
      <c r="U688" s="912"/>
      <c r="V688" s="912"/>
      <c r="W688" s="912"/>
      <c r="X688" s="912"/>
      <c r="Y688" s="912"/>
      <c r="Z688" s="912"/>
      <c r="AA688" s="912"/>
      <c r="AB688" s="912"/>
      <c r="AC688" s="912"/>
      <c r="AD688" s="912"/>
      <c r="AE688" s="912"/>
      <c r="AF688" s="912"/>
      <c r="AG688" s="912"/>
      <c r="AH688" s="912"/>
      <c r="AI688" s="912"/>
      <c r="AJ688" s="912"/>
      <c r="AK688" s="912"/>
      <c r="AL688" s="912"/>
      <c r="AM688" s="912"/>
      <c r="AN688" s="912"/>
      <c r="AO688" s="912"/>
      <c r="AP688" s="912"/>
      <c r="AQ688" s="912"/>
      <c r="AR688" s="1010"/>
      <c r="AS688" s="912"/>
      <c r="AT688" s="912"/>
      <c r="AU688" s="912"/>
      <c r="AV688" s="912"/>
      <c r="AW688" s="912"/>
      <c r="AX688" s="912"/>
      <c r="AY688" s="1010"/>
      <c r="AZ688" s="912"/>
      <c r="BA688" s="912"/>
      <c r="BB688" s="912"/>
      <c r="BC688" s="912"/>
      <c r="BD688" s="912"/>
      <c r="BE688" s="912"/>
      <c r="BF688" s="912"/>
      <c r="BG688" s="912"/>
      <c r="BH688" s="912"/>
      <c r="BI688" s="912"/>
      <c r="BJ688" s="912"/>
      <c r="BK688" s="691"/>
    </row>
    <row r="689" spans="1:63" s="285" customFormat="1" ht="15.75" customHeight="1">
      <c r="A689" s="288"/>
      <c r="B689" s="288"/>
      <c r="C689" s="1396"/>
      <c r="D689" s="912"/>
      <c r="E689" s="912"/>
      <c r="F689" s="912"/>
      <c r="G689" s="912"/>
      <c r="H689" s="912"/>
      <c r="I689" s="912"/>
      <c r="J689" s="1010"/>
      <c r="K689" s="912"/>
      <c r="L689" s="912"/>
      <c r="M689" s="912"/>
      <c r="N689" s="912"/>
      <c r="O689" s="287"/>
      <c r="P689" s="912"/>
      <c r="Q689" s="997"/>
      <c r="R689" s="912"/>
      <c r="S689" s="912"/>
      <c r="T689" s="912"/>
      <c r="U689" s="912"/>
      <c r="V689" s="912"/>
      <c r="W689" s="912"/>
      <c r="X689" s="912"/>
      <c r="Y689" s="912"/>
      <c r="Z689" s="912"/>
      <c r="AA689" s="912"/>
      <c r="AB689" s="912"/>
      <c r="AC689" s="912"/>
      <c r="AD689" s="912"/>
      <c r="AE689" s="912"/>
      <c r="AF689" s="912"/>
      <c r="AG689" s="912"/>
      <c r="AH689" s="912"/>
      <c r="AI689" s="912"/>
      <c r="AJ689" s="912"/>
      <c r="AK689" s="912"/>
      <c r="AL689" s="912"/>
      <c r="AM689" s="912"/>
      <c r="AN689" s="912"/>
      <c r="AO689" s="912"/>
      <c r="AP689" s="912"/>
      <c r="AQ689" s="912"/>
      <c r="AR689" s="1010"/>
      <c r="AS689" s="912"/>
      <c r="AT689" s="912"/>
      <c r="AU689" s="912"/>
      <c r="AV689" s="912"/>
      <c r="AW689" s="912"/>
      <c r="AX689" s="912"/>
      <c r="AY689" s="1010"/>
      <c r="AZ689" s="912"/>
      <c r="BA689" s="912"/>
      <c r="BB689" s="912"/>
      <c r="BC689" s="912"/>
      <c r="BD689" s="912"/>
      <c r="BE689" s="912"/>
      <c r="BF689" s="912"/>
      <c r="BG689" s="912"/>
      <c r="BH689" s="912"/>
      <c r="BI689" s="912"/>
      <c r="BJ689" s="912"/>
      <c r="BK689" s="691"/>
    </row>
    <row r="690" spans="1:63" s="285" customFormat="1">
      <c r="A690" s="288"/>
      <c r="B690" s="288"/>
      <c r="C690" s="1396"/>
      <c r="D690" s="912"/>
      <c r="E690" s="912"/>
      <c r="F690" s="912"/>
      <c r="G690" s="912"/>
      <c r="H690" s="912"/>
      <c r="I690" s="912"/>
      <c r="J690" s="1010"/>
      <c r="K690" s="912"/>
      <c r="L690" s="912"/>
      <c r="M690" s="912"/>
      <c r="N690" s="912"/>
      <c r="O690" s="287"/>
      <c r="P690" s="912"/>
      <c r="Q690" s="997"/>
      <c r="R690" s="912"/>
      <c r="S690" s="912"/>
      <c r="T690" s="912"/>
      <c r="U690" s="912"/>
      <c r="V690" s="912"/>
      <c r="W690" s="912"/>
      <c r="X690" s="912"/>
      <c r="Y690" s="912"/>
      <c r="Z690" s="912"/>
      <c r="AA690" s="912"/>
      <c r="AB690" s="912"/>
      <c r="AC690" s="912"/>
      <c r="AD690" s="912"/>
      <c r="AE690" s="912"/>
      <c r="AF690" s="912"/>
      <c r="AG690" s="912"/>
      <c r="AH690" s="912"/>
      <c r="AI690" s="912"/>
      <c r="AJ690" s="912"/>
      <c r="AK690" s="912"/>
      <c r="AL690" s="912"/>
      <c r="AM690" s="912"/>
      <c r="AN690" s="912"/>
      <c r="AO690" s="912"/>
      <c r="AP690" s="912"/>
      <c r="AQ690" s="912"/>
      <c r="AR690" s="1010"/>
      <c r="AS690" s="912"/>
      <c r="AT690" s="912"/>
      <c r="AU690" s="912"/>
      <c r="AV690" s="912"/>
      <c r="AW690" s="912"/>
      <c r="AX690" s="912"/>
      <c r="AY690" s="1010"/>
      <c r="AZ690" s="912"/>
      <c r="BA690" s="912"/>
      <c r="BB690" s="912"/>
      <c r="BC690" s="912"/>
      <c r="BD690" s="912"/>
      <c r="BE690" s="912"/>
      <c r="BF690" s="912"/>
      <c r="BG690" s="912"/>
      <c r="BH690" s="912"/>
      <c r="BI690" s="912"/>
      <c r="BJ690" s="912"/>
      <c r="BK690" s="691"/>
    </row>
    <row r="691" spans="1:63" s="285" customFormat="1" ht="15.75" customHeight="1">
      <c r="A691" s="288"/>
      <c r="B691" s="288"/>
      <c r="C691" s="1396"/>
      <c r="D691" s="912"/>
      <c r="E691" s="912"/>
      <c r="F691" s="912"/>
      <c r="G691" s="912"/>
      <c r="H691" s="912"/>
      <c r="I691" s="912"/>
      <c r="J691" s="1010"/>
      <c r="K691" s="912"/>
      <c r="L691" s="912"/>
      <c r="M691" s="912"/>
      <c r="N691" s="912"/>
      <c r="O691" s="287"/>
      <c r="P691" s="912"/>
      <c r="Q691" s="997"/>
      <c r="R691" s="912"/>
      <c r="S691" s="912"/>
      <c r="T691" s="912"/>
      <c r="U691" s="912"/>
      <c r="V691" s="912"/>
      <c r="W691" s="912"/>
      <c r="X691" s="912"/>
      <c r="Y691" s="912"/>
      <c r="Z691" s="912"/>
      <c r="AA691" s="912"/>
      <c r="AB691" s="912"/>
      <c r="AC691" s="912"/>
      <c r="AD691" s="912"/>
      <c r="AE691" s="912"/>
      <c r="AF691" s="912"/>
      <c r="AG691" s="912"/>
      <c r="AH691" s="912"/>
      <c r="AI691" s="912"/>
      <c r="AJ691" s="912"/>
      <c r="AK691" s="912"/>
      <c r="AL691" s="912"/>
      <c r="AM691" s="912"/>
      <c r="AN691" s="912"/>
      <c r="AO691" s="912"/>
      <c r="AP691" s="912"/>
      <c r="AQ691" s="912"/>
      <c r="AR691" s="1010"/>
      <c r="AS691" s="912"/>
      <c r="AT691" s="912"/>
      <c r="AU691" s="912"/>
      <c r="AV691" s="912"/>
      <c r="AW691" s="912"/>
      <c r="AX691" s="912"/>
      <c r="AY691" s="1010"/>
      <c r="AZ691" s="912"/>
      <c r="BA691" s="912"/>
      <c r="BB691" s="912"/>
      <c r="BC691" s="912"/>
      <c r="BD691" s="912"/>
      <c r="BE691" s="912"/>
      <c r="BF691" s="912"/>
      <c r="BG691" s="912"/>
      <c r="BH691" s="912"/>
      <c r="BI691" s="912"/>
      <c r="BJ691" s="912"/>
      <c r="BK691" s="691"/>
    </row>
    <row r="692" spans="1:63" s="285" customFormat="1">
      <c r="A692" s="288"/>
      <c r="B692" s="288"/>
      <c r="C692" s="1396"/>
      <c r="D692" s="912"/>
      <c r="E692" s="912"/>
      <c r="F692" s="912"/>
      <c r="G692" s="912"/>
      <c r="H692" s="912"/>
      <c r="I692" s="912"/>
      <c r="J692" s="1010"/>
      <c r="K692" s="912"/>
      <c r="L692" s="912"/>
      <c r="M692" s="912"/>
      <c r="N692" s="912"/>
      <c r="O692" s="287"/>
      <c r="P692" s="912"/>
      <c r="Q692" s="997"/>
      <c r="R692" s="912"/>
      <c r="S692" s="912"/>
      <c r="T692" s="912"/>
      <c r="U692" s="912"/>
      <c r="V692" s="912"/>
      <c r="W692" s="912"/>
      <c r="X692" s="912"/>
      <c r="Y692" s="912"/>
      <c r="Z692" s="912"/>
      <c r="AA692" s="912"/>
      <c r="AB692" s="912"/>
      <c r="AC692" s="912"/>
      <c r="AD692" s="912"/>
      <c r="AE692" s="912"/>
      <c r="AF692" s="912"/>
      <c r="AG692" s="912"/>
      <c r="AH692" s="912"/>
      <c r="AI692" s="912"/>
      <c r="AJ692" s="912"/>
      <c r="AK692" s="912"/>
      <c r="AL692" s="912"/>
      <c r="AM692" s="912"/>
      <c r="AN692" s="912"/>
      <c r="AO692" s="912"/>
      <c r="AP692" s="912"/>
      <c r="AQ692" s="912"/>
      <c r="AR692" s="1010"/>
      <c r="AS692" s="912"/>
      <c r="AT692" s="912"/>
      <c r="AU692" s="912"/>
      <c r="AV692" s="912"/>
      <c r="AW692" s="912"/>
      <c r="AX692" s="912"/>
      <c r="AY692" s="1010"/>
      <c r="AZ692" s="912"/>
      <c r="BA692" s="912"/>
      <c r="BB692" s="912"/>
      <c r="BC692" s="912"/>
      <c r="BD692" s="912"/>
      <c r="BE692" s="912"/>
      <c r="BF692" s="912"/>
      <c r="BG692" s="912"/>
      <c r="BH692" s="912"/>
      <c r="BI692" s="912"/>
      <c r="BJ692" s="912"/>
      <c r="BK692" s="691"/>
    </row>
    <row r="693" spans="1:63" s="285" customFormat="1" ht="15.75" customHeight="1">
      <c r="A693" s="288"/>
      <c r="B693" s="288"/>
      <c r="C693" s="1396"/>
      <c r="D693" s="912"/>
      <c r="E693" s="912"/>
      <c r="F693" s="912"/>
      <c r="G693" s="912"/>
      <c r="H693" s="912"/>
      <c r="I693" s="912"/>
      <c r="J693" s="1010"/>
      <c r="K693" s="912"/>
      <c r="L693" s="912"/>
      <c r="M693" s="912"/>
      <c r="N693" s="912"/>
      <c r="O693" s="287"/>
      <c r="P693" s="912"/>
      <c r="Q693" s="997"/>
      <c r="R693" s="912"/>
      <c r="S693" s="912"/>
      <c r="T693" s="912"/>
      <c r="U693" s="912"/>
      <c r="V693" s="912"/>
      <c r="W693" s="912"/>
      <c r="X693" s="912"/>
      <c r="Y693" s="912"/>
      <c r="Z693" s="912"/>
      <c r="AA693" s="912"/>
      <c r="AB693" s="912"/>
      <c r="AC693" s="912"/>
      <c r="AD693" s="912"/>
      <c r="AE693" s="912"/>
      <c r="AF693" s="912"/>
      <c r="AG693" s="912"/>
      <c r="AH693" s="912"/>
      <c r="AI693" s="912"/>
      <c r="AJ693" s="912"/>
      <c r="AK693" s="912"/>
      <c r="AL693" s="912"/>
      <c r="AM693" s="912"/>
      <c r="AN693" s="912"/>
      <c r="AO693" s="912"/>
      <c r="AP693" s="912"/>
      <c r="AQ693" s="912"/>
      <c r="AR693" s="1010"/>
      <c r="AS693" s="912"/>
      <c r="AT693" s="912"/>
      <c r="AU693" s="912"/>
      <c r="AV693" s="912"/>
      <c r="AW693" s="912"/>
      <c r="AX693" s="912"/>
      <c r="AY693" s="1010"/>
      <c r="AZ693" s="912"/>
      <c r="BA693" s="912"/>
      <c r="BB693" s="912"/>
      <c r="BC693" s="912"/>
      <c r="BD693" s="912"/>
      <c r="BE693" s="912"/>
      <c r="BF693" s="912"/>
      <c r="BG693" s="912"/>
      <c r="BH693" s="912"/>
      <c r="BI693" s="912"/>
      <c r="BJ693" s="912"/>
      <c r="BK693" s="691"/>
    </row>
    <row r="694" spans="1:63" s="285" customFormat="1">
      <c r="A694" s="288"/>
      <c r="B694" s="288"/>
      <c r="C694" s="1396"/>
      <c r="D694" s="912"/>
      <c r="E694" s="912"/>
      <c r="F694" s="912"/>
      <c r="G694" s="912"/>
      <c r="H694" s="912"/>
      <c r="I694" s="912"/>
      <c r="J694" s="1010"/>
      <c r="K694" s="912"/>
      <c r="L694" s="912"/>
      <c r="M694" s="912"/>
      <c r="N694" s="912"/>
      <c r="O694" s="287"/>
      <c r="P694" s="912"/>
      <c r="Q694" s="997"/>
      <c r="R694" s="912"/>
      <c r="S694" s="912"/>
      <c r="T694" s="912"/>
      <c r="U694" s="912"/>
      <c r="V694" s="912"/>
      <c r="W694" s="912"/>
      <c r="X694" s="912"/>
      <c r="Y694" s="912"/>
      <c r="Z694" s="912"/>
      <c r="AA694" s="912"/>
      <c r="AB694" s="912"/>
      <c r="AC694" s="912"/>
      <c r="AD694" s="912"/>
      <c r="AE694" s="912"/>
      <c r="AF694" s="912"/>
      <c r="AG694" s="912"/>
      <c r="AH694" s="912"/>
      <c r="AI694" s="912"/>
      <c r="AJ694" s="912"/>
      <c r="AK694" s="912"/>
      <c r="AL694" s="912"/>
      <c r="AM694" s="912"/>
      <c r="AN694" s="912"/>
      <c r="AO694" s="912"/>
      <c r="AP694" s="912"/>
      <c r="AQ694" s="912"/>
      <c r="AR694" s="1010"/>
      <c r="AS694" s="912"/>
      <c r="AT694" s="912"/>
      <c r="AU694" s="912"/>
      <c r="AV694" s="912"/>
      <c r="AW694" s="912"/>
      <c r="AX694" s="912"/>
      <c r="AY694" s="1010"/>
      <c r="AZ694" s="912"/>
      <c r="BA694" s="912"/>
      <c r="BB694" s="912"/>
      <c r="BC694" s="912"/>
      <c r="BD694" s="912"/>
      <c r="BE694" s="912"/>
      <c r="BF694" s="912"/>
      <c r="BG694" s="912"/>
      <c r="BH694" s="912"/>
      <c r="BI694" s="912"/>
      <c r="BJ694" s="912"/>
      <c r="BK694" s="691"/>
    </row>
    <row r="695" spans="1:63" s="285" customFormat="1" ht="15.75" customHeight="1">
      <c r="A695" s="288"/>
      <c r="B695" s="288"/>
      <c r="C695" s="1396"/>
      <c r="D695" s="912"/>
      <c r="E695" s="912"/>
      <c r="F695" s="912"/>
      <c r="G695" s="912"/>
      <c r="H695" s="912"/>
      <c r="I695" s="912"/>
      <c r="J695" s="1010"/>
      <c r="K695" s="912"/>
      <c r="L695" s="912"/>
      <c r="M695" s="912"/>
      <c r="N695" s="912"/>
      <c r="O695" s="287"/>
      <c r="P695" s="912"/>
      <c r="Q695" s="997"/>
      <c r="R695" s="912"/>
      <c r="S695" s="912"/>
      <c r="T695" s="912"/>
      <c r="U695" s="912"/>
      <c r="V695" s="912"/>
      <c r="W695" s="912"/>
      <c r="X695" s="912"/>
      <c r="Y695" s="912"/>
      <c r="Z695" s="912"/>
      <c r="AA695" s="912"/>
      <c r="AB695" s="912"/>
      <c r="AC695" s="912"/>
      <c r="AD695" s="912"/>
      <c r="AE695" s="912"/>
      <c r="AF695" s="912"/>
      <c r="AG695" s="912"/>
      <c r="AH695" s="912"/>
      <c r="AI695" s="912"/>
      <c r="AJ695" s="912"/>
      <c r="AK695" s="912"/>
      <c r="AL695" s="912"/>
      <c r="AM695" s="912"/>
      <c r="AN695" s="912"/>
      <c r="AO695" s="912"/>
      <c r="AP695" s="912"/>
      <c r="AQ695" s="912"/>
      <c r="AR695" s="1010"/>
      <c r="AS695" s="912"/>
      <c r="AT695" s="912"/>
      <c r="AU695" s="912"/>
      <c r="AV695" s="912"/>
      <c r="AW695" s="912"/>
      <c r="AX695" s="912"/>
      <c r="AY695" s="1010"/>
      <c r="AZ695" s="912"/>
      <c r="BA695" s="912"/>
      <c r="BB695" s="912"/>
      <c r="BC695" s="912"/>
      <c r="BD695" s="912"/>
      <c r="BE695" s="912"/>
      <c r="BF695" s="912"/>
      <c r="BG695" s="912"/>
      <c r="BH695" s="912"/>
      <c r="BI695" s="912"/>
      <c r="BJ695" s="912"/>
      <c r="BK695" s="691"/>
    </row>
    <row r="696" spans="1:63" s="285" customFormat="1">
      <c r="A696" s="288"/>
      <c r="B696" s="288"/>
      <c r="C696" s="1396"/>
      <c r="D696" s="912"/>
      <c r="E696" s="912"/>
      <c r="F696" s="912"/>
      <c r="G696" s="912"/>
      <c r="H696" s="912"/>
      <c r="I696" s="912"/>
      <c r="J696" s="1010"/>
      <c r="K696" s="912"/>
      <c r="L696" s="912"/>
      <c r="M696" s="912"/>
      <c r="N696" s="912"/>
      <c r="O696" s="287"/>
      <c r="P696" s="912"/>
      <c r="Q696" s="997"/>
      <c r="R696" s="912"/>
      <c r="S696" s="912"/>
      <c r="T696" s="912"/>
      <c r="U696" s="912"/>
      <c r="V696" s="912"/>
      <c r="W696" s="912"/>
      <c r="X696" s="912"/>
      <c r="Y696" s="912"/>
      <c r="Z696" s="912"/>
      <c r="AA696" s="912"/>
      <c r="AB696" s="912"/>
      <c r="AC696" s="912"/>
      <c r="AD696" s="912"/>
      <c r="AE696" s="912"/>
      <c r="AF696" s="912"/>
      <c r="AG696" s="912"/>
      <c r="AH696" s="912"/>
      <c r="AI696" s="912"/>
      <c r="AJ696" s="912"/>
      <c r="AK696" s="912"/>
      <c r="AL696" s="912"/>
      <c r="AM696" s="912"/>
      <c r="AN696" s="912"/>
      <c r="AO696" s="912"/>
      <c r="AP696" s="912"/>
      <c r="AQ696" s="912"/>
      <c r="AR696" s="1010"/>
      <c r="AS696" s="912"/>
      <c r="AT696" s="912"/>
      <c r="AU696" s="912"/>
      <c r="AV696" s="912"/>
      <c r="AW696" s="912"/>
      <c r="AX696" s="912"/>
      <c r="AY696" s="1010"/>
      <c r="AZ696" s="912"/>
      <c r="BA696" s="912"/>
      <c r="BB696" s="912"/>
      <c r="BC696" s="912"/>
      <c r="BD696" s="912"/>
      <c r="BE696" s="912"/>
      <c r="BF696" s="912"/>
      <c r="BG696" s="912"/>
      <c r="BH696" s="912"/>
      <c r="BI696" s="912"/>
      <c r="BJ696" s="912"/>
      <c r="BK696" s="691"/>
    </row>
    <row r="697" spans="1:63" s="285" customFormat="1" ht="15.75" customHeight="1">
      <c r="A697" s="288"/>
      <c r="B697" s="288"/>
      <c r="C697" s="1396"/>
      <c r="D697" s="912"/>
      <c r="E697" s="912"/>
      <c r="F697" s="912"/>
      <c r="G697" s="912"/>
      <c r="H697" s="912"/>
      <c r="I697" s="912"/>
      <c r="J697" s="1010"/>
      <c r="K697" s="912"/>
      <c r="L697" s="912"/>
      <c r="M697" s="912"/>
      <c r="N697" s="912"/>
      <c r="O697" s="287"/>
      <c r="P697" s="912"/>
      <c r="Q697" s="997"/>
      <c r="R697" s="912"/>
      <c r="S697" s="912"/>
      <c r="T697" s="912"/>
      <c r="U697" s="912"/>
      <c r="V697" s="912"/>
      <c r="W697" s="912"/>
      <c r="X697" s="912"/>
      <c r="Y697" s="912"/>
      <c r="Z697" s="912"/>
      <c r="AA697" s="912"/>
      <c r="AB697" s="912"/>
      <c r="AC697" s="912"/>
      <c r="AD697" s="912"/>
      <c r="AE697" s="912"/>
      <c r="AF697" s="912"/>
      <c r="AG697" s="912"/>
      <c r="AH697" s="912"/>
      <c r="AI697" s="912"/>
      <c r="AJ697" s="912"/>
      <c r="AK697" s="912"/>
      <c r="AL697" s="912"/>
      <c r="AM697" s="912"/>
      <c r="AN697" s="912"/>
      <c r="AO697" s="912"/>
      <c r="AP697" s="912"/>
      <c r="AQ697" s="912"/>
      <c r="AR697" s="1010"/>
      <c r="AS697" s="912"/>
      <c r="AT697" s="912"/>
      <c r="AU697" s="912"/>
      <c r="AV697" s="912"/>
      <c r="AW697" s="912"/>
      <c r="AX697" s="912"/>
      <c r="AY697" s="1010"/>
      <c r="AZ697" s="912"/>
      <c r="BA697" s="912"/>
      <c r="BB697" s="912"/>
      <c r="BC697" s="912"/>
      <c r="BD697" s="912"/>
      <c r="BE697" s="912"/>
      <c r="BF697" s="912"/>
      <c r="BG697" s="912"/>
      <c r="BH697" s="912"/>
      <c r="BI697" s="912"/>
      <c r="BJ697" s="912"/>
      <c r="BK697" s="691"/>
    </row>
    <row r="698" spans="1:63" s="285" customFormat="1">
      <c r="A698" s="288"/>
      <c r="B698" s="288"/>
      <c r="C698" s="1396"/>
      <c r="D698" s="912"/>
      <c r="E698" s="912"/>
      <c r="F698" s="912"/>
      <c r="G698" s="912"/>
      <c r="H698" s="912"/>
      <c r="I698" s="912"/>
      <c r="J698" s="1010"/>
      <c r="K698" s="912"/>
      <c r="L698" s="912"/>
      <c r="M698" s="912"/>
      <c r="N698" s="912"/>
      <c r="O698" s="287"/>
      <c r="P698" s="912"/>
      <c r="Q698" s="997"/>
      <c r="R698" s="912"/>
      <c r="S698" s="912"/>
      <c r="T698" s="912"/>
      <c r="U698" s="912"/>
      <c r="V698" s="912"/>
      <c r="W698" s="912"/>
      <c r="X698" s="912"/>
      <c r="Y698" s="912"/>
      <c r="Z698" s="912"/>
      <c r="AA698" s="912"/>
      <c r="AB698" s="912"/>
      <c r="AC698" s="912"/>
      <c r="AD698" s="912"/>
      <c r="AE698" s="912"/>
      <c r="AF698" s="912"/>
      <c r="AG698" s="912"/>
      <c r="AH698" s="912"/>
      <c r="AI698" s="912"/>
      <c r="AJ698" s="912"/>
      <c r="AK698" s="912"/>
      <c r="AL698" s="912"/>
      <c r="AM698" s="912"/>
      <c r="AN698" s="912"/>
      <c r="AO698" s="912"/>
      <c r="AP698" s="912"/>
      <c r="AQ698" s="912"/>
      <c r="AR698" s="1010"/>
      <c r="AS698" s="912"/>
      <c r="AT698" s="912"/>
      <c r="AU698" s="912"/>
      <c r="AV698" s="912"/>
      <c r="AW698" s="912"/>
      <c r="AX698" s="912"/>
      <c r="AY698" s="1010"/>
      <c r="AZ698" s="912"/>
      <c r="BA698" s="912"/>
      <c r="BB698" s="912"/>
      <c r="BC698" s="912"/>
      <c r="BD698" s="912"/>
      <c r="BE698" s="912"/>
      <c r="BF698" s="912"/>
      <c r="BG698" s="912"/>
      <c r="BH698" s="912"/>
      <c r="BI698" s="912"/>
      <c r="BJ698" s="912"/>
      <c r="BK698" s="691"/>
    </row>
    <row r="699" spans="1:63" s="285" customFormat="1" ht="15.75" customHeight="1">
      <c r="A699" s="288"/>
      <c r="B699" s="288"/>
      <c r="C699" s="1396"/>
      <c r="D699" s="912"/>
      <c r="E699" s="912"/>
      <c r="F699" s="912"/>
      <c r="G699" s="912"/>
      <c r="H699" s="912"/>
      <c r="I699" s="912"/>
      <c r="J699" s="1010"/>
      <c r="K699" s="912"/>
      <c r="L699" s="912"/>
      <c r="M699" s="912"/>
      <c r="N699" s="912"/>
      <c r="O699" s="287"/>
      <c r="P699" s="912"/>
      <c r="Q699" s="997"/>
      <c r="R699" s="912"/>
      <c r="S699" s="912"/>
      <c r="T699" s="912"/>
      <c r="U699" s="912"/>
      <c r="V699" s="912"/>
      <c r="W699" s="912"/>
      <c r="X699" s="912"/>
      <c r="Y699" s="912"/>
      <c r="Z699" s="912"/>
      <c r="AA699" s="912"/>
      <c r="AB699" s="912"/>
      <c r="AC699" s="912"/>
      <c r="AD699" s="912"/>
      <c r="AE699" s="912"/>
      <c r="AF699" s="912"/>
      <c r="AG699" s="912"/>
      <c r="AH699" s="912"/>
      <c r="AI699" s="912"/>
      <c r="AJ699" s="912"/>
      <c r="AK699" s="912"/>
      <c r="AL699" s="912"/>
      <c r="AM699" s="912"/>
      <c r="AN699" s="912"/>
      <c r="AO699" s="912"/>
      <c r="AP699" s="912"/>
      <c r="AQ699" s="912"/>
      <c r="AR699" s="1010"/>
      <c r="AS699" s="912"/>
      <c r="AT699" s="912"/>
      <c r="AU699" s="912"/>
      <c r="AV699" s="912"/>
      <c r="AW699" s="912"/>
      <c r="AX699" s="912"/>
      <c r="AY699" s="1010"/>
      <c r="AZ699" s="912"/>
      <c r="BA699" s="912"/>
      <c r="BB699" s="912"/>
      <c r="BC699" s="912"/>
      <c r="BD699" s="912"/>
      <c r="BE699" s="912"/>
      <c r="BF699" s="912"/>
      <c r="BG699" s="912"/>
      <c r="BH699" s="912"/>
      <c r="BI699" s="912"/>
      <c r="BJ699" s="912"/>
      <c r="BK699" s="691"/>
    </row>
    <row r="700" spans="1:63" s="285" customFormat="1">
      <c r="A700" s="288"/>
      <c r="B700" s="288"/>
      <c r="C700" s="1396"/>
      <c r="D700" s="912"/>
      <c r="E700" s="912"/>
      <c r="F700" s="912"/>
      <c r="G700" s="912"/>
      <c r="H700" s="912"/>
      <c r="I700" s="912"/>
      <c r="J700" s="1010"/>
      <c r="K700" s="912"/>
      <c r="L700" s="912"/>
      <c r="M700" s="912"/>
      <c r="N700" s="912"/>
      <c r="O700" s="287"/>
      <c r="P700" s="912"/>
      <c r="Q700" s="997"/>
      <c r="R700" s="912"/>
      <c r="S700" s="912"/>
      <c r="T700" s="912"/>
      <c r="U700" s="912"/>
      <c r="V700" s="912"/>
      <c r="W700" s="912"/>
      <c r="X700" s="912"/>
      <c r="Y700" s="912"/>
      <c r="Z700" s="912"/>
      <c r="AA700" s="912"/>
      <c r="AB700" s="912"/>
      <c r="AC700" s="912"/>
      <c r="AD700" s="912"/>
      <c r="AE700" s="912"/>
      <c r="AF700" s="912"/>
      <c r="AG700" s="912"/>
      <c r="AH700" s="912"/>
      <c r="AI700" s="912"/>
      <c r="AJ700" s="912"/>
      <c r="AK700" s="912"/>
      <c r="AL700" s="912"/>
      <c r="AM700" s="912"/>
      <c r="AN700" s="912"/>
      <c r="AO700" s="912"/>
      <c r="AP700" s="912"/>
      <c r="AQ700" s="912"/>
      <c r="AR700" s="1010"/>
      <c r="AS700" s="912"/>
      <c r="AT700" s="912"/>
      <c r="AU700" s="912"/>
      <c r="AV700" s="912"/>
      <c r="AW700" s="912"/>
      <c r="AX700" s="912"/>
      <c r="AY700" s="1010"/>
      <c r="AZ700" s="912"/>
      <c r="BA700" s="912"/>
      <c r="BB700" s="912"/>
      <c r="BC700" s="912"/>
      <c r="BD700" s="912"/>
      <c r="BE700" s="912"/>
      <c r="BF700" s="912"/>
      <c r="BG700" s="912"/>
      <c r="BH700" s="912"/>
      <c r="BI700" s="912"/>
      <c r="BJ700" s="912"/>
      <c r="BK700" s="691"/>
    </row>
    <row r="701" spans="1:63" s="285" customFormat="1" ht="15.75" customHeight="1">
      <c r="A701" s="288"/>
      <c r="B701" s="288"/>
      <c r="C701" s="1396"/>
      <c r="D701" s="912"/>
      <c r="E701" s="912"/>
      <c r="F701" s="912"/>
      <c r="G701" s="912"/>
      <c r="H701" s="912"/>
      <c r="I701" s="912"/>
      <c r="J701" s="1010"/>
      <c r="K701" s="912"/>
      <c r="L701" s="912"/>
      <c r="M701" s="912"/>
      <c r="N701" s="912"/>
      <c r="O701" s="287"/>
      <c r="P701" s="912"/>
      <c r="Q701" s="997"/>
      <c r="R701" s="912"/>
      <c r="S701" s="912"/>
      <c r="T701" s="912"/>
      <c r="U701" s="912"/>
      <c r="V701" s="912"/>
      <c r="W701" s="912"/>
      <c r="X701" s="912"/>
      <c r="Y701" s="912"/>
      <c r="Z701" s="912"/>
      <c r="AA701" s="912"/>
      <c r="AB701" s="912"/>
      <c r="AC701" s="912"/>
      <c r="AD701" s="912"/>
      <c r="AE701" s="912"/>
      <c r="AF701" s="912"/>
      <c r="AG701" s="912"/>
      <c r="AH701" s="912"/>
      <c r="AI701" s="912"/>
      <c r="AJ701" s="912"/>
      <c r="AK701" s="912"/>
      <c r="AL701" s="912"/>
      <c r="AM701" s="912"/>
      <c r="AN701" s="912"/>
      <c r="AO701" s="912"/>
      <c r="AP701" s="912"/>
      <c r="AQ701" s="912"/>
      <c r="AR701" s="1010"/>
      <c r="AS701" s="912"/>
      <c r="AT701" s="912"/>
      <c r="AU701" s="912"/>
      <c r="AV701" s="912"/>
      <c r="AW701" s="912"/>
      <c r="AX701" s="912"/>
      <c r="AY701" s="1010"/>
      <c r="AZ701" s="912"/>
      <c r="BA701" s="912"/>
      <c r="BB701" s="912"/>
      <c r="BC701" s="912"/>
      <c r="BD701" s="912"/>
      <c r="BE701" s="912"/>
      <c r="BF701" s="912"/>
      <c r="BG701" s="912"/>
      <c r="BH701" s="912"/>
      <c r="BI701" s="912"/>
      <c r="BJ701" s="912"/>
      <c r="BK701" s="691"/>
    </row>
    <row r="702" spans="1:63" s="285" customFormat="1">
      <c r="A702" s="288"/>
      <c r="B702" s="288"/>
      <c r="C702" s="1396"/>
      <c r="D702" s="912"/>
      <c r="E702" s="912"/>
      <c r="F702" s="912"/>
      <c r="G702" s="912"/>
      <c r="H702" s="912"/>
      <c r="I702" s="912"/>
      <c r="J702" s="1010"/>
      <c r="K702" s="912"/>
      <c r="L702" s="912"/>
      <c r="M702" s="912"/>
      <c r="N702" s="912"/>
      <c r="O702" s="287"/>
      <c r="P702" s="912"/>
      <c r="Q702" s="997"/>
      <c r="R702" s="912"/>
      <c r="S702" s="912"/>
      <c r="T702" s="912"/>
      <c r="U702" s="912"/>
      <c r="V702" s="912"/>
      <c r="W702" s="912"/>
      <c r="X702" s="912"/>
      <c r="Y702" s="912"/>
      <c r="Z702" s="912"/>
      <c r="AA702" s="912"/>
      <c r="AB702" s="912"/>
      <c r="AC702" s="912"/>
      <c r="AD702" s="912"/>
      <c r="AE702" s="912"/>
      <c r="AF702" s="912"/>
      <c r="AG702" s="912"/>
      <c r="AH702" s="912"/>
      <c r="AI702" s="912"/>
      <c r="AJ702" s="912"/>
      <c r="AK702" s="912"/>
      <c r="AL702" s="912"/>
      <c r="AM702" s="912"/>
      <c r="AN702" s="912"/>
      <c r="AO702" s="912"/>
      <c r="AP702" s="912"/>
      <c r="AQ702" s="912"/>
      <c r="AR702" s="1010"/>
      <c r="AS702" s="912"/>
      <c r="AT702" s="912"/>
      <c r="AU702" s="912"/>
      <c r="AV702" s="912"/>
      <c r="AW702" s="912"/>
      <c r="AX702" s="912"/>
      <c r="AY702" s="1010"/>
      <c r="AZ702" s="912"/>
      <c r="BA702" s="912"/>
      <c r="BB702" s="912"/>
      <c r="BC702" s="912"/>
      <c r="BD702" s="912"/>
      <c r="BE702" s="912"/>
      <c r="BF702" s="912"/>
      <c r="BG702" s="912"/>
      <c r="BH702" s="912"/>
      <c r="BI702" s="912"/>
      <c r="BJ702" s="912"/>
      <c r="BK702" s="691"/>
    </row>
    <row r="703" spans="1:63" s="285" customFormat="1" ht="15.75" customHeight="1">
      <c r="A703" s="288"/>
      <c r="B703" s="288"/>
      <c r="C703" s="1396"/>
      <c r="D703" s="912"/>
      <c r="E703" s="912"/>
      <c r="F703" s="912"/>
      <c r="G703" s="912"/>
      <c r="H703" s="912"/>
      <c r="I703" s="912"/>
      <c r="J703" s="1010"/>
      <c r="K703" s="912"/>
      <c r="L703" s="912"/>
      <c r="M703" s="912"/>
      <c r="N703" s="912"/>
      <c r="O703" s="287"/>
      <c r="P703" s="912"/>
      <c r="Q703" s="997"/>
      <c r="R703" s="912"/>
      <c r="S703" s="912"/>
      <c r="T703" s="912"/>
      <c r="U703" s="912"/>
      <c r="V703" s="912"/>
      <c r="W703" s="912"/>
      <c r="X703" s="912"/>
      <c r="Y703" s="912"/>
      <c r="Z703" s="912"/>
      <c r="AA703" s="912"/>
      <c r="AB703" s="912"/>
      <c r="AC703" s="912"/>
      <c r="AD703" s="912"/>
      <c r="AE703" s="912"/>
      <c r="AF703" s="912"/>
      <c r="AG703" s="912"/>
      <c r="AH703" s="912"/>
      <c r="AI703" s="912"/>
      <c r="AJ703" s="912"/>
      <c r="AK703" s="912"/>
      <c r="AL703" s="912"/>
      <c r="AM703" s="912"/>
      <c r="AN703" s="912"/>
      <c r="AO703" s="912"/>
      <c r="AP703" s="912"/>
      <c r="AQ703" s="912"/>
      <c r="AR703" s="1010"/>
      <c r="AS703" s="912"/>
      <c r="AT703" s="912"/>
      <c r="AU703" s="912"/>
      <c r="AV703" s="912"/>
      <c r="AW703" s="912"/>
      <c r="AX703" s="912"/>
      <c r="AY703" s="1010"/>
      <c r="AZ703" s="912"/>
      <c r="BA703" s="912"/>
      <c r="BB703" s="912"/>
      <c r="BC703" s="912"/>
      <c r="BD703" s="912"/>
      <c r="BE703" s="912"/>
      <c r="BF703" s="912"/>
      <c r="BG703" s="912"/>
      <c r="BH703" s="912"/>
      <c r="BI703" s="912"/>
      <c r="BJ703" s="912"/>
      <c r="BK703" s="691"/>
    </row>
    <row r="704" spans="1:63" s="285" customFormat="1">
      <c r="A704" s="288"/>
      <c r="B704" s="288"/>
      <c r="C704" s="1396"/>
      <c r="D704" s="912"/>
      <c r="E704" s="912"/>
      <c r="F704" s="912"/>
      <c r="G704" s="912"/>
      <c r="H704" s="912"/>
      <c r="I704" s="912"/>
      <c r="J704" s="1010"/>
      <c r="K704" s="912"/>
      <c r="L704" s="912"/>
      <c r="M704" s="912"/>
      <c r="N704" s="912"/>
      <c r="O704" s="287"/>
      <c r="P704" s="912"/>
      <c r="Q704" s="997"/>
      <c r="R704" s="912"/>
      <c r="S704" s="912"/>
      <c r="T704" s="912"/>
      <c r="U704" s="912"/>
      <c r="V704" s="912"/>
      <c r="W704" s="912"/>
      <c r="X704" s="912"/>
      <c r="Y704" s="912"/>
      <c r="Z704" s="912"/>
      <c r="AA704" s="912"/>
      <c r="AB704" s="912"/>
      <c r="AC704" s="912"/>
      <c r="AD704" s="912"/>
      <c r="AE704" s="912"/>
      <c r="AF704" s="912"/>
      <c r="AG704" s="912"/>
      <c r="AH704" s="912"/>
      <c r="AI704" s="912"/>
      <c r="AJ704" s="912"/>
      <c r="AK704" s="912"/>
      <c r="AL704" s="912"/>
      <c r="AM704" s="912"/>
      <c r="AN704" s="912"/>
      <c r="AO704" s="912"/>
      <c r="AP704" s="912"/>
      <c r="AQ704" s="912"/>
      <c r="AR704" s="1010"/>
      <c r="AS704" s="912"/>
      <c r="AT704" s="912"/>
      <c r="AU704" s="912"/>
      <c r="AV704" s="912"/>
      <c r="AW704" s="912"/>
      <c r="AX704" s="912"/>
      <c r="AY704" s="1010"/>
      <c r="AZ704" s="912"/>
      <c r="BA704" s="912"/>
      <c r="BB704" s="912"/>
      <c r="BC704" s="912"/>
      <c r="BD704" s="912"/>
      <c r="BE704" s="912"/>
      <c r="BF704" s="912"/>
      <c r="BG704" s="912"/>
      <c r="BH704" s="912"/>
      <c r="BI704" s="912"/>
      <c r="BJ704" s="912"/>
      <c r="BK704" s="691"/>
    </row>
    <row r="705" spans="1:63" s="285" customFormat="1" ht="15.75" customHeight="1">
      <c r="A705" s="288"/>
      <c r="B705" s="288"/>
      <c r="C705" s="1396"/>
      <c r="D705" s="912"/>
      <c r="E705" s="912"/>
      <c r="F705" s="912"/>
      <c r="G705" s="912"/>
      <c r="H705" s="912"/>
      <c r="I705" s="912"/>
      <c r="J705" s="1010"/>
      <c r="K705" s="912"/>
      <c r="L705" s="912"/>
      <c r="M705" s="912"/>
      <c r="N705" s="912"/>
      <c r="O705" s="287"/>
      <c r="P705" s="912"/>
      <c r="Q705" s="997"/>
      <c r="R705" s="912"/>
      <c r="S705" s="912"/>
      <c r="T705" s="912"/>
      <c r="U705" s="912"/>
      <c r="V705" s="912"/>
      <c r="W705" s="912"/>
      <c r="X705" s="912"/>
      <c r="Y705" s="912"/>
      <c r="Z705" s="912"/>
      <c r="AA705" s="912"/>
      <c r="AB705" s="912"/>
      <c r="AC705" s="912"/>
      <c r="AD705" s="912"/>
      <c r="AE705" s="912"/>
      <c r="AF705" s="912"/>
      <c r="AG705" s="912"/>
      <c r="AH705" s="912"/>
      <c r="AI705" s="912"/>
      <c r="AJ705" s="912"/>
      <c r="AK705" s="912"/>
      <c r="AL705" s="912"/>
      <c r="AM705" s="912"/>
      <c r="AN705" s="912"/>
      <c r="AO705" s="912"/>
      <c r="AP705" s="912"/>
      <c r="AQ705" s="912"/>
      <c r="AR705" s="1010"/>
      <c r="AS705" s="912"/>
      <c r="AT705" s="912"/>
      <c r="AU705" s="912"/>
      <c r="AV705" s="912"/>
      <c r="AW705" s="912"/>
      <c r="AX705" s="912"/>
      <c r="AY705" s="1010"/>
      <c r="AZ705" s="912"/>
      <c r="BA705" s="912"/>
      <c r="BB705" s="912"/>
      <c r="BC705" s="912"/>
      <c r="BD705" s="912"/>
      <c r="BE705" s="912"/>
      <c r="BF705" s="912"/>
      <c r="BG705" s="912"/>
      <c r="BH705" s="912"/>
      <c r="BI705" s="912"/>
      <c r="BJ705" s="912"/>
      <c r="BK705" s="691"/>
    </row>
    <row r="706" spans="1:63" s="285" customFormat="1">
      <c r="A706" s="288"/>
      <c r="B706" s="288"/>
      <c r="C706" s="1396"/>
      <c r="D706" s="912"/>
      <c r="E706" s="912"/>
      <c r="F706" s="912"/>
      <c r="G706" s="912"/>
      <c r="H706" s="912"/>
      <c r="I706" s="912"/>
      <c r="J706" s="1010"/>
      <c r="K706" s="912"/>
      <c r="L706" s="912"/>
      <c r="M706" s="912"/>
      <c r="N706" s="912"/>
      <c r="O706" s="287"/>
      <c r="P706" s="912"/>
      <c r="Q706" s="997"/>
      <c r="R706" s="912"/>
      <c r="S706" s="912"/>
      <c r="T706" s="912"/>
      <c r="U706" s="912"/>
      <c r="V706" s="912"/>
      <c r="W706" s="912"/>
      <c r="X706" s="912"/>
      <c r="Y706" s="912"/>
      <c r="Z706" s="912"/>
      <c r="AA706" s="912"/>
      <c r="AB706" s="912"/>
      <c r="AC706" s="912"/>
      <c r="AD706" s="912"/>
      <c r="AE706" s="912"/>
      <c r="AF706" s="912"/>
      <c r="AG706" s="912"/>
      <c r="AH706" s="912"/>
      <c r="AI706" s="912"/>
      <c r="AJ706" s="912"/>
      <c r="AK706" s="912"/>
      <c r="AL706" s="912"/>
      <c r="AM706" s="912"/>
      <c r="AN706" s="912"/>
      <c r="AO706" s="912"/>
      <c r="AP706" s="912"/>
      <c r="AQ706" s="912"/>
      <c r="AR706" s="1010"/>
      <c r="AS706" s="912"/>
      <c r="AT706" s="912"/>
      <c r="AU706" s="912"/>
      <c r="AV706" s="912"/>
      <c r="AW706" s="912"/>
      <c r="AX706" s="912"/>
      <c r="AY706" s="1010"/>
      <c r="AZ706" s="912"/>
      <c r="BA706" s="912"/>
      <c r="BB706" s="912"/>
      <c r="BC706" s="912"/>
      <c r="BD706" s="912"/>
      <c r="BE706" s="912"/>
      <c r="BF706" s="912"/>
      <c r="BG706" s="912"/>
      <c r="BH706" s="912"/>
      <c r="BI706" s="912"/>
      <c r="BJ706" s="912"/>
      <c r="BK706" s="691"/>
    </row>
    <row r="707" spans="1:63" s="285" customFormat="1" ht="15.75" customHeight="1">
      <c r="A707" s="288"/>
      <c r="B707" s="288"/>
      <c r="C707" s="1396"/>
      <c r="D707" s="912"/>
      <c r="E707" s="912"/>
      <c r="F707" s="912"/>
      <c r="G707" s="912"/>
      <c r="H707" s="912"/>
      <c r="I707" s="912"/>
      <c r="J707" s="1010"/>
      <c r="K707" s="912"/>
      <c r="L707" s="912"/>
      <c r="M707" s="912"/>
      <c r="N707" s="912"/>
      <c r="O707" s="287"/>
      <c r="P707" s="912"/>
      <c r="Q707" s="997"/>
      <c r="R707" s="912"/>
      <c r="S707" s="912"/>
      <c r="T707" s="912"/>
      <c r="U707" s="912"/>
      <c r="V707" s="912"/>
      <c r="W707" s="912"/>
      <c r="X707" s="912"/>
      <c r="Y707" s="912"/>
      <c r="Z707" s="912"/>
      <c r="AA707" s="912"/>
      <c r="AB707" s="912"/>
      <c r="AC707" s="912"/>
      <c r="AD707" s="912"/>
      <c r="AE707" s="912"/>
      <c r="AF707" s="912"/>
      <c r="AG707" s="912"/>
      <c r="AH707" s="912"/>
      <c r="AI707" s="912"/>
      <c r="AJ707" s="912"/>
      <c r="AK707" s="912"/>
      <c r="AL707" s="912"/>
      <c r="AM707" s="912"/>
      <c r="AN707" s="912"/>
      <c r="AO707" s="912"/>
      <c r="AP707" s="912"/>
      <c r="AQ707" s="912"/>
      <c r="AR707" s="1010"/>
      <c r="AS707" s="912"/>
      <c r="AT707" s="912"/>
      <c r="AU707" s="912"/>
      <c r="AV707" s="912"/>
      <c r="AW707" s="912"/>
      <c r="AX707" s="912"/>
      <c r="AY707" s="1010"/>
      <c r="AZ707" s="912"/>
      <c r="BA707" s="912"/>
      <c r="BB707" s="912"/>
      <c r="BC707" s="912"/>
      <c r="BD707" s="912"/>
      <c r="BE707" s="912"/>
      <c r="BF707" s="912"/>
      <c r="BG707" s="912"/>
      <c r="BH707" s="912"/>
      <c r="BI707" s="912"/>
      <c r="BJ707" s="912"/>
      <c r="BK707" s="691"/>
    </row>
    <row r="708" spans="1:63" s="285" customFormat="1">
      <c r="A708" s="288"/>
      <c r="B708" s="288"/>
      <c r="C708" s="1396"/>
      <c r="D708" s="912"/>
      <c r="E708" s="912"/>
      <c r="F708" s="912"/>
      <c r="G708" s="912"/>
      <c r="H708" s="912"/>
      <c r="I708" s="912"/>
      <c r="J708" s="1010"/>
      <c r="K708" s="912"/>
      <c r="L708" s="912"/>
      <c r="M708" s="912"/>
      <c r="N708" s="912"/>
      <c r="O708" s="287"/>
      <c r="P708" s="912"/>
      <c r="Q708" s="997"/>
      <c r="R708" s="912"/>
      <c r="S708" s="912"/>
      <c r="T708" s="912"/>
      <c r="U708" s="912"/>
      <c r="V708" s="912"/>
      <c r="W708" s="912"/>
      <c r="X708" s="912"/>
      <c r="Y708" s="912"/>
      <c r="Z708" s="912"/>
      <c r="AA708" s="912"/>
      <c r="AB708" s="912"/>
      <c r="AC708" s="912"/>
      <c r="AD708" s="912"/>
      <c r="AE708" s="912"/>
      <c r="AF708" s="912"/>
      <c r="AG708" s="912"/>
      <c r="AH708" s="912"/>
      <c r="AI708" s="912"/>
      <c r="AJ708" s="912"/>
      <c r="AK708" s="912"/>
      <c r="AL708" s="912"/>
      <c r="AM708" s="912"/>
      <c r="AN708" s="912"/>
      <c r="AO708" s="912"/>
      <c r="AP708" s="912"/>
      <c r="AQ708" s="912"/>
      <c r="AR708" s="1010"/>
      <c r="AS708" s="912"/>
      <c r="AT708" s="912"/>
      <c r="AU708" s="912"/>
      <c r="AV708" s="912"/>
      <c r="AW708" s="912"/>
      <c r="AX708" s="912"/>
      <c r="AY708" s="1010"/>
      <c r="AZ708" s="912"/>
      <c r="BA708" s="912"/>
      <c r="BB708" s="912"/>
      <c r="BC708" s="912"/>
      <c r="BD708" s="912"/>
      <c r="BE708" s="912"/>
      <c r="BF708" s="912"/>
      <c r="BG708" s="912"/>
      <c r="BH708" s="912"/>
      <c r="BI708" s="912"/>
      <c r="BJ708" s="912"/>
      <c r="BK708" s="691"/>
    </row>
    <row r="709" spans="1:63" s="285" customFormat="1" ht="15.75" customHeight="1">
      <c r="A709" s="288"/>
      <c r="B709" s="288"/>
      <c r="C709" s="1396"/>
      <c r="D709" s="912"/>
      <c r="E709" s="912"/>
      <c r="F709" s="912"/>
      <c r="G709" s="912"/>
      <c r="H709" s="912"/>
      <c r="I709" s="912"/>
      <c r="J709" s="1010"/>
      <c r="K709" s="912"/>
      <c r="L709" s="912"/>
      <c r="M709" s="912"/>
      <c r="N709" s="912"/>
      <c r="O709" s="287"/>
      <c r="P709" s="912"/>
      <c r="Q709" s="997"/>
      <c r="R709" s="912"/>
      <c r="S709" s="912"/>
      <c r="T709" s="912"/>
      <c r="U709" s="912"/>
      <c r="V709" s="912"/>
      <c r="W709" s="912"/>
      <c r="X709" s="912"/>
      <c r="Y709" s="912"/>
      <c r="Z709" s="912"/>
      <c r="AA709" s="912"/>
      <c r="AB709" s="912"/>
      <c r="AC709" s="912"/>
      <c r="AD709" s="912"/>
      <c r="AE709" s="912"/>
      <c r="AF709" s="912"/>
      <c r="AG709" s="912"/>
      <c r="AH709" s="912"/>
      <c r="AI709" s="912"/>
      <c r="AJ709" s="912"/>
      <c r="AK709" s="912"/>
      <c r="AL709" s="912"/>
      <c r="AM709" s="912"/>
      <c r="AN709" s="912"/>
      <c r="AO709" s="912"/>
      <c r="AP709" s="912"/>
      <c r="AQ709" s="912"/>
      <c r="AR709" s="1010"/>
      <c r="AS709" s="912"/>
      <c r="AT709" s="912"/>
      <c r="AU709" s="912"/>
      <c r="AV709" s="912"/>
      <c r="AW709" s="912"/>
      <c r="AX709" s="912"/>
      <c r="AY709" s="1010"/>
      <c r="AZ709" s="912"/>
      <c r="BA709" s="912"/>
      <c r="BB709" s="912"/>
      <c r="BC709" s="912"/>
      <c r="BD709" s="912"/>
      <c r="BE709" s="912"/>
      <c r="BF709" s="912"/>
      <c r="BG709" s="912"/>
      <c r="BH709" s="912"/>
      <c r="BI709" s="912"/>
      <c r="BJ709" s="912"/>
      <c r="BK709" s="691"/>
    </row>
    <row r="710" spans="1:63" s="285" customFormat="1">
      <c r="A710" s="288"/>
      <c r="B710" s="288"/>
      <c r="C710" s="1396"/>
      <c r="D710" s="912"/>
      <c r="E710" s="912"/>
      <c r="F710" s="912"/>
      <c r="G710" s="912"/>
      <c r="H710" s="912"/>
      <c r="I710" s="912"/>
      <c r="J710" s="1010"/>
      <c r="K710" s="912"/>
      <c r="L710" s="912"/>
      <c r="M710" s="912"/>
      <c r="N710" s="912"/>
      <c r="O710" s="287"/>
      <c r="P710" s="912"/>
      <c r="Q710" s="997"/>
      <c r="R710" s="912"/>
      <c r="S710" s="912"/>
      <c r="T710" s="912"/>
      <c r="U710" s="912"/>
      <c r="V710" s="912"/>
      <c r="W710" s="912"/>
      <c r="X710" s="912"/>
      <c r="Y710" s="912"/>
      <c r="Z710" s="912"/>
      <c r="AA710" s="912"/>
      <c r="AB710" s="912"/>
      <c r="AC710" s="912"/>
      <c r="AD710" s="912"/>
      <c r="AE710" s="912"/>
      <c r="AF710" s="912"/>
      <c r="AG710" s="912"/>
      <c r="AH710" s="912"/>
      <c r="AI710" s="912"/>
      <c r="AJ710" s="912"/>
      <c r="AK710" s="912"/>
      <c r="AL710" s="912"/>
      <c r="AM710" s="912"/>
      <c r="AN710" s="912"/>
      <c r="AO710" s="912"/>
      <c r="AP710" s="912"/>
      <c r="AQ710" s="912"/>
      <c r="AR710" s="1010"/>
      <c r="AS710" s="912"/>
      <c r="AT710" s="912"/>
      <c r="AU710" s="912"/>
      <c r="AV710" s="912"/>
      <c r="AW710" s="912"/>
      <c r="AX710" s="912"/>
      <c r="AY710" s="1010"/>
      <c r="AZ710" s="912"/>
      <c r="BA710" s="912"/>
      <c r="BB710" s="912"/>
      <c r="BC710" s="912"/>
      <c r="BD710" s="912"/>
      <c r="BE710" s="912"/>
      <c r="BF710" s="912"/>
      <c r="BG710" s="912"/>
      <c r="BH710" s="912"/>
      <c r="BI710" s="912"/>
      <c r="BJ710" s="912"/>
      <c r="BK710" s="691"/>
    </row>
    <row r="711" spans="1:63" s="285" customFormat="1" ht="15.75" customHeight="1">
      <c r="A711" s="288"/>
      <c r="B711" s="288"/>
      <c r="C711" s="1396"/>
      <c r="D711" s="912"/>
      <c r="E711" s="912"/>
      <c r="F711" s="912"/>
      <c r="G711" s="912"/>
      <c r="H711" s="912"/>
      <c r="I711" s="912"/>
      <c r="J711" s="1010"/>
      <c r="K711" s="912"/>
      <c r="L711" s="912"/>
      <c r="M711" s="912"/>
      <c r="N711" s="912"/>
      <c r="O711" s="287"/>
      <c r="P711" s="912"/>
      <c r="Q711" s="997"/>
      <c r="R711" s="912"/>
      <c r="S711" s="912"/>
      <c r="T711" s="912"/>
      <c r="U711" s="912"/>
      <c r="V711" s="912"/>
      <c r="W711" s="912"/>
      <c r="X711" s="912"/>
      <c r="Y711" s="912"/>
      <c r="Z711" s="912"/>
      <c r="AA711" s="912"/>
      <c r="AB711" s="912"/>
      <c r="AC711" s="912"/>
      <c r="AD711" s="912"/>
      <c r="AE711" s="912"/>
      <c r="AF711" s="912"/>
      <c r="AG711" s="912"/>
      <c r="AH711" s="912"/>
      <c r="AI711" s="912"/>
      <c r="AJ711" s="912"/>
      <c r="AK711" s="912"/>
      <c r="AL711" s="912"/>
      <c r="AM711" s="912"/>
      <c r="AN711" s="912"/>
      <c r="AO711" s="912"/>
      <c r="AP711" s="912"/>
      <c r="AQ711" s="912"/>
      <c r="AR711" s="1010"/>
      <c r="AS711" s="912"/>
      <c r="AT711" s="912"/>
      <c r="AU711" s="912"/>
      <c r="AV711" s="912"/>
      <c r="AW711" s="912"/>
      <c r="AX711" s="912"/>
      <c r="AY711" s="1010"/>
      <c r="AZ711" s="912"/>
      <c r="BA711" s="912"/>
      <c r="BB711" s="912"/>
      <c r="BC711" s="912"/>
      <c r="BD711" s="912"/>
      <c r="BE711" s="912"/>
      <c r="BF711" s="912"/>
      <c r="BG711" s="912"/>
      <c r="BH711" s="912"/>
      <c r="BI711" s="912"/>
      <c r="BJ711" s="912"/>
      <c r="BK711" s="691"/>
    </row>
    <row r="712" spans="1:63" s="285" customFormat="1">
      <c r="A712" s="288"/>
      <c r="B712" s="288"/>
      <c r="C712" s="1396"/>
      <c r="D712" s="912"/>
      <c r="E712" s="912"/>
      <c r="F712" s="912"/>
      <c r="G712" s="912"/>
      <c r="H712" s="912"/>
      <c r="I712" s="912"/>
      <c r="J712" s="1010"/>
      <c r="K712" s="912"/>
      <c r="L712" s="912"/>
      <c r="M712" s="912"/>
      <c r="N712" s="912"/>
      <c r="O712" s="287"/>
      <c r="P712" s="912"/>
      <c r="Q712" s="997"/>
      <c r="R712" s="912"/>
      <c r="S712" s="912"/>
      <c r="T712" s="912"/>
      <c r="U712" s="912"/>
      <c r="V712" s="912"/>
      <c r="W712" s="912"/>
      <c r="X712" s="912"/>
      <c r="Y712" s="912"/>
      <c r="Z712" s="912"/>
      <c r="AA712" s="912"/>
      <c r="AB712" s="912"/>
      <c r="AC712" s="912"/>
      <c r="AD712" s="912"/>
      <c r="AE712" s="912"/>
      <c r="AF712" s="912"/>
      <c r="AG712" s="912"/>
      <c r="AH712" s="912"/>
      <c r="AI712" s="912"/>
      <c r="AJ712" s="912"/>
      <c r="AK712" s="912"/>
      <c r="AL712" s="912"/>
      <c r="AM712" s="912"/>
      <c r="AN712" s="912"/>
      <c r="AO712" s="912"/>
      <c r="AP712" s="912"/>
      <c r="AQ712" s="912"/>
      <c r="AR712" s="1010"/>
      <c r="AS712" s="912"/>
      <c r="AT712" s="912"/>
      <c r="AU712" s="912"/>
      <c r="AV712" s="912"/>
      <c r="AW712" s="912"/>
      <c r="AX712" s="912"/>
      <c r="AY712" s="1010"/>
      <c r="AZ712" s="912"/>
      <c r="BA712" s="912"/>
      <c r="BB712" s="912"/>
      <c r="BC712" s="912"/>
      <c r="BD712" s="912"/>
      <c r="BE712" s="912"/>
      <c r="BF712" s="912"/>
      <c r="BG712" s="912"/>
      <c r="BH712" s="912"/>
      <c r="BI712" s="912"/>
      <c r="BJ712" s="912"/>
      <c r="BK712" s="691"/>
    </row>
    <row r="713" spans="1:63" s="285" customFormat="1" ht="15.75" customHeight="1">
      <c r="A713" s="288"/>
      <c r="B713" s="288"/>
      <c r="C713" s="1396"/>
      <c r="D713" s="912"/>
      <c r="E713" s="912"/>
      <c r="F713" s="912"/>
      <c r="G713" s="912"/>
      <c r="H713" s="912"/>
      <c r="I713" s="912"/>
      <c r="J713" s="1010"/>
      <c r="K713" s="912"/>
      <c r="L713" s="912"/>
      <c r="M713" s="912"/>
      <c r="N713" s="912"/>
      <c r="O713" s="287"/>
      <c r="P713" s="912"/>
      <c r="Q713" s="997"/>
      <c r="R713" s="912"/>
      <c r="S713" s="912"/>
      <c r="T713" s="912"/>
      <c r="U713" s="912"/>
      <c r="V713" s="912"/>
      <c r="W713" s="912"/>
      <c r="X713" s="912"/>
      <c r="Y713" s="912"/>
      <c r="Z713" s="912"/>
      <c r="AA713" s="912"/>
      <c r="AB713" s="912"/>
      <c r="AC713" s="912"/>
      <c r="AD713" s="912"/>
      <c r="AE713" s="912"/>
      <c r="AF713" s="912"/>
      <c r="AG713" s="912"/>
      <c r="AH713" s="912"/>
      <c r="AI713" s="912"/>
      <c r="AJ713" s="912"/>
      <c r="AK713" s="912"/>
      <c r="AL713" s="912"/>
      <c r="AM713" s="912"/>
      <c r="AN713" s="912"/>
      <c r="AO713" s="912"/>
      <c r="AP713" s="912"/>
      <c r="AQ713" s="912"/>
      <c r="AR713" s="1010"/>
      <c r="AS713" s="912"/>
      <c r="AT713" s="912"/>
      <c r="AU713" s="912"/>
      <c r="AV713" s="912"/>
      <c r="AW713" s="912"/>
      <c r="AX713" s="912"/>
      <c r="AY713" s="1010"/>
      <c r="AZ713" s="912"/>
      <c r="BA713" s="912"/>
      <c r="BB713" s="912"/>
      <c r="BC713" s="912"/>
      <c r="BD713" s="912"/>
      <c r="BE713" s="912"/>
      <c r="BF713" s="912"/>
      <c r="BG713" s="912"/>
      <c r="BH713" s="912"/>
      <c r="BI713" s="912"/>
      <c r="BJ713" s="912"/>
      <c r="BK713" s="691"/>
    </row>
    <row r="714" spans="1:63" s="285" customFormat="1">
      <c r="A714" s="288"/>
      <c r="B714" s="288"/>
      <c r="C714" s="1396"/>
      <c r="D714" s="912"/>
      <c r="E714" s="912"/>
      <c r="F714" s="912"/>
      <c r="G714" s="912"/>
      <c r="H714" s="912"/>
      <c r="I714" s="912"/>
      <c r="J714" s="1010"/>
      <c r="K714" s="912"/>
      <c r="L714" s="912"/>
      <c r="M714" s="912"/>
      <c r="N714" s="912"/>
      <c r="O714" s="287"/>
      <c r="P714" s="912"/>
      <c r="Q714" s="997"/>
      <c r="R714" s="912"/>
      <c r="S714" s="912"/>
      <c r="T714" s="912"/>
      <c r="U714" s="912"/>
      <c r="V714" s="912"/>
      <c r="W714" s="912"/>
      <c r="X714" s="912"/>
      <c r="Y714" s="912"/>
      <c r="Z714" s="912"/>
      <c r="AA714" s="912"/>
      <c r="AB714" s="912"/>
      <c r="AC714" s="912"/>
      <c r="AD714" s="912"/>
      <c r="AE714" s="912"/>
      <c r="AF714" s="912"/>
      <c r="AG714" s="912"/>
      <c r="AH714" s="912"/>
      <c r="AI714" s="912"/>
      <c r="AJ714" s="912"/>
      <c r="AK714" s="912"/>
      <c r="AL714" s="912"/>
      <c r="AM714" s="912"/>
      <c r="AN714" s="912"/>
      <c r="AO714" s="912"/>
      <c r="AP714" s="912"/>
      <c r="AQ714" s="912"/>
      <c r="AR714" s="1010"/>
      <c r="AS714" s="912"/>
      <c r="AT714" s="912"/>
      <c r="AU714" s="912"/>
      <c r="AV714" s="912"/>
      <c r="AW714" s="912"/>
      <c r="AX714" s="912"/>
      <c r="AY714" s="1010"/>
      <c r="AZ714" s="912"/>
      <c r="BA714" s="912"/>
      <c r="BB714" s="912"/>
      <c r="BC714" s="912"/>
      <c r="BD714" s="912"/>
      <c r="BE714" s="912"/>
      <c r="BF714" s="912"/>
      <c r="BG714" s="912"/>
      <c r="BH714" s="912"/>
      <c r="BI714" s="912"/>
      <c r="BJ714" s="912"/>
      <c r="BK714" s="691"/>
    </row>
    <row r="715" spans="1:63" s="285" customFormat="1" ht="15.75" customHeight="1">
      <c r="A715" s="288"/>
      <c r="B715" s="288"/>
      <c r="C715" s="1396"/>
      <c r="D715" s="912"/>
      <c r="E715" s="912"/>
      <c r="F715" s="912"/>
      <c r="G715" s="912"/>
      <c r="H715" s="912"/>
      <c r="I715" s="912"/>
      <c r="J715" s="1010"/>
      <c r="K715" s="912"/>
      <c r="L715" s="912"/>
      <c r="M715" s="912"/>
      <c r="N715" s="912"/>
      <c r="O715" s="287"/>
      <c r="P715" s="912"/>
      <c r="Q715" s="997"/>
      <c r="R715" s="912"/>
      <c r="S715" s="912"/>
      <c r="T715" s="912"/>
      <c r="U715" s="912"/>
      <c r="V715" s="912"/>
      <c r="W715" s="912"/>
      <c r="X715" s="912"/>
      <c r="Y715" s="912"/>
      <c r="Z715" s="912"/>
      <c r="AA715" s="912"/>
      <c r="AB715" s="912"/>
      <c r="AC715" s="912"/>
      <c r="AD715" s="912"/>
      <c r="AE715" s="912"/>
      <c r="AF715" s="912"/>
      <c r="AG715" s="912"/>
      <c r="AH715" s="912"/>
      <c r="AI715" s="912"/>
      <c r="AJ715" s="912"/>
      <c r="AK715" s="912"/>
      <c r="AL715" s="912"/>
      <c r="AM715" s="912"/>
      <c r="AN715" s="912"/>
      <c r="AO715" s="912"/>
      <c r="AP715" s="912"/>
      <c r="AQ715" s="912"/>
      <c r="AR715" s="1010"/>
      <c r="AS715" s="912"/>
      <c r="AT715" s="912"/>
      <c r="AU715" s="912"/>
      <c r="AV715" s="912"/>
      <c r="AW715" s="912"/>
      <c r="AX715" s="912"/>
      <c r="AY715" s="1010"/>
      <c r="AZ715" s="912"/>
      <c r="BA715" s="912"/>
      <c r="BB715" s="912"/>
      <c r="BC715" s="912"/>
      <c r="BD715" s="912"/>
      <c r="BE715" s="912"/>
      <c r="BF715" s="912"/>
      <c r="BG715" s="912"/>
      <c r="BH715" s="912"/>
      <c r="BI715" s="912"/>
      <c r="BJ715" s="912"/>
      <c r="BK715" s="691"/>
    </row>
    <row r="716" spans="1:63" s="285" customFormat="1">
      <c r="A716" s="288"/>
      <c r="B716" s="288"/>
      <c r="C716" s="1396"/>
      <c r="D716" s="912"/>
      <c r="E716" s="912"/>
      <c r="F716" s="912"/>
      <c r="G716" s="912"/>
      <c r="H716" s="912"/>
      <c r="I716" s="912"/>
      <c r="J716" s="1010"/>
      <c r="K716" s="912"/>
      <c r="L716" s="912"/>
      <c r="M716" s="912"/>
      <c r="N716" s="912"/>
      <c r="O716" s="287"/>
      <c r="P716" s="912"/>
      <c r="Q716" s="997"/>
      <c r="R716" s="912"/>
      <c r="S716" s="912"/>
      <c r="T716" s="912"/>
      <c r="U716" s="912"/>
      <c r="V716" s="912"/>
      <c r="W716" s="912"/>
      <c r="X716" s="912"/>
      <c r="Y716" s="912"/>
      <c r="Z716" s="912"/>
      <c r="AA716" s="912"/>
      <c r="AB716" s="912"/>
      <c r="AC716" s="912"/>
      <c r="AD716" s="912"/>
      <c r="AE716" s="912"/>
      <c r="AF716" s="912"/>
      <c r="AG716" s="912"/>
      <c r="AH716" s="912"/>
      <c r="AI716" s="912"/>
      <c r="AJ716" s="912"/>
      <c r="AK716" s="912"/>
      <c r="AL716" s="912"/>
      <c r="AM716" s="912"/>
      <c r="AN716" s="912"/>
      <c r="AO716" s="912"/>
      <c r="AP716" s="912"/>
      <c r="AQ716" s="912"/>
      <c r="AR716" s="1010"/>
      <c r="AS716" s="912"/>
      <c r="AT716" s="912"/>
      <c r="AU716" s="912"/>
      <c r="AV716" s="912"/>
      <c r="AW716" s="912"/>
      <c r="AX716" s="912"/>
      <c r="AY716" s="1010"/>
      <c r="AZ716" s="912"/>
      <c r="BA716" s="912"/>
      <c r="BB716" s="912"/>
      <c r="BC716" s="912"/>
      <c r="BD716" s="912"/>
      <c r="BE716" s="912"/>
      <c r="BF716" s="912"/>
      <c r="BG716" s="912"/>
      <c r="BH716" s="912"/>
      <c r="BI716" s="912"/>
      <c r="BJ716" s="912"/>
      <c r="BK716" s="691"/>
    </row>
    <row r="717" spans="1:63" s="285" customFormat="1" ht="15.75" customHeight="1">
      <c r="A717" s="288"/>
      <c r="B717" s="288"/>
      <c r="C717" s="1396"/>
      <c r="D717" s="912"/>
      <c r="E717" s="912"/>
      <c r="F717" s="912"/>
      <c r="G717" s="912"/>
      <c r="H717" s="912"/>
      <c r="I717" s="912"/>
      <c r="J717" s="1010"/>
      <c r="K717" s="912"/>
      <c r="L717" s="912"/>
      <c r="M717" s="912"/>
      <c r="N717" s="912"/>
      <c r="O717" s="287"/>
      <c r="P717" s="912"/>
      <c r="Q717" s="997"/>
      <c r="R717" s="912"/>
      <c r="S717" s="912"/>
      <c r="T717" s="912"/>
      <c r="U717" s="912"/>
      <c r="V717" s="912"/>
      <c r="W717" s="912"/>
      <c r="X717" s="912"/>
      <c r="Y717" s="912"/>
      <c r="Z717" s="912"/>
      <c r="AA717" s="912"/>
      <c r="AB717" s="912"/>
      <c r="AC717" s="912"/>
      <c r="AD717" s="912"/>
      <c r="AE717" s="912"/>
      <c r="AF717" s="912"/>
      <c r="AG717" s="912"/>
      <c r="AH717" s="912"/>
      <c r="AI717" s="912"/>
      <c r="AJ717" s="912"/>
      <c r="AK717" s="912"/>
      <c r="AL717" s="912"/>
      <c r="AM717" s="912"/>
      <c r="AN717" s="912"/>
      <c r="AO717" s="912"/>
      <c r="AP717" s="912"/>
      <c r="AQ717" s="912"/>
      <c r="AR717" s="1010"/>
      <c r="AS717" s="912"/>
      <c r="AT717" s="912"/>
      <c r="AU717" s="912"/>
      <c r="AV717" s="912"/>
      <c r="AW717" s="912"/>
      <c r="AX717" s="912"/>
      <c r="AY717" s="1010"/>
      <c r="AZ717" s="912"/>
      <c r="BA717" s="912"/>
      <c r="BB717" s="912"/>
      <c r="BC717" s="912"/>
      <c r="BD717" s="912"/>
      <c r="BE717" s="912"/>
      <c r="BF717" s="912"/>
      <c r="BG717" s="912"/>
      <c r="BH717" s="912"/>
      <c r="BI717" s="912"/>
      <c r="BJ717" s="912"/>
      <c r="BK717" s="691"/>
    </row>
    <row r="718" spans="1:63" s="285" customFormat="1">
      <c r="A718" s="288"/>
      <c r="B718" s="288"/>
      <c r="C718" s="1396"/>
      <c r="D718" s="912"/>
      <c r="E718" s="912"/>
      <c r="F718" s="912"/>
      <c r="G718" s="912"/>
      <c r="H718" s="912"/>
      <c r="I718" s="912"/>
      <c r="J718" s="1010"/>
      <c r="K718" s="912"/>
      <c r="L718" s="912"/>
      <c r="M718" s="912"/>
      <c r="N718" s="912"/>
      <c r="O718" s="287"/>
      <c r="P718" s="912"/>
      <c r="Q718" s="997"/>
      <c r="R718" s="912"/>
      <c r="S718" s="912"/>
      <c r="T718" s="912"/>
      <c r="U718" s="912"/>
      <c r="V718" s="912"/>
      <c r="W718" s="912"/>
      <c r="X718" s="912"/>
      <c r="Y718" s="912"/>
      <c r="Z718" s="912"/>
      <c r="AA718" s="912"/>
      <c r="AB718" s="912"/>
      <c r="AC718" s="912"/>
      <c r="AD718" s="912"/>
      <c r="AE718" s="912"/>
      <c r="AF718" s="912"/>
      <c r="AG718" s="912"/>
      <c r="AH718" s="912"/>
      <c r="AI718" s="912"/>
      <c r="AJ718" s="912"/>
      <c r="AK718" s="912"/>
      <c r="AL718" s="912"/>
      <c r="AM718" s="912"/>
      <c r="AN718" s="912"/>
      <c r="AO718" s="912"/>
      <c r="AP718" s="912"/>
      <c r="AQ718" s="912"/>
      <c r="AR718" s="1010"/>
      <c r="AS718" s="912"/>
      <c r="AT718" s="912"/>
      <c r="AU718" s="912"/>
      <c r="AV718" s="912"/>
      <c r="AW718" s="912"/>
      <c r="AX718" s="912"/>
      <c r="AY718" s="1010"/>
      <c r="AZ718" s="912"/>
      <c r="BA718" s="912"/>
      <c r="BB718" s="912"/>
      <c r="BC718" s="912"/>
      <c r="BD718" s="912"/>
      <c r="BE718" s="912"/>
      <c r="BF718" s="912"/>
      <c r="BG718" s="912"/>
      <c r="BH718" s="912"/>
      <c r="BI718" s="912"/>
      <c r="BJ718" s="912"/>
      <c r="BK718" s="691"/>
    </row>
    <row r="719" spans="1:63" s="285" customFormat="1" ht="15.75" customHeight="1">
      <c r="A719" s="288"/>
      <c r="B719" s="288"/>
      <c r="C719" s="1396"/>
      <c r="D719" s="912"/>
      <c r="E719" s="912"/>
      <c r="F719" s="912"/>
      <c r="G719" s="912"/>
      <c r="H719" s="912"/>
      <c r="I719" s="912"/>
      <c r="J719" s="1010"/>
      <c r="K719" s="912"/>
      <c r="L719" s="912"/>
      <c r="M719" s="912"/>
      <c r="N719" s="912"/>
      <c r="O719" s="287"/>
      <c r="P719" s="912"/>
      <c r="Q719" s="997"/>
      <c r="R719" s="912"/>
      <c r="S719" s="912"/>
      <c r="T719" s="912"/>
      <c r="U719" s="912"/>
      <c r="V719" s="912"/>
      <c r="W719" s="912"/>
      <c r="X719" s="912"/>
      <c r="Y719" s="912"/>
      <c r="Z719" s="912"/>
      <c r="AA719" s="912"/>
      <c r="AB719" s="912"/>
      <c r="AC719" s="912"/>
      <c r="AD719" s="912"/>
      <c r="AE719" s="912"/>
      <c r="AF719" s="912"/>
      <c r="AG719" s="912"/>
      <c r="AH719" s="912"/>
      <c r="AI719" s="912"/>
      <c r="AJ719" s="912"/>
      <c r="AK719" s="912"/>
      <c r="AL719" s="912"/>
      <c r="AM719" s="912"/>
      <c r="AN719" s="912"/>
      <c r="AO719" s="912"/>
      <c r="AP719" s="912"/>
      <c r="AQ719" s="912"/>
      <c r="AR719" s="1010"/>
      <c r="AS719" s="912"/>
      <c r="AT719" s="912"/>
      <c r="AU719" s="912"/>
      <c r="AV719" s="912"/>
      <c r="AW719" s="912"/>
      <c r="AX719" s="912"/>
      <c r="AY719" s="1010"/>
      <c r="AZ719" s="912"/>
      <c r="BA719" s="912"/>
      <c r="BB719" s="912"/>
      <c r="BC719" s="912"/>
      <c r="BD719" s="912"/>
      <c r="BE719" s="912"/>
      <c r="BF719" s="912"/>
      <c r="BG719" s="912"/>
      <c r="BH719" s="912"/>
      <c r="BI719" s="912"/>
      <c r="BJ719" s="912"/>
      <c r="BK719" s="691"/>
    </row>
    <row r="720" spans="1:63" s="285" customFormat="1">
      <c r="A720" s="288"/>
      <c r="B720" s="288"/>
      <c r="C720" s="1396"/>
      <c r="D720" s="912"/>
      <c r="E720" s="912"/>
      <c r="F720" s="912"/>
      <c r="G720" s="912"/>
      <c r="H720" s="912"/>
      <c r="I720" s="912"/>
      <c r="J720" s="1010"/>
      <c r="K720" s="912"/>
      <c r="L720" s="912"/>
      <c r="M720" s="912"/>
      <c r="N720" s="912"/>
      <c r="O720" s="287"/>
      <c r="P720" s="912"/>
      <c r="Q720" s="997"/>
      <c r="R720" s="912"/>
      <c r="S720" s="912"/>
      <c r="T720" s="912"/>
      <c r="U720" s="912"/>
      <c r="V720" s="912"/>
      <c r="W720" s="912"/>
      <c r="X720" s="912"/>
      <c r="Y720" s="912"/>
      <c r="Z720" s="912"/>
      <c r="AA720" s="912"/>
      <c r="AB720" s="912"/>
      <c r="AC720" s="912"/>
      <c r="AD720" s="912"/>
      <c r="AE720" s="912"/>
      <c r="AF720" s="912"/>
      <c r="AG720" s="912"/>
      <c r="AH720" s="912"/>
      <c r="AI720" s="912"/>
      <c r="AJ720" s="912"/>
      <c r="AK720" s="912"/>
      <c r="AL720" s="912"/>
      <c r="AM720" s="912"/>
      <c r="AN720" s="912"/>
      <c r="AO720" s="912"/>
      <c r="AP720" s="912"/>
      <c r="AQ720" s="912"/>
      <c r="AR720" s="1010"/>
      <c r="AS720" s="912"/>
      <c r="AT720" s="912"/>
      <c r="AU720" s="912"/>
      <c r="AV720" s="912"/>
      <c r="AW720" s="912"/>
      <c r="AX720" s="912"/>
      <c r="AY720" s="1010"/>
      <c r="AZ720" s="912"/>
      <c r="BA720" s="912"/>
      <c r="BB720" s="912"/>
      <c r="BC720" s="912"/>
      <c r="BD720" s="912"/>
      <c r="BE720" s="912"/>
      <c r="BF720" s="912"/>
      <c r="BG720" s="912"/>
      <c r="BH720" s="912"/>
      <c r="BI720" s="912"/>
      <c r="BJ720" s="912"/>
      <c r="BK720" s="691"/>
    </row>
    <row r="721" spans="1:63" s="285" customFormat="1" ht="15.75" customHeight="1">
      <c r="A721" s="288"/>
      <c r="B721" s="288"/>
      <c r="C721" s="1396"/>
      <c r="D721" s="912"/>
      <c r="E721" s="912"/>
      <c r="F721" s="912"/>
      <c r="G721" s="912"/>
      <c r="H721" s="912"/>
      <c r="I721" s="912"/>
      <c r="J721" s="1010"/>
      <c r="K721" s="912"/>
      <c r="L721" s="912"/>
      <c r="M721" s="912"/>
      <c r="N721" s="912"/>
      <c r="O721" s="287"/>
      <c r="P721" s="912"/>
      <c r="Q721" s="997"/>
      <c r="R721" s="912"/>
      <c r="S721" s="912"/>
      <c r="T721" s="912"/>
      <c r="U721" s="912"/>
      <c r="V721" s="912"/>
      <c r="W721" s="912"/>
      <c r="X721" s="912"/>
      <c r="Y721" s="912"/>
      <c r="Z721" s="912"/>
      <c r="AA721" s="912"/>
      <c r="AB721" s="912"/>
      <c r="AC721" s="912"/>
      <c r="AD721" s="912"/>
      <c r="AE721" s="912"/>
      <c r="AF721" s="912"/>
      <c r="AG721" s="912"/>
      <c r="AH721" s="912"/>
      <c r="AI721" s="912"/>
      <c r="AJ721" s="912"/>
      <c r="AK721" s="912"/>
      <c r="AL721" s="912"/>
      <c r="AM721" s="912"/>
      <c r="AN721" s="912"/>
      <c r="AO721" s="912"/>
      <c r="AP721" s="912"/>
      <c r="AQ721" s="912"/>
      <c r="AR721" s="1010"/>
      <c r="AS721" s="912"/>
      <c r="AT721" s="912"/>
      <c r="AU721" s="912"/>
      <c r="AV721" s="912"/>
      <c r="AW721" s="912"/>
      <c r="AX721" s="912"/>
      <c r="AY721" s="1010"/>
      <c r="AZ721" s="912"/>
      <c r="BA721" s="912"/>
      <c r="BB721" s="912"/>
      <c r="BC721" s="912"/>
      <c r="BD721" s="912"/>
      <c r="BE721" s="912"/>
      <c r="BF721" s="912"/>
      <c r="BG721" s="912"/>
      <c r="BH721" s="912"/>
      <c r="BI721" s="912"/>
      <c r="BJ721" s="912"/>
      <c r="BK721" s="691"/>
    </row>
    <row r="722" spans="1:63" s="285" customFormat="1">
      <c r="A722" s="288"/>
      <c r="B722" s="288"/>
      <c r="C722" s="1396"/>
      <c r="D722" s="912"/>
      <c r="E722" s="912"/>
      <c r="F722" s="912"/>
      <c r="G722" s="912"/>
      <c r="H722" s="912"/>
      <c r="I722" s="912"/>
      <c r="J722" s="1010"/>
      <c r="K722" s="912"/>
      <c r="L722" s="912"/>
      <c r="M722" s="912"/>
      <c r="N722" s="912"/>
      <c r="O722" s="287"/>
      <c r="P722" s="912"/>
      <c r="Q722" s="997"/>
      <c r="R722" s="912"/>
      <c r="S722" s="912"/>
      <c r="T722" s="912"/>
      <c r="U722" s="912"/>
      <c r="V722" s="912"/>
      <c r="W722" s="912"/>
      <c r="X722" s="912"/>
      <c r="Y722" s="912"/>
      <c r="Z722" s="912"/>
      <c r="AA722" s="912"/>
      <c r="AB722" s="912"/>
      <c r="AC722" s="912"/>
      <c r="AD722" s="912"/>
      <c r="AE722" s="912"/>
      <c r="AF722" s="912"/>
      <c r="AG722" s="912"/>
      <c r="AH722" s="912"/>
      <c r="AI722" s="912"/>
      <c r="AJ722" s="912"/>
      <c r="AK722" s="912"/>
      <c r="AL722" s="912"/>
      <c r="AM722" s="912"/>
      <c r="AN722" s="912"/>
      <c r="AO722" s="912"/>
      <c r="AP722" s="912"/>
      <c r="AQ722" s="912"/>
      <c r="AR722" s="1010"/>
      <c r="AS722" s="912"/>
      <c r="AT722" s="912"/>
      <c r="AU722" s="912"/>
      <c r="AV722" s="912"/>
      <c r="AW722" s="912"/>
      <c r="AX722" s="912"/>
      <c r="AY722" s="1010"/>
      <c r="AZ722" s="912"/>
      <c r="BA722" s="912"/>
      <c r="BB722" s="912"/>
      <c r="BC722" s="912"/>
      <c r="BD722" s="912"/>
      <c r="BE722" s="912"/>
      <c r="BF722" s="912"/>
      <c r="BG722" s="912"/>
      <c r="BH722" s="912"/>
      <c r="BI722" s="912"/>
      <c r="BJ722" s="912"/>
      <c r="BK722" s="691"/>
    </row>
    <row r="723" spans="1:63" s="285" customFormat="1" ht="15.75" customHeight="1">
      <c r="A723" s="288"/>
      <c r="B723" s="288"/>
      <c r="C723" s="1396"/>
      <c r="D723" s="912"/>
      <c r="E723" s="912"/>
      <c r="F723" s="912"/>
      <c r="G723" s="912"/>
      <c r="H723" s="912"/>
      <c r="I723" s="912"/>
      <c r="J723" s="1010"/>
      <c r="K723" s="912"/>
      <c r="L723" s="912"/>
      <c r="M723" s="912"/>
      <c r="N723" s="912"/>
      <c r="O723" s="287"/>
      <c r="P723" s="912"/>
      <c r="Q723" s="997"/>
      <c r="R723" s="912"/>
      <c r="S723" s="912"/>
      <c r="T723" s="912"/>
      <c r="U723" s="912"/>
      <c r="V723" s="912"/>
      <c r="W723" s="912"/>
      <c r="X723" s="912"/>
      <c r="Y723" s="912"/>
      <c r="Z723" s="912"/>
      <c r="AA723" s="912"/>
      <c r="AB723" s="912"/>
      <c r="AC723" s="912"/>
      <c r="AD723" s="912"/>
      <c r="AE723" s="912"/>
      <c r="AF723" s="912"/>
      <c r="AG723" s="912"/>
      <c r="AH723" s="912"/>
      <c r="AI723" s="912"/>
      <c r="AJ723" s="912"/>
      <c r="AK723" s="912"/>
      <c r="AL723" s="912"/>
      <c r="AM723" s="912"/>
      <c r="AN723" s="912"/>
      <c r="AO723" s="912"/>
      <c r="AP723" s="912"/>
      <c r="AQ723" s="912"/>
      <c r="AR723" s="1010"/>
      <c r="AS723" s="912"/>
      <c r="AT723" s="912"/>
      <c r="AU723" s="912"/>
      <c r="AV723" s="912"/>
      <c r="AW723" s="912"/>
      <c r="AX723" s="912"/>
      <c r="AY723" s="1010"/>
      <c r="AZ723" s="912"/>
      <c r="BA723" s="912"/>
      <c r="BB723" s="912"/>
      <c r="BC723" s="912"/>
      <c r="BD723" s="912"/>
      <c r="BE723" s="912"/>
      <c r="BF723" s="912"/>
      <c r="BG723" s="912"/>
      <c r="BH723" s="912"/>
      <c r="BI723" s="912"/>
      <c r="BJ723" s="912"/>
      <c r="BK723" s="691"/>
    </row>
    <row r="724" spans="1:63" s="285" customFormat="1">
      <c r="A724" s="288"/>
      <c r="B724" s="288"/>
      <c r="C724" s="1396"/>
      <c r="D724" s="912"/>
      <c r="E724" s="912"/>
      <c r="F724" s="912"/>
      <c r="G724" s="912"/>
      <c r="H724" s="912"/>
      <c r="I724" s="912"/>
      <c r="J724" s="1010"/>
      <c r="K724" s="912"/>
      <c r="L724" s="912"/>
      <c r="M724" s="912"/>
      <c r="N724" s="912"/>
      <c r="O724" s="287"/>
      <c r="P724" s="912"/>
      <c r="Q724" s="997"/>
      <c r="R724" s="912"/>
      <c r="S724" s="912"/>
      <c r="T724" s="912"/>
      <c r="U724" s="912"/>
      <c r="V724" s="912"/>
      <c r="W724" s="912"/>
      <c r="X724" s="912"/>
      <c r="Y724" s="912"/>
      <c r="Z724" s="912"/>
      <c r="AA724" s="912"/>
      <c r="AB724" s="912"/>
      <c r="AC724" s="912"/>
      <c r="AD724" s="912"/>
      <c r="AE724" s="912"/>
      <c r="AF724" s="912"/>
      <c r="AG724" s="912"/>
      <c r="AH724" s="912"/>
      <c r="AI724" s="912"/>
      <c r="AJ724" s="912"/>
      <c r="AK724" s="912"/>
      <c r="AL724" s="912"/>
      <c r="AM724" s="912"/>
      <c r="AN724" s="912"/>
      <c r="AO724" s="912"/>
      <c r="AP724" s="912"/>
      <c r="AQ724" s="912"/>
      <c r="AR724" s="1010"/>
      <c r="AS724" s="912"/>
      <c r="AT724" s="912"/>
      <c r="AU724" s="912"/>
      <c r="AV724" s="912"/>
      <c r="AW724" s="912"/>
      <c r="AX724" s="912"/>
      <c r="AY724" s="1010"/>
      <c r="AZ724" s="912"/>
      <c r="BA724" s="912"/>
      <c r="BB724" s="912"/>
      <c r="BC724" s="912"/>
      <c r="BD724" s="912"/>
      <c r="BE724" s="912"/>
      <c r="BF724" s="912"/>
      <c r="BG724" s="912"/>
      <c r="BH724" s="912"/>
      <c r="BI724" s="912"/>
      <c r="BJ724" s="912"/>
      <c r="BK724" s="691"/>
    </row>
    <row r="725" spans="1:63" s="285" customFormat="1" ht="15.75" customHeight="1">
      <c r="A725" s="288"/>
      <c r="B725" s="288"/>
      <c r="C725" s="1396"/>
      <c r="D725" s="912"/>
      <c r="E725" s="912"/>
      <c r="F725" s="912"/>
      <c r="G725" s="912"/>
      <c r="H725" s="912"/>
      <c r="I725" s="912"/>
      <c r="J725" s="1010"/>
      <c r="K725" s="912"/>
      <c r="L725" s="912"/>
      <c r="M725" s="912"/>
      <c r="N725" s="912"/>
      <c r="O725" s="287"/>
      <c r="P725" s="912"/>
      <c r="Q725" s="997"/>
      <c r="R725" s="912"/>
      <c r="S725" s="912"/>
      <c r="T725" s="912"/>
      <c r="U725" s="912"/>
      <c r="V725" s="912"/>
      <c r="W725" s="912"/>
      <c r="X725" s="912"/>
      <c r="Y725" s="912"/>
      <c r="Z725" s="912"/>
      <c r="AA725" s="912"/>
      <c r="AB725" s="912"/>
      <c r="AC725" s="912"/>
      <c r="AD725" s="912"/>
      <c r="AE725" s="912"/>
      <c r="AF725" s="912"/>
      <c r="AG725" s="912"/>
      <c r="AH725" s="912"/>
      <c r="AI725" s="912"/>
      <c r="AJ725" s="912"/>
      <c r="AK725" s="912"/>
      <c r="AL725" s="912"/>
      <c r="AM725" s="912"/>
      <c r="AN725" s="912"/>
      <c r="AO725" s="912"/>
      <c r="AP725" s="912"/>
      <c r="AQ725" s="912"/>
      <c r="AR725" s="1010"/>
      <c r="AS725" s="912"/>
      <c r="AT725" s="912"/>
      <c r="AU725" s="912"/>
      <c r="AV725" s="912"/>
      <c r="AW725" s="912"/>
      <c r="AX725" s="912"/>
      <c r="AY725" s="1010"/>
      <c r="AZ725" s="912"/>
      <c r="BA725" s="912"/>
      <c r="BB725" s="912"/>
      <c r="BC725" s="912"/>
      <c r="BD725" s="912"/>
      <c r="BE725" s="912"/>
      <c r="BF725" s="912"/>
      <c r="BG725" s="912"/>
      <c r="BH725" s="912"/>
      <c r="BI725" s="912"/>
      <c r="BJ725" s="912"/>
      <c r="BK725" s="691"/>
    </row>
    <row r="726" spans="1:63" s="285" customFormat="1">
      <c r="A726" s="288"/>
      <c r="B726" s="288"/>
      <c r="C726" s="1396"/>
      <c r="D726" s="912"/>
      <c r="E726" s="912"/>
      <c r="F726" s="912"/>
      <c r="G726" s="912"/>
      <c r="H726" s="912"/>
      <c r="I726" s="912"/>
      <c r="J726" s="1010"/>
      <c r="K726" s="912"/>
      <c r="L726" s="912"/>
      <c r="M726" s="912"/>
      <c r="N726" s="912"/>
      <c r="O726" s="287"/>
      <c r="P726" s="912"/>
      <c r="Q726" s="997"/>
      <c r="R726" s="912"/>
      <c r="S726" s="912"/>
      <c r="T726" s="912"/>
      <c r="U726" s="912"/>
      <c r="V726" s="912"/>
      <c r="W726" s="912"/>
      <c r="X726" s="912"/>
      <c r="Y726" s="912"/>
      <c r="Z726" s="912"/>
      <c r="AA726" s="912"/>
      <c r="AB726" s="912"/>
      <c r="AC726" s="912"/>
      <c r="AD726" s="912"/>
      <c r="AE726" s="912"/>
      <c r="AF726" s="912"/>
      <c r="AG726" s="912"/>
      <c r="AH726" s="912"/>
      <c r="AI726" s="912"/>
      <c r="AJ726" s="912"/>
      <c r="AK726" s="912"/>
      <c r="AL726" s="912"/>
      <c r="AM726" s="912"/>
      <c r="AN726" s="912"/>
      <c r="AO726" s="912"/>
      <c r="AP726" s="912"/>
      <c r="AQ726" s="912"/>
      <c r="AR726" s="1010"/>
      <c r="AS726" s="912"/>
      <c r="AT726" s="912"/>
      <c r="AU726" s="912"/>
      <c r="AV726" s="912"/>
      <c r="AW726" s="912"/>
      <c r="AX726" s="912"/>
      <c r="AY726" s="1010"/>
      <c r="AZ726" s="912"/>
      <c r="BA726" s="912"/>
      <c r="BB726" s="912"/>
      <c r="BC726" s="912"/>
      <c r="BD726" s="912"/>
      <c r="BE726" s="912"/>
      <c r="BF726" s="912"/>
      <c r="BG726" s="912"/>
      <c r="BH726" s="912"/>
      <c r="BI726" s="912"/>
      <c r="BJ726" s="912"/>
      <c r="BK726" s="691"/>
    </row>
    <row r="727" spans="1:63" s="285" customFormat="1" ht="15.75" customHeight="1">
      <c r="A727" s="288"/>
      <c r="B727" s="288"/>
      <c r="C727" s="1396"/>
      <c r="D727" s="912"/>
      <c r="E727" s="912"/>
      <c r="F727" s="912"/>
      <c r="G727" s="912"/>
      <c r="H727" s="912"/>
      <c r="I727" s="912"/>
      <c r="J727" s="1010"/>
      <c r="K727" s="912"/>
      <c r="L727" s="912"/>
      <c r="M727" s="912"/>
      <c r="N727" s="912"/>
      <c r="O727" s="287"/>
      <c r="P727" s="912"/>
      <c r="Q727" s="997"/>
      <c r="R727" s="912"/>
      <c r="S727" s="912"/>
      <c r="T727" s="912"/>
      <c r="U727" s="912"/>
      <c r="V727" s="912"/>
      <c r="W727" s="912"/>
      <c r="X727" s="912"/>
      <c r="Y727" s="912"/>
      <c r="Z727" s="912"/>
      <c r="AA727" s="912"/>
      <c r="AB727" s="912"/>
      <c r="AC727" s="912"/>
      <c r="AD727" s="912"/>
      <c r="AE727" s="912"/>
      <c r="AF727" s="912"/>
      <c r="AG727" s="912"/>
      <c r="AH727" s="912"/>
      <c r="AI727" s="912"/>
      <c r="AJ727" s="912"/>
      <c r="AK727" s="912"/>
      <c r="AL727" s="912"/>
      <c r="AM727" s="912"/>
      <c r="AN727" s="912"/>
      <c r="AO727" s="912"/>
      <c r="AP727" s="912"/>
      <c r="AQ727" s="912"/>
      <c r="AR727" s="1010"/>
      <c r="AS727" s="912"/>
      <c r="AT727" s="912"/>
      <c r="AU727" s="912"/>
      <c r="AV727" s="912"/>
      <c r="AW727" s="912"/>
      <c r="AX727" s="912"/>
      <c r="AY727" s="1010"/>
      <c r="AZ727" s="912"/>
      <c r="BA727" s="912"/>
      <c r="BB727" s="912"/>
      <c r="BC727" s="912"/>
      <c r="BD727" s="912"/>
      <c r="BE727" s="912"/>
      <c r="BF727" s="912"/>
      <c r="BG727" s="912"/>
      <c r="BH727" s="912"/>
      <c r="BI727" s="912"/>
      <c r="BJ727" s="912"/>
      <c r="BK727" s="691"/>
    </row>
    <row r="728" spans="1:63" s="285" customFormat="1">
      <c r="A728" s="288"/>
      <c r="B728" s="288"/>
      <c r="C728" s="1396"/>
      <c r="D728" s="912"/>
      <c r="E728" s="912"/>
      <c r="F728" s="912"/>
      <c r="G728" s="912"/>
      <c r="H728" s="912"/>
      <c r="I728" s="912"/>
      <c r="J728" s="1010"/>
      <c r="K728" s="912"/>
      <c r="L728" s="912"/>
      <c r="M728" s="912"/>
      <c r="N728" s="912"/>
      <c r="O728" s="287"/>
      <c r="P728" s="912"/>
      <c r="Q728" s="997"/>
      <c r="R728" s="912"/>
      <c r="S728" s="912"/>
      <c r="T728" s="912"/>
      <c r="U728" s="912"/>
      <c r="V728" s="912"/>
      <c r="W728" s="912"/>
      <c r="X728" s="912"/>
      <c r="Y728" s="912"/>
      <c r="Z728" s="912"/>
      <c r="AA728" s="912"/>
      <c r="AB728" s="912"/>
      <c r="AC728" s="912"/>
      <c r="AD728" s="912"/>
      <c r="AE728" s="912"/>
      <c r="AF728" s="912"/>
      <c r="AG728" s="912"/>
      <c r="AH728" s="912"/>
      <c r="AI728" s="912"/>
      <c r="AJ728" s="912"/>
      <c r="AK728" s="912"/>
      <c r="AL728" s="912"/>
      <c r="AM728" s="912"/>
      <c r="AN728" s="912"/>
      <c r="AO728" s="912"/>
      <c r="AP728" s="912"/>
      <c r="AQ728" s="912"/>
      <c r="AR728" s="1010"/>
      <c r="AS728" s="912"/>
      <c r="AT728" s="912"/>
      <c r="AU728" s="912"/>
      <c r="AV728" s="912"/>
      <c r="AW728" s="912"/>
      <c r="AX728" s="912"/>
      <c r="AY728" s="1010"/>
      <c r="AZ728" s="912"/>
      <c r="BA728" s="912"/>
      <c r="BB728" s="912"/>
      <c r="BC728" s="912"/>
      <c r="BD728" s="912"/>
      <c r="BE728" s="912"/>
      <c r="BF728" s="912"/>
      <c r="BG728" s="912"/>
      <c r="BH728" s="912"/>
      <c r="BI728" s="912"/>
      <c r="BJ728" s="912"/>
      <c r="BK728" s="691"/>
    </row>
    <row r="729" spans="1:63" s="285" customFormat="1" ht="15.75" customHeight="1">
      <c r="A729" s="288"/>
      <c r="B729" s="288"/>
      <c r="C729" s="1396"/>
      <c r="D729" s="912"/>
      <c r="E729" s="912"/>
      <c r="F729" s="912"/>
      <c r="G729" s="912"/>
      <c r="H729" s="912"/>
      <c r="I729" s="912"/>
      <c r="J729" s="1010"/>
      <c r="K729" s="912"/>
      <c r="L729" s="912"/>
      <c r="M729" s="912"/>
      <c r="N729" s="912"/>
      <c r="O729" s="287"/>
      <c r="P729" s="912"/>
      <c r="Q729" s="997"/>
      <c r="R729" s="912"/>
      <c r="S729" s="912"/>
      <c r="T729" s="912"/>
      <c r="U729" s="912"/>
      <c r="V729" s="912"/>
      <c r="W729" s="912"/>
      <c r="X729" s="912"/>
      <c r="Y729" s="912"/>
      <c r="Z729" s="912"/>
      <c r="AA729" s="912"/>
      <c r="AB729" s="912"/>
      <c r="AC729" s="912"/>
      <c r="AD729" s="912"/>
      <c r="AE729" s="912"/>
      <c r="AF729" s="912"/>
      <c r="AG729" s="912"/>
      <c r="AH729" s="912"/>
      <c r="AI729" s="912"/>
      <c r="AJ729" s="912"/>
      <c r="AK729" s="912"/>
      <c r="AL729" s="912"/>
      <c r="AM729" s="912"/>
      <c r="AN729" s="912"/>
      <c r="AO729" s="912"/>
      <c r="AP729" s="912"/>
      <c r="AQ729" s="912"/>
      <c r="AR729" s="1010"/>
      <c r="AS729" s="912"/>
      <c r="AT729" s="912"/>
      <c r="AU729" s="912"/>
      <c r="AV729" s="912"/>
      <c r="AW729" s="912"/>
      <c r="AX729" s="912"/>
      <c r="AY729" s="1010"/>
      <c r="AZ729" s="912"/>
      <c r="BA729" s="912"/>
      <c r="BB729" s="912"/>
      <c r="BC729" s="912"/>
      <c r="BD729" s="912"/>
      <c r="BE729" s="912"/>
      <c r="BF729" s="912"/>
      <c r="BG729" s="912"/>
      <c r="BH729" s="912"/>
      <c r="BI729" s="912"/>
      <c r="BJ729" s="912"/>
      <c r="BK729" s="691"/>
    </row>
    <row r="730" spans="1:63" s="285" customFormat="1">
      <c r="A730" s="288"/>
      <c r="B730" s="288"/>
      <c r="C730" s="1396"/>
      <c r="D730" s="912"/>
      <c r="E730" s="912"/>
      <c r="F730" s="912"/>
      <c r="G730" s="912"/>
      <c r="H730" s="912"/>
      <c r="I730" s="912"/>
      <c r="J730" s="1010"/>
      <c r="K730" s="912"/>
      <c r="L730" s="912"/>
      <c r="M730" s="912"/>
      <c r="N730" s="912"/>
      <c r="O730" s="287"/>
      <c r="P730" s="912"/>
      <c r="Q730" s="997"/>
      <c r="R730" s="912"/>
      <c r="S730" s="912"/>
      <c r="T730" s="912"/>
      <c r="U730" s="912"/>
      <c r="V730" s="912"/>
      <c r="W730" s="912"/>
      <c r="X730" s="912"/>
      <c r="Y730" s="912"/>
      <c r="Z730" s="912"/>
      <c r="AA730" s="912"/>
      <c r="AB730" s="912"/>
      <c r="AC730" s="912"/>
      <c r="AD730" s="912"/>
      <c r="AE730" s="912"/>
      <c r="AF730" s="912"/>
      <c r="AG730" s="912"/>
      <c r="AH730" s="912"/>
      <c r="AI730" s="912"/>
      <c r="AJ730" s="912"/>
      <c r="AK730" s="912"/>
      <c r="AL730" s="912"/>
      <c r="AM730" s="912"/>
      <c r="AN730" s="912"/>
      <c r="AO730" s="912"/>
      <c r="AP730" s="912"/>
      <c r="AQ730" s="912"/>
      <c r="AR730" s="1010"/>
      <c r="AS730" s="912"/>
      <c r="AT730" s="912"/>
      <c r="AU730" s="912"/>
      <c r="AV730" s="912"/>
      <c r="AW730" s="912"/>
      <c r="AX730" s="912"/>
      <c r="AY730" s="1010"/>
      <c r="AZ730" s="912"/>
      <c r="BA730" s="912"/>
      <c r="BB730" s="912"/>
      <c r="BC730" s="912"/>
      <c r="BD730" s="912"/>
      <c r="BE730" s="912"/>
      <c r="BF730" s="912"/>
      <c r="BG730" s="912"/>
      <c r="BH730" s="912"/>
      <c r="BI730" s="912"/>
      <c r="BJ730" s="912"/>
      <c r="BK730" s="691"/>
    </row>
    <row r="731" spans="1:63" s="285" customFormat="1" ht="15.75" customHeight="1">
      <c r="A731" s="288"/>
      <c r="B731" s="288"/>
      <c r="C731" s="1396"/>
      <c r="D731" s="912"/>
      <c r="E731" s="912"/>
      <c r="F731" s="912"/>
      <c r="G731" s="912"/>
      <c r="H731" s="912"/>
      <c r="I731" s="912"/>
      <c r="J731" s="1010"/>
      <c r="K731" s="912"/>
      <c r="L731" s="912"/>
      <c r="M731" s="912"/>
      <c r="N731" s="912"/>
      <c r="O731" s="287"/>
      <c r="P731" s="912"/>
      <c r="Q731" s="997"/>
      <c r="R731" s="912"/>
      <c r="S731" s="912"/>
      <c r="T731" s="912"/>
      <c r="U731" s="912"/>
      <c r="V731" s="912"/>
      <c r="W731" s="912"/>
      <c r="X731" s="912"/>
      <c r="Y731" s="912"/>
      <c r="Z731" s="912"/>
      <c r="AA731" s="912"/>
      <c r="AB731" s="912"/>
      <c r="AC731" s="912"/>
      <c r="AD731" s="912"/>
      <c r="AE731" s="912"/>
      <c r="AF731" s="912"/>
      <c r="AG731" s="912"/>
      <c r="AH731" s="912"/>
      <c r="AI731" s="912"/>
      <c r="AJ731" s="912"/>
      <c r="AK731" s="912"/>
      <c r="AL731" s="912"/>
      <c r="AM731" s="912"/>
      <c r="AN731" s="912"/>
      <c r="AO731" s="912"/>
      <c r="AP731" s="912"/>
      <c r="AQ731" s="912"/>
      <c r="AR731" s="1010"/>
      <c r="AS731" s="912"/>
      <c r="AT731" s="912"/>
      <c r="AU731" s="912"/>
      <c r="AV731" s="912"/>
      <c r="AW731" s="912"/>
      <c r="AX731" s="912"/>
      <c r="AY731" s="1010"/>
      <c r="AZ731" s="912"/>
      <c r="BA731" s="912"/>
      <c r="BB731" s="912"/>
      <c r="BC731" s="912"/>
      <c r="BD731" s="912"/>
      <c r="BE731" s="912"/>
      <c r="BF731" s="912"/>
      <c r="BG731" s="912"/>
      <c r="BH731" s="912"/>
      <c r="BI731" s="912"/>
      <c r="BJ731" s="912"/>
      <c r="BK731" s="691"/>
    </row>
    <row r="732" spans="1:63" s="285" customFormat="1">
      <c r="A732" s="288"/>
      <c r="B732" s="288"/>
      <c r="C732" s="1396"/>
      <c r="D732" s="912"/>
      <c r="E732" s="912"/>
      <c r="F732" s="912"/>
      <c r="G732" s="912"/>
      <c r="H732" s="912"/>
      <c r="I732" s="912"/>
      <c r="J732" s="1010"/>
      <c r="K732" s="912"/>
      <c r="L732" s="912"/>
      <c r="M732" s="912"/>
      <c r="N732" s="912"/>
      <c r="O732" s="287"/>
      <c r="P732" s="912"/>
      <c r="Q732" s="997"/>
      <c r="R732" s="912"/>
      <c r="S732" s="912"/>
      <c r="T732" s="912"/>
      <c r="U732" s="912"/>
      <c r="V732" s="912"/>
      <c r="W732" s="912"/>
      <c r="X732" s="912"/>
      <c r="Y732" s="912"/>
      <c r="Z732" s="912"/>
      <c r="AA732" s="912"/>
      <c r="AB732" s="912"/>
      <c r="AC732" s="912"/>
      <c r="AD732" s="912"/>
      <c r="AE732" s="912"/>
      <c r="AF732" s="912"/>
      <c r="AG732" s="912"/>
      <c r="AH732" s="912"/>
      <c r="AI732" s="912"/>
      <c r="AJ732" s="912"/>
      <c r="AK732" s="912"/>
      <c r="AL732" s="912"/>
      <c r="AM732" s="912"/>
      <c r="AN732" s="912"/>
      <c r="AO732" s="912"/>
      <c r="AP732" s="912"/>
      <c r="AQ732" s="912"/>
      <c r="AR732" s="1010"/>
      <c r="AS732" s="912"/>
      <c r="AT732" s="912"/>
      <c r="AU732" s="912"/>
      <c r="AV732" s="912"/>
      <c r="AW732" s="912"/>
      <c r="AX732" s="912"/>
      <c r="AY732" s="1010"/>
      <c r="AZ732" s="912"/>
      <c r="BA732" s="912"/>
      <c r="BB732" s="912"/>
      <c r="BC732" s="912"/>
      <c r="BD732" s="912"/>
      <c r="BE732" s="912"/>
      <c r="BF732" s="912"/>
      <c r="BG732" s="912"/>
      <c r="BH732" s="912"/>
      <c r="BI732" s="912"/>
      <c r="BJ732" s="912"/>
      <c r="BK732" s="691"/>
    </row>
    <row r="733" spans="1:63" s="285" customFormat="1" ht="15.75" customHeight="1">
      <c r="A733" s="288"/>
      <c r="B733" s="288"/>
      <c r="C733" s="1396"/>
      <c r="D733" s="912"/>
      <c r="E733" s="912"/>
      <c r="F733" s="912"/>
      <c r="G733" s="912"/>
      <c r="H733" s="912"/>
      <c r="I733" s="912"/>
      <c r="J733" s="1010"/>
      <c r="K733" s="912"/>
      <c r="L733" s="912"/>
      <c r="M733" s="912"/>
      <c r="N733" s="912"/>
      <c r="O733" s="287"/>
      <c r="P733" s="912"/>
      <c r="Q733" s="997"/>
      <c r="R733" s="912"/>
      <c r="S733" s="912"/>
      <c r="T733" s="912"/>
      <c r="U733" s="912"/>
      <c r="V733" s="912"/>
      <c r="W733" s="912"/>
      <c r="X733" s="912"/>
      <c r="Y733" s="912"/>
      <c r="Z733" s="912"/>
      <c r="AA733" s="912"/>
      <c r="AB733" s="912"/>
      <c r="AC733" s="912"/>
      <c r="AD733" s="912"/>
      <c r="AE733" s="912"/>
      <c r="AF733" s="912"/>
      <c r="AG733" s="912"/>
      <c r="AH733" s="912"/>
      <c r="AI733" s="912"/>
      <c r="AJ733" s="912"/>
      <c r="AK733" s="912"/>
      <c r="AL733" s="912"/>
      <c r="AM733" s="912"/>
      <c r="AN733" s="912"/>
      <c r="AO733" s="912"/>
      <c r="AP733" s="912"/>
      <c r="AQ733" s="912"/>
      <c r="AR733" s="1010"/>
      <c r="AS733" s="912"/>
      <c r="AT733" s="912"/>
      <c r="AU733" s="912"/>
      <c r="AV733" s="912"/>
      <c r="AW733" s="912"/>
      <c r="AX733" s="912"/>
      <c r="AY733" s="1010"/>
      <c r="AZ733" s="912"/>
      <c r="BA733" s="912"/>
      <c r="BB733" s="912"/>
      <c r="BC733" s="912"/>
      <c r="BD733" s="912"/>
      <c r="BE733" s="912"/>
      <c r="BF733" s="912"/>
      <c r="BG733" s="912"/>
      <c r="BH733" s="912"/>
      <c r="BI733" s="912"/>
      <c r="BJ733" s="912"/>
      <c r="BK733" s="691"/>
    </row>
    <row r="734" spans="1:63" s="285" customFormat="1">
      <c r="A734" s="288"/>
      <c r="B734" s="288"/>
      <c r="C734" s="1396"/>
      <c r="D734" s="912"/>
      <c r="E734" s="912"/>
      <c r="F734" s="912"/>
      <c r="G734" s="912"/>
      <c r="H734" s="912"/>
      <c r="I734" s="912"/>
      <c r="J734" s="1010"/>
      <c r="K734" s="912"/>
      <c r="L734" s="912"/>
      <c r="M734" s="912"/>
      <c r="N734" s="912"/>
      <c r="O734" s="287"/>
      <c r="P734" s="912"/>
      <c r="Q734" s="997"/>
      <c r="R734" s="912"/>
      <c r="S734" s="912"/>
      <c r="T734" s="912"/>
      <c r="U734" s="912"/>
      <c r="V734" s="912"/>
      <c r="W734" s="912"/>
      <c r="X734" s="912"/>
      <c r="Y734" s="912"/>
      <c r="Z734" s="912"/>
      <c r="AA734" s="912"/>
      <c r="AB734" s="912"/>
      <c r="AC734" s="912"/>
      <c r="AD734" s="912"/>
      <c r="AE734" s="912"/>
      <c r="AF734" s="912"/>
      <c r="AG734" s="912"/>
      <c r="AH734" s="912"/>
      <c r="AI734" s="912"/>
      <c r="AJ734" s="912"/>
      <c r="AK734" s="912"/>
      <c r="AL734" s="912"/>
      <c r="AM734" s="912"/>
      <c r="AN734" s="912"/>
      <c r="AO734" s="912"/>
      <c r="AP734" s="912"/>
      <c r="AQ734" s="912"/>
      <c r="AR734" s="1010"/>
      <c r="AS734" s="912"/>
      <c r="AT734" s="912"/>
      <c r="AU734" s="912"/>
      <c r="AV734" s="912"/>
      <c r="AW734" s="912"/>
      <c r="AX734" s="912"/>
      <c r="AY734" s="1010"/>
      <c r="AZ734" s="912"/>
      <c r="BA734" s="912"/>
      <c r="BB734" s="912"/>
      <c r="BC734" s="912"/>
      <c r="BD734" s="912"/>
      <c r="BE734" s="912"/>
      <c r="BF734" s="912"/>
      <c r="BG734" s="912"/>
      <c r="BH734" s="912"/>
      <c r="BI734" s="912"/>
      <c r="BJ734" s="912"/>
      <c r="BK734" s="691"/>
    </row>
    <row r="735" spans="1:63" s="285" customFormat="1" ht="15.75" customHeight="1">
      <c r="A735" s="288"/>
      <c r="B735" s="288"/>
      <c r="C735" s="1396"/>
      <c r="D735" s="912"/>
      <c r="E735" s="912"/>
      <c r="F735" s="912"/>
      <c r="G735" s="912"/>
      <c r="H735" s="912"/>
      <c r="I735" s="912"/>
      <c r="J735" s="1010"/>
      <c r="K735" s="912"/>
      <c r="L735" s="912"/>
      <c r="M735" s="912"/>
      <c r="N735" s="912"/>
      <c r="O735" s="287"/>
      <c r="P735" s="912"/>
      <c r="Q735" s="997"/>
      <c r="R735" s="912"/>
      <c r="S735" s="912"/>
      <c r="T735" s="912"/>
      <c r="U735" s="912"/>
      <c r="V735" s="912"/>
      <c r="W735" s="912"/>
      <c r="X735" s="912"/>
      <c r="Y735" s="912"/>
      <c r="Z735" s="912"/>
      <c r="AA735" s="912"/>
      <c r="AB735" s="912"/>
      <c r="AC735" s="912"/>
      <c r="AD735" s="912"/>
      <c r="AE735" s="912"/>
      <c r="AF735" s="912"/>
      <c r="AG735" s="912"/>
      <c r="AH735" s="912"/>
      <c r="AI735" s="912"/>
      <c r="AJ735" s="912"/>
      <c r="AK735" s="912"/>
      <c r="AL735" s="912"/>
      <c r="AM735" s="912"/>
      <c r="AN735" s="912"/>
      <c r="AO735" s="912"/>
      <c r="AP735" s="912"/>
      <c r="AQ735" s="912"/>
      <c r="AR735" s="1010"/>
      <c r="AS735" s="912"/>
      <c r="AT735" s="912"/>
      <c r="AU735" s="912"/>
      <c r="AV735" s="912"/>
      <c r="AW735" s="912"/>
      <c r="AX735" s="912"/>
      <c r="AY735" s="1010"/>
      <c r="AZ735" s="912"/>
      <c r="BA735" s="912"/>
      <c r="BB735" s="912"/>
      <c r="BC735" s="912"/>
      <c r="BD735" s="912"/>
      <c r="BE735" s="912"/>
      <c r="BF735" s="912"/>
      <c r="BG735" s="912"/>
      <c r="BH735" s="912"/>
      <c r="BI735" s="912"/>
      <c r="BJ735" s="912"/>
      <c r="BK735" s="691"/>
    </row>
    <row r="736" spans="1:63" s="285" customFormat="1">
      <c r="A736" s="288"/>
      <c r="B736" s="288"/>
      <c r="C736" s="1396"/>
      <c r="D736" s="912"/>
      <c r="E736" s="912"/>
      <c r="F736" s="912"/>
      <c r="G736" s="912"/>
      <c r="H736" s="912"/>
      <c r="I736" s="912"/>
      <c r="J736" s="1010"/>
      <c r="K736" s="912"/>
      <c r="L736" s="912"/>
      <c r="M736" s="912"/>
      <c r="N736" s="912"/>
      <c r="O736" s="287"/>
      <c r="P736" s="912"/>
      <c r="Q736" s="997"/>
      <c r="R736" s="912"/>
      <c r="S736" s="912"/>
      <c r="T736" s="912"/>
      <c r="U736" s="912"/>
      <c r="V736" s="912"/>
      <c r="W736" s="912"/>
      <c r="X736" s="912"/>
      <c r="Y736" s="912"/>
      <c r="Z736" s="912"/>
      <c r="AA736" s="912"/>
      <c r="AB736" s="912"/>
      <c r="AC736" s="912"/>
      <c r="AD736" s="912"/>
      <c r="AE736" s="912"/>
      <c r="AF736" s="912"/>
      <c r="AG736" s="912"/>
      <c r="AH736" s="912"/>
      <c r="AI736" s="912"/>
      <c r="AJ736" s="912"/>
      <c r="AK736" s="912"/>
      <c r="AL736" s="912"/>
      <c r="AM736" s="912"/>
      <c r="AN736" s="912"/>
      <c r="AO736" s="912"/>
      <c r="AP736" s="912"/>
      <c r="AQ736" s="912"/>
      <c r="AR736" s="1010"/>
      <c r="AS736" s="912"/>
      <c r="AT736" s="912"/>
      <c r="AU736" s="912"/>
      <c r="AV736" s="912"/>
      <c r="AW736" s="912"/>
      <c r="AX736" s="912"/>
      <c r="AY736" s="1010"/>
      <c r="AZ736" s="912"/>
      <c r="BA736" s="912"/>
      <c r="BB736" s="912"/>
      <c r="BC736" s="912"/>
      <c r="BD736" s="912"/>
      <c r="BE736" s="912"/>
      <c r="BF736" s="912"/>
      <c r="BG736" s="912"/>
      <c r="BH736" s="912"/>
      <c r="BI736" s="912"/>
      <c r="BJ736" s="912"/>
      <c r="BK736" s="691"/>
    </row>
    <row r="737" spans="1:63" s="285" customFormat="1" ht="15.75" customHeight="1">
      <c r="A737" s="288"/>
      <c r="B737" s="288"/>
      <c r="C737" s="1396"/>
      <c r="D737" s="912"/>
      <c r="E737" s="912"/>
      <c r="F737" s="912"/>
      <c r="G737" s="912"/>
      <c r="H737" s="912"/>
      <c r="I737" s="912"/>
      <c r="J737" s="1010"/>
      <c r="K737" s="912"/>
      <c r="L737" s="912"/>
      <c r="M737" s="912"/>
      <c r="N737" s="912"/>
      <c r="O737" s="287"/>
      <c r="P737" s="912"/>
      <c r="Q737" s="997"/>
      <c r="R737" s="912"/>
      <c r="S737" s="912"/>
      <c r="T737" s="912"/>
      <c r="U737" s="912"/>
      <c r="V737" s="912"/>
      <c r="W737" s="912"/>
      <c r="X737" s="912"/>
      <c r="Y737" s="912"/>
      <c r="Z737" s="912"/>
      <c r="AA737" s="912"/>
      <c r="AB737" s="912"/>
      <c r="AC737" s="912"/>
      <c r="AD737" s="912"/>
      <c r="AE737" s="912"/>
      <c r="AF737" s="912"/>
      <c r="AG737" s="912"/>
      <c r="AH737" s="912"/>
      <c r="AI737" s="912"/>
      <c r="AJ737" s="912"/>
      <c r="AK737" s="912"/>
      <c r="AL737" s="912"/>
      <c r="AM737" s="912"/>
      <c r="AN737" s="912"/>
      <c r="AO737" s="912"/>
      <c r="AP737" s="912"/>
      <c r="AQ737" s="912"/>
      <c r="AR737" s="1010"/>
      <c r="AS737" s="912"/>
      <c r="AT737" s="912"/>
      <c r="AU737" s="912"/>
      <c r="AV737" s="912"/>
      <c r="AW737" s="912"/>
      <c r="AX737" s="912"/>
      <c r="AY737" s="1010"/>
      <c r="AZ737" s="912"/>
      <c r="BA737" s="912"/>
      <c r="BB737" s="912"/>
      <c r="BC737" s="912"/>
      <c r="BD737" s="912"/>
      <c r="BE737" s="912"/>
      <c r="BF737" s="912"/>
      <c r="BG737" s="912"/>
      <c r="BH737" s="912"/>
      <c r="BI737" s="912"/>
      <c r="BJ737" s="912"/>
      <c r="BK737" s="691"/>
    </row>
    <row r="738" spans="1:63" s="285" customFormat="1">
      <c r="A738" s="288"/>
      <c r="B738" s="288"/>
      <c r="C738" s="1396"/>
      <c r="D738" s="912"/>
      <c r="E738" s="912"/>
      <c r="F738" s="912"/>
      <c r="G738" s="912"/>
      <c r="H738" s="912"/>
      <c r="I738" s="912"/>
      <c r="J738" s="1010"/>
      <c r="K738" s="912"/>
      <c r="L738" s="912"/>
      <c r="M738" s="912"/>
      <c r="N738" s="912"/>
      <c r="O738" s="287"/>
      <c r="P738" s="912"/>
      <c r="Q738" s="997"/>
      <c r="R738" s="912"/>
      <c r="S738" s="912"/>
      <c r="T738" s="912"/>
      <c r="U738" s="912"/>
      <c r="V738" s="912"/>
      <c r="W738" s="912"/>
      <c r="X738" s="912"/>
      <c r="Y738" s="912"/>
      <c r="Z738" s="912"/>
      <c r="AA738" s="912"/>
      <c r="AB738" s="912"/>
      <c r="AC738" s="912"/>
      <c r="AD738" s="912"/>
      <c r="AE738" s="912"/>
      <c r="AF738" s="912"/>
      <c r="AG738" s="912"/>
      <c r="AH738" s="912"/>
      <c r="AI738" s="912"/>
      <c r="AJ738" s="912"/>
      <c r="AK738" s="912"/>
      <c r="AL738" s="912"/>
      <c r="AM738" s="912"/>
      <c r="AN738" s="912"/>
      <c r="AO738" s="912"/>
      <c r="AP738" s="912"/>
      <c r="AQ738" s="912"/>
      <c r="AR738" s="1010"/>
      <c r="AS738" s="912"/>
      <c r="AT738" s="912"/>
      <c r="AU738" s="912"/>
      <c r="AV738" s="912"/>
      <c r="AW738" s="912"/>
      <c r="AX738" s="912"/>
      <c r="AY738" s="1010"/>
      <c r="AZ738" s="912"/>
      <c r="BA738" s="912"/>
      <c r="BB738" s="912"/>
      <c r="BC738" s="912"/>
      <c r="BD738" s="912"/>
      <c r="BE738" s="912"/>
      <c r="BF738" s="912"/>
      <c r="BG738" s="912"/>
      <c r="BH738" s="912"/>
      <c r="BI738" s="912"/>
      <c r="BJ738" s="912"/>
      <c r="BK738" s="691"/>
    </row>
    <row r="739" spans="1:63" s="285" customFormat="1" ht="15.75" customHeight="1">
      <c r="A739" s="288"/>
      <c r="B739" s="288"/>
      <c r="C739" s="1396"/>
      <c r="D739" s="912"/>
      <c r="E739" s="912"/>
      <c r="F739" s="912"/>
      <c r="G739" s="912"/>
      <c r="H739" s="912"/>
      <c r="I739" s="912"/>
      <c r="J739" s="1010"/>
      <c r="K739" s="912"/>
      <c r="L739" s="912"/>
      <c r="M739" s="912"/>
      <c r="N739" s="912"/>
      <c r="O739" s="287"/>
      <c r="P739" s="912"/>
      <c r="Q739" s="997"/>
      <c r="R739" s="912"/>
      <c r="S739" s="912"/>
      <c r="T739" s="912"/>
      <c r="U739" s="912"/>
      <c r="V739" s="912"/>
      <c r="W739" s="912"/>
      <c r="X739" s="912"/>
      <c r="Y739" s="912"/>
      <c r="Z739" s="912"/>
      <c r="AA739" s="912"/>
      <c r="AB739" s="912"/>
      <c r="AC739" s="912"/>
      <c r="AD739" s="912"/>
      <c r="AE739" s="912"/>
      <c r="AF739" s="912"/>
      <c r="AG739" s="912"/>
      <c r="AH739" s="912"/>
      <c r="AI739" s="912"/>
      <c r="AJ739" s="912"/>
      <c r="AK739" s="912"/>
      <c r="AL739" s="912"/>
      <c r="AM739" s="912"/>
      <c r="AN739" s="912"/>
      <c r="AO739" s="912"/>
      <c r="AP739" s="912"/>
      <c r="AQ739" s="912"/>
      <c r="AR739" s="1010"/>
      <c r="AS739" s="912"/>
      <c r="AT739" s="912"/>
      <c r="AU739" s="912"/>
      <c r="AV739" s="912"/>
      <c r="AW739" s="912"/>
      <c r="AX739" s="912"/>
      <c r="AY739" s="1010"/>
      <c r="AZ739" s="912"/>
      <c r="BA739" s="912"/>
      <c r="BB739" s="912"/>
      <c r="BC739" s="912"/>
      <c r="BD739" s="912"/>
      <c r="BE739" s="912"/>
      <c r="BF739" s="912"/>
      <c r="BG739" s="912"/>
      <c r="BH739" s="912"/>
      <c r="BI739" s="912"/>
      <c r="BJ739" s="912"/>
      <c r="BK739" s="691"/>
    </row>
    <row r="740" spans="1:63" s="285" customFormat="1">
      <c r="A740" s="288"/>
      <c r="B740" s="288"/>
      <c r="C740" s="1396"/>
      <c r="D740" s="912"/>
      <c r="E740" s="912"/>
      <c r="F740" s="912"/>
      <c r="G740" s="912"/>
      <c r="H740" s="912"/>
      <c r="I740" s="912"/>
      <c r="J740" s="1010"/>
      <c r="K740" s="912"/>
      <c r="L740" s="912"/>
      <c r="M740" s="912"/>
      <c r="N740" s="912"/>
      <c r="O740" s="287"/>
      <c r="P740" s="912"/>
      <c r="Q740" s="997"/>
      <c r="R740" s="912"/>
      <c r="S740" s="912"/>
      <c r="T740" s="912"/>
      <c r="U740" s="912"/>
      <c r="V740" s="912"/>
      <c r="W740" s="912"/>
      <c r="X740" s="912"/>
      <c r="Y740" s="912"/>
      <c r="Z740" s="912"/>
      <c r="AA740" s="912"/>
      <c r="AB740" s="912"/>
      <c r="AC740" s="912"/>
      <c r="AD740" s="912"/>
      <c r="AE740" s="912"/>
      <c r="AF740" s="912"/>
      <c r="AG740" s="912"/>
      <c r="AH740" s="912"/>
      <c r="AI740" s="912"/>
      <c r="AJ740" s="912"/>
      <c r="AK740" s="912"/>
      <c r="AL740" s="912"/>
      <c r="AM740" s="912"/>
      <c r="AN740" s="912"/>
      <c r="AO740" s="912"/>
      <c r="AP740" s="912"/>
      <c r="AQ740" s="912"/>
      <c r="AR740" s="1010"/>
      <c r="AS740" s="912"/>
      <c r="AT740" s="912"/>
      <c r="AU740" s="912"/>
      <c r="AV740" s="912"/>
      <c r="AW740" s="912"/>
      <c r="AX740" s="912"/>
      <c r="AY740" s="1010"/>
      <c r="AZ740" s="912"/>
      <c r="BA740" s="912"/>
      <c r="BB740" s="912"/>
      <c r="BC740" s="912"/>
      <c r="BD740" s="912"/>
      <c r="BE740" s="912"/>
      <c r="BF740" s="912"/>
      <c r="BG740" s="912"/>
      <c r="BH740" s="912"/>
      <c r="BI740" s="912"/>
      <c r="BJ740" s="912"/>
      <c r="BK740" s="691"/>
    </row>
    <row r="741" spans="1:63" s="285" customFormat="1" ht="15.75" customHeight="1">
      <c r="A741" s="288"/>
      <c r="B741" s="288"/>
      <c r="C741" s="1396"/>
      <c r="D741" s="912"/>
      <c r="E741" s="912"/>
      <c r="F741" s="912"/>
      <c r="G741" s="912"/>
      <c r="H741" s="912"/>
      <c r="I741" s="912"/>
      <c r="J741" s="1010"/>
      <c r="K741" s="912"/>
      <c r="L741" s="912"/>
      <c r="M741" s="912"/>
      <c r="N741" s="912"/>
      <c r="O741" s="287"/>
      <c r="P741" s="912"/>
      <c r="Q741" s="997"/>
      <c r="R741" s="912"/>
      <c r="S741" s="912"/>
      <c r="T741" s="912"/>
      <c r="U741" s="912"/>
      <c r="V741" s="912"/>
      <c r="W741" s="912"/>
      <c r="X741" s="912"/>
      <c r="Y741" s="912"/>
      <c r="Z741" s="912"/>
      <c r="AA741" s="912"/>
      <c r="AB741" s="912"/>
      <c r="AC741" s="912"/>
      <c r="AD741" s="912"/>
      <c r="AE741" s="912"/>
      <c r="AF741" s="912"/>
      <c r="AG741" s="912"/>
      <c r="AH741" s="912"/>
      <c r="AI741" s="912"/>
      <c r="AJ741" s="912"/>
      <c r="AK741" s="912"/>
      <c r="AL741" s="912"/>
      <c r="AM741" s="912"/>
      <c r="AN741" s="912"/>
      <c r="AO741" s="912"/>
      <c r="AP741" s="912"/>
      <c r="AQ741" s="912"/>
      <c r="AR741" s="1010"/>
      <c r="AS741" s="912"/>
      <c r="AT741" s="912"/>
      <c r="AU741" s="912"/>
      <c r="AV741" s="912"/>
      <c r="AW741" s="912"/>
      <c r="AX741" s="912"/>
      <c r="AY741" s="1010"/>
      <c r="AZ741" s="912"/>
      <c r="BA741" s="912"/>
      <c r="BB741" s="912"/>
      <c r="BC741" s="912"/>
      <c r="BD741" s="912"/>
      <c r="BE741" s="912"/>
      <c r="BF741" s="912"/>
      <c r="BG741" s="912"/>
      <c r="BH741" s="912"/>
      <c r="BI741" s="912"/>
      <c r="BJ741" s="912"/>
      <c r="BK741" s="691"/>
    </row>
    <row r="742" spans="1:63" s="285" customFormat="1">
      <c r="A742" s="288"/>
      <c r="B742" s="288"/>
      <c r="C742" s="1396"/>
      <c r="D742" s="912"/>
      <c r="E742" s="912"/>
      <c r="F742" s="912"/>
      <c r="G742" s="912"/>
      <c r="H742" s="912"/>
      <c r="I742" s="912"/>
      <c r="J742" s="1010"/>
      <c r="K742" s="912"/>
      <c r="L742" s="912"/>
      <c r="M742" s="912"/>
      <c r="N742" s="912"/>
      <c r="O742" s="287"/>
      <c r="P742" s="912"/>
      <c r="Q742" s="997"/>
      <c r="R742" s="912"/>
      <c r="S742" s="912"/>
      <c r="T742" s="912"/>
      <c r="U742" s="912"/>
      <c r="V742" s="912"/>
      <c r="W742" s="912"/>
      <c r="X742" s="912"/>
      <c r="Y742" s="912"/>
      <c r="Z742" s="912"/>
      <c r="AA742" s="912"/>
      <c r="AB742" s="912"/>
      <c r="AC742" s="912"/>
      <c r="AD742" s="912"/>
      <c r="AE742" s="912"/>
      <c r="AF742" s="912"/>
      <c r="AG742" s="912"/>
      <c r="AH742" s="912"/>
      <c r="AI742" s="912"/>
      <c r="AJ742" s="912"/>
      <c r="AK742" s="912"/>
      <c r="AL742" s="912"/>
      <c r="AM742" s="912"/>
      <c r="AN742" s="912"/>
      <c r="AO742" s="912"/>
      <c r="AP742" s="912"/>
      <c r="AQ742" s="912"/>
      <c r="AR742" s="1010"/>
      <c r="AS742" s="912"/>
      <c r="AT742" s="912"/>
      <c r="AU742" s="912"/>
      <c r="AV742" s="912"/>
      <c r="AW742" s="912"/>
      <c r="AX742" s="912"/>
      <c r="AY742" s="1010"/>
      <c r="AZ742" s="912"/>
      <c r="BA742" s="912"/>
      <c r="BB742" s="912"/>
      <c r="BC742" s="912"/>
      <c r="BD742" s="912"/>
      <c r="BE742" s="912"/>
      <c r="BF742" s="912"/>
      <c r="BG742" s="912"/>
      <c r="BH742" s="912"/>
      <c r="BI742" s="912"/>
      <c r="BJ742" s="912"/>
      <c r="BK742" s="691"/>
    </row>
    <row r="743" spans="1:63" s="285" customFormat="1" ht="15.75" customHeight="1">
      <c r="A743" s="288"/>
      <c r="B743" s="288"/>
      <c r="C743" s="1396"/>
      <c r="D743" s="912"/>
      <c r="E743" s="912"/>
      <c r="F743" s="912"/>
      <c r="G743" s="912"/>
      <c r="H743" s="912"/>
      <c r="I743" s="912"/>
      <c r="J743" s="1010"/>
      <c r="K743" s="912"/>
      <c r="L743" s="912"/>
      <c r="M743" s="912"/>
      <c r="N743" s="912"/>
      <c r="O743" s="287"/>
      <c r="P743" s="912"/>
      <c r="Q743" s="997"/>
      <c r="R743" s="912"/>
      <c r="S743" s="912"/>
      <c r="T743" s="912"/>
      <c r="U743" s="912"/>
      <c r="V743" s="912"/>
      <c r="W743" s="912"/>
      <c r="X743" s="912"/>
      <c r="Y743" s="912"/>
      <c r="Z743" s="912"/>
      <c r="AA743" s="912"/>
      <c r="AB743" s="912"/>
      <c r="AC743" s="912"/>
      <c r="AD743" s="912"/>
      <c r="AE743" s="912"/>
      <c r="AF743" s="912"/>
      <c r="AG743" s="912"/>
      <c r="AH743" s="912"/>
      <c r="AI743" s="912"/>
      <c r="AJ743" s="912"/>
      <c r="AK743" s="912"/>
      <c r="AL743" s="912"/>
      <c r="AM743" s="912"/>
      <c r="AN743" s="912"/>
      <c r="AO743" s="912"/>
      <c r="AP743" s="912"/>
      <c r="AQ743" s="912"/>
      <c r="AR743" s="1010"/>
      <c r="AS743" s="912"/>
      <c r="AT743" s="912"/>
      <c r="AU743" s="912"/>
      <c r="AV743" s="912"/>
      <c r="AW743" s="912"/>
      <c r="AX743" s="912"/>
      <c r="AY743" s="1010"/>
      <c r="AZ743" s="912"/>
      <c r="BA743" s="912"/>
      <c r="BB743" s="912"/>
      <c r="BC743" s="912"/>
      <c r="BD743" s="912"/>
      <c r="BE743" s="912"/>
      <c r="BF743" s="912"/>
      <c r="BG743" s="912"/>
      <c r="BH743" s="912"/>
      <c r="BI743" s="912"/>
      <c r="BJ743" s="912"/>
      <c r="BK743" s="691"/>
    </row>
    <row r="744" spans="1:63" s="285" customFormat="1">
      <c r="A744" s="288"/>
      <c r="B744" s="288"/>
      <c r="C744" s="1396"/>
      <c r="D744" s="912"/>
      <c r="E744" s="912"/>
      <c r="F744" s="912"/>
      <c r="G744" s="912"/>
      <c r="H744" s="912"/>
      <c r="I744" s="912"/>
      <c r="J744" s="1010"/>
      <c r="K744" s="912"/>
      <c r="L744" s="912"/>
      <c r="M744" s="912"/>
      <c r="N744" s="912"/>
      <c r="O744" s="287"/>
      <c r="P744" s="912"/>
      <c r="Q744" s="997"/>
      <c r="R744" s="912"/>
      <c r="S744" s="912"/>
      <c r="T744" s="912"/>
      <c r="U744" s="912"/>
      <c r="V744" s="912"/>
      <c r="W744" s="912"/>
      <c r="X744" s="912"/>
      <c r="Y744" s="912"/>
      <c r="Z744" s="912"/>
      <c r="AA744" s="912"/>
      <c r="AB744" s="912"/>
      <c r="AC744" s="912"/>
      <c r="AD744" s="912"/>
      <c r="AE744" s="912"/>
      <c r="AF744" s="912"/>
      <c r="AG744" s="912"/>
      <c r="AH744" s="912"/>
      <c r="AI744" s="912"/>
      <c r="AJ744" s="912"/>
      <c r="AK744" s="912"/>
      <c r="AL744" s="912"/>
      <c r="AM744" s="912"/>
      <c r="AN744" s="912"/>
      <c r="AO744" s="912"/>
      <c r="AP744" s="912"/>
      <c r="AQ744" s="912"/>
      <c r="AR744" s="1010"/>
      <c r="AS744" s="912"/>
      <c r="AT744" s="912"/>
      <c r="AU744" s="912"/>
      <c r="AV744" s="912"/>
      <c r="AW744" s="912"/>
      <c r="AX744" s="912"/>
      <c r="AY744" s="1010"/>
      <c r="AZ744" s="912"/>
      <c r="BA744" s="912"/>
      <c r="BB744" s="912"/>
      <c r="BC744" s="912"/>
      <c r="BD744" s="912"/>
      <c r="BE744" s="912"/>
      <c r="BF744" s="912"/>
      <c r="BG744" s="912"/>
      <c r="BH744" s="912"/>
      <c r="BI744" s="912"/>
      <c r="BJ744" s="912"/>
      <c r="BK744" s="691"/>
    </row>
    <row r="745" spans="1:63" s="285" customFormat="1" ht="15.75" customHeight="1">
      <c r="A745" s="288"/>
      <c r="B745" s="288"/>
      <c r="C745" s="1396"/>
      <c r="D745" s="912"/>
      <c r="E745" s="912"/>
      <c r="F745" s="912"/>
      <c r="G745" s="912"/>
      <c r="H745" s="912"/>
      <c r="I745" s="912"/>
      <c r="J745" s="1010"/>
      <c r="K745" s="912"/>
      <c r="L745" s="912"/>
      <c r="M745" s="912"/>
      <c r="N745" s="912"/>
      <c r="O745" s="287"/>
      <c r="P745" s="912"/>
      <c r="Q745" s="997"/>
      <c r="R745" s="912"/>
      <c r="S745" s="912"/>
      <c r="T745" s="912"/>
      <c r="U745" s="912"/>
      <c r="V745" s="912"/>
      <c r="W745" s="912"/>
      <c r="X745" s="912"/>
      <c r="Y745" s="912"/>
      <c r="Z745" s="912"/>
      <c r="AA745" s="912"/>
      <c r="AB745" s="912"/>
      <c r="AC745" s="912"/>
      <c r="AD745" s="912"/>
      <c r="AE745" s="912"/>
      <c r="AF745" s="912"/>
      <c r="AG745" s="912"/>
      <c r="AH745" s="912"/>
      <c r="AI745" s="912"/>
      <c r="AJ745" s="912"/>
      <c r="AK745" s="912"/>
      <c r="AL745" s="912"/>
      <c r="AM745" s="912"/>
      <c r="AN745" s="912"/>
      <c r="AO745" s="912"/>
      <c r="AP745" s="912"/>
      <c r="AQ745" s="912"/>
      <c r="AR745" s="1010"/>
      <c r="AS745" s="912"/>
      <c r="AT745" s="912"/>
      <c r="AU745" s="912"/>
      <c r="AV745" s="912"/>
      <c r="AW745" s="912"/>
      <c r="AX745" s="912"/>
      <c r="AY745" s="1010"/>
      <c r="AZ745" s="912"/>
      <c r="BA745" s="912"/>
      <c r="BB745" s="912"/>
      <c r="BC745" s="912"/>
      <c r="BD745" s="912"/>
      <c r="BE745" s="912"/>
      <c r="BF745" s="912"/>
      <c r="BG745" s="912"/>
      <c r="BH745" s="912"/>
      <c r="BI745" s="912"/>
      <c r="BJ745" s="912"/>
      <c r="BK745" s="691"/>
    </row>
    <row r="746" spans="1:63" s="285" customFormat="1">
      <c r="A746" s="288"/>
      <c r="B746" s="288"/>
      <c r="C746" s="1396"/>
      <c r="D746" s="912"/>
      <c r="E746" s="912"/>
      <c r="F746" s="912"/>
      <c r="G746" s="912"/>
      <c r="H746" s="912"/>
      <c r="I746" s="912"/>
      <c r="J746" s="1010"/>
      <c r="K746" s="912"/>
      <c r="L746" s="912"/>
      <c r="M746" s="912"/>
      <c r="N746" s="912"/>
      <c r="O746" s="287"/>
      <c r="P746" s="912"/>
      <c r="Q746" s="997"/>
      <c r="R746" s="912"/>
      <c r="S746" s="912"/>
      <c r="T746" s="912"/>
      <c r="U746" s="912"/>
      <c r="V746" s="912"/>
      <c r="W746" s="912"/>
      <c r="X746" s="912"/>
      <c r="Y746" s="912"/>
      <c r="Z746" s="912"/>
      <c r="AA746" s="912"/>
      <c r="AB746" s="912"/>
      <c r="AC746" s="912"/>
      <c r="AD746" s="912"/>
      <c r="AE746" s="912"/>
      <c r="AF746" s="912"/>
      <c r="AG746" s="912"/>
      <c r="AH746" s="912"/>
      <c r="AI746" s="912"/>
      <c r="AJ746" s="912"/>
      <c r="AK746" s="912"/>
      <c r="AL746" s="912"/>
      <c r="AM746" s="912"/>
      <c r="AN746" s="912"/>
      <c r="AO746" s="912"/>
      <c r="AP746" s="912"/>
      <c r="AQ746" s="912"/>
      <c r="AR746" s="1010"/>
      <c r="AS746" s="912"/>
      <c r="AT746" s="912"/>
      <c r="AU746" s="912"/>
      <c r="AV746" s="912"/>
      <c r="AW746" s="912"/>
      <c r="AX746" s="912"/>
      <c r="AY746" s="1010"/>
      <c r="AZ746" s="912"/>
      <c r="BA746" s="912"/>
      <c r="BB746" s="912"/>
      <c r="BC746" s="912"/>
      <c r="BD746" s="912"/>
      <c r="BE746" s="912"/>
      <c r="BF746" s="912"/>
      <c r="BG746" s="912"/>
      <c r="BH746" s="912"/>
      <c r="BI746" s="912"/>
      <c r="BJ746" s="912"/>
      <c r="BK746" s="691"/>
    </row>
    <row r="747" spans="1:63" s="285" customFormat="1" ht="15.75" customHeight="1">
      <c r="A747" s="288"/>
      <c r="B747" s="288"/>
      <c r="C747" s="1396"/>
      <c r="D747" s="912"/>
      <c r="E747" s="912"/>
      <c r="F747" s="912"/>
      <c r="G747" s="912"/>
      <c r="H747" s="912"/>
      <c r="I747" s="912"/>
      <c r="J747" s="1010"/>
      <c r="K747" s="912"/>
      <c r="L747" s="912"/>
      <c r="M747" s="912"/>
      <c r="N747" s="912"/>
      <c r="O747" s="287"/>
      <c r="P747" s="912"/>
      <c r="Q747" s="997"/>
      <c r="R747" s="912"/>
      <c r="S747" s="912"/>
      <c r="T747" s="912"/>
      <c r="U747" s="912"/>
      <c r="V747" s="912"/>
      <c r="W747" s="912"/>
      <c r="X747" s="912"/>
      <c r="Y747" s="912"/>
      <c r="Z747" s="912"/>
      <c r="AA747" s="912"/>
      <c r="AB747" s="912"/>
      <c r="AC747" s="912"/>
      <c r="AD747" s="912"/>
      <c r="AE747" s="912"/>
      <c r="AF747" s="912"/>
      <c r="AG747" s="912"/>
      <c r="AH747" s="912"/>
      <c r="AI747" s="912"/>
      <c r="AJ747" s="912"/>
      <c r="AK747" s="912"/>
      <c r="AL747" s="912"/>
      <c r="AM747" s="912"/>
      <c r="AN747" s="912"/>
      <c r="AO747" s="912"/>
      <c r="AP747" s="912"/>
      <c r="AQ747" s="912"/>
      <c r="AR747" s="1010"/>
      <c r="AS747" s="912"/>
      <c r="AT747" s="912"/>
      <c r="AU747" s="912"/>
      <c r="AV747" s="912"/>
      <c r="AW747" s="912"/>
      <c r="AX747" s="912"/>
      <c r="AY747" s="1010"/>
      <c r="AZ747" s="912"/>
      <c r="BA747" s="912"/>
      <c r="BB747" s="912"/>
      <c r="BC747" s="912"/>
      <c r="BD747" s="912"/>
      <c r="BE747" s="912"/>
      <c r="BF747" s="912"/>
      <c r="BG747" s="912"/>
      <c r="BH747" s="912"/>
      <c r="BI747" s="912"/>
      <c r="BJ747" s="912"/>
      <c r="BK747" s="691"/>
    </row>
    <row r="748" spans="1:63" s="285" customFormat="1">
      <c r="A748" s="288"/>
      <c r="B748" s="288"/>
      <c r="C748" s="1396"/>
      <c r="D748" s="912"/>
      <c r="E748" s="912"/>
      <c r="F748" s="912"/>
      <c r="G748" s="912"/>
      <c r="H748" s="912"/>
      <c r="I748" s="912"/>
      <c r="J748" s="1010"/>
      <c r="K748" s="912"/>
      <c r="L748" s="912"/>
      <c r="M748" s="912"/>
      <c r="N748" s="912"/>
      <c r="O748" s="287"/>
      <c r="P748" s="912"/>
      <c r="Q748" s="997"/>
      <c r="R748" s="912"/>
      <c r="S748" s="912"/>
      <c r="T748" s="912"/>
      <c r="U748" s="912"/>
      <c r="V748" s="912"/>
      <c r="W748" s="912"/>
      <c r="X748" s="912"/>
      <c r="Y748" s="912"/>
      <c r="Z748" s="912"/>
      <c r="AA748" s="912"/>
      <c r="AB748" s="912"/>
      <c r="AC748" s="912"/>
      <c r="AD748" s="912"/>
      <c r="AE748" s="912"/>
      <c r="AF748" s="912"/>
      <c r="AG748" s="912"/>
      <c r="AH748" s="912"/>
      <c r="AI748" s="912"/>
      <c r="AJ748" s="912"/>
      <c r="AK748" s="912"/>
      <c r="AL748" s="912"/>
      <c r="AM748" s="912"/>
      <c r="AN748" s="912"/>
      <c r="AO748" s="912"/>
      <c r="AP748" s="912"/>
      <c r="AQ748" s="912"/>
      <c r="AR748" s="1010"/>
      <c r="AS748" s="912"/>
      <c r="AT748" s="912"/>
      <c r="AU748" s="912"/>
      <c r="AV748" s="912"/>
      <c r="AW748" s="912"/>
      <c r="AX748" s="912"/>
      <c r="AY748" s="1010"/>
      <c r="AZ748" s="912"/>
      <c r="BA748" s="912"/>
      <c r="BB748" s="912"/>
      <c r="BC748" s="912"/>
      <c r="BD748" s="912"/>
      <c r="BE748" s="912"/>
      <c r="BF748" s="912"/>
      <c r="BG748" s="912"/>
      <c r="BH748" s="912"/>
      <c r="BI748" s="912"/>
      <c r="BJ748" s="912"/>
      <c r="BK748" s="691"/>
    </row>
    <row r="749" spans="1:63" s="285" customFormat="1" ht="15.75" customHeight="1">
      <c r="A749" s="288"/>
      <c r="B749" s="288"/>
      <c r="C749" s="1396"/>
      <c r="D749" s="912"/>
      <c r="E749" s="912"/>
      <c r="F749" s="912"/>
      <c r="G749" s="912"/>
      <c r="H749" s="912"/>
      <c r="I749" s="912"/>
      <c r="J749" s="1010"/>
      <c r="K749" s="912"/>
      <c r="L749" s="912"/>
      <c r="M749" s="912"/>
      <c r="N749" s="912"/>
      <c r="O749" s="287"/>
      <c r="P749" s="912"/>
      <c r="Q749" s="997"/>
      <c r="R749" s="912"/>
      <c r="S749" s="912"/>
      <c r="T749" s="912"/>
      <c r="U749" s="912"/>
      <c r="V749" s="912"/>
      <c r="W749" s="912"/>
      <c r="X749" s="912"/>
      <c r="Y749" s="912"/>
      <c r="Z749" s="912"/>
      <c r="AA749" s="912"/>
      <c r="AB749" s="912"/>
      <c r="AC749" s="912"/>
      <c r="AD749" s="912"/>
      <c r="AE749" s="912"/>
      <c r="AF749" s="912"/>
      <c r="AG749" s="912"/>
      <c r="AH749" s="912"/>
      <c r="AI749" s="912"/>
      <c r="AJ749" s="912"/>
      <c r="AK749" s="912"/>
      <c r="AL749" s="912"/>
      <c r="AM749" s="912"/>
      <c r="AN749" s="912"/>
      <c r="AO749" s="912"/>
      <c r="AP749" s="912"/>
      <c r="AQ749" s="912"/>
      <c r="AR749" s="1010"/>
      <c r="AS749" s="912"/>
      <c r="AT749" s="912"/>
      <c r="AU749" s="912"/>
      <c r="AV749" s="912"/>
      <c r="AW749" s="912"/>
      <c r="AX749" s="912"/>
      <c r="AY749" s="1010"/>
      <c r="AZ749" s="912"/>
      <c r="BA749" s="912"/>
      <c r="BB749" s="912"/>
      <c r="BC749" s="912"/>
      <c r="BD749" s="912"/>
      <c r="BE749" s="912"/>
      <c r="BF749" s="912"/>
      <c r="BG749" s="912"/>
      <c r="BH749" s="912"/>
      <c r="BI749" s="912"/>
      <c r="BJ749" s="912"/>
      <c r="BK749" s="691"/>
    </row>
    <row r="750" spans="1:63" s="285" customFormat="1">
      <c r="A750" s="288"/>
      <c r="B750" s="288"/>
      <c r="C750" s="1396"/>
      <c r="D750" s="912"/>
      <c r="E750" s="912"/>
      <c r="F750" s="912"/>
      <c r="G750" s="912"/>
      <c r="H750" s="912"/>
      <c r="I750" s="912"/>
      <c r="J750" s="1010"/>
      <c r="K750" s="912"/>
      <c r="L750" s="912"/>
      <c r="M750" s="912"/>
      <c r="N750" s="912"/>
      <c r="O750" s="287"/>
      <c r="P750" s="912"/>
      <c r="Q750" s="997"/>
      <c r="R750" s="912"/>
      <c r="S750" s="912"/>
      <c r="T750" s="912"/>
      <c r="U750" s="912"/>
      <c r="V750" s="912"/>
      <c r="W750" s="912"/>
      <c r="X750" s="912"/>
      <c r="Y750" s="912"/>
      <c r="Z750" s="912"/>
      <c r="AA750" s="912"/>
      <c r="AB750" s="912"/>
      <c r="AC750" s="912"/>
      <c r="AD750" s="912"/>
      <c r="AE750" s="912"/>
      <c r="AF750" s="912"/>
      <c r="AG750" s="912"/>
      <c r="AH750" s="912"/>
      <c r="AI750" s="912"/>
      <c r="AJ750" s="912"/>
      <c r="AK750" s="912"/>
      <c r="AL750" s="912"/>
      <c r="AM750" s="912"/>
      <c r="AN750" s="912"/>
      <c r="AO750" s="912"/>
      <c r="AP750" s="912"/>
      <c r="AQ750" s="912"/>
      <c r="AR750" s="1010"/>
      <c r="AS750" s="912"/>
      <c r="AT750" s="912"/>
      <c r="AU750" s="912"/>
      <c r="AV750" s="912"/>
      <c r="AW750" s="912"/>
      <c r="AX750" s="912"/>
      <c r="AY750" s="1010"/>
      <c r="AZ750" s="912"/>
      <c r="BA750" s="912"/>
      <c r="BB750" s="912"/>
      <c r="BC750" s="912"/>
      <c r="BD750" s="912"/>
      <c r="BE750" s="912"/>
      <c r="BF750" s="912"/>
      <c r="BG750" s="912"/>
      <c r="BH750" s="912"/>
      <c r="BI750" s="912"/>
      <c r="BJ750" s="912"/>
      <c r="BK750" s="691"/>
    </row>
    <row r="751" spans="1:63" s="285" customFormat="1" ht="15.75" customHeight="1">
      <c r="A751" s="288"/>
      <c r="B751" s="288"/>
      <c r="C751" s="1396"/>
      <c r="D751" s="912"/>
      <c r="E751" s="912"/>
      <c r="F751" s="912"/>
      <c r="G751" s="912"/>
      <c r="H751" s="912"/>
      <c r="I751" s="912"/>
      <c r="J751" s="1010"/>
      <c r="K751" s="912"/>
      <c r="L751" s="912"/>
      <c r="M751" s="912"/>
      <c r="N751" s="912"/>
      <c r="O751" s="287"/>
      <c r="P751" s="912"/>
      <c r="Q751" s="997"/>
      <c r="R751" s="912"/>
      <c r="S751" s="912"/>
      <c r="T751" s="912"/>
      <c r="U751" s="912"/>
      <c r="V751" s="912"/>
      <c r="W751" s="912"/>
      <c r="X751" s="912"/>
      <c r="Y751" s="912"/>
      <c r="Z751" s="912"/>
      <c r="AA751" s="912"/>
      <c r="AB751" s="912"/>
      <c r="AC751" s="912"/>
      <c r="AD751" s="912"/>
      <c r="AE751" s="912"/>
      <c r="AF751" s="912"/>
      <c r="AG751" s="912"/>
      <c r="AH751" s="912"/>
      <c r="AI751" s="912"/>
      <c r="AJ751" s="912"/>
      <c r="AK751" s="912"/>
      <c r="AL751" s="912"/>
      <c r="AM751" s="912"/>
      <c r="AN751" s="912"/>
      <c r="AO751" s="912"/>
      <c r="AP751" s="912"/>
      <c r="AQ751" s="912"/>
      <c r="AR751" s="1010"/>
      <c r="AS751" s="912"/>
      <c r="AT751" s="912"/>
      <c r="AU751" s="912"/>
      <c r="AV751" s="912"/>
      <c r="AW751" s="912"/>
      <c r="AX751" s="912"/>
      <c r="AY751" s="1010"/>
      <c r="AZ751" s="912"/>
      <c r="BA751" s="912"/>
      <c r="BB751" s="912"/>
      <c r="BC751" s="912"/>
      <c r="BD751" s="912"/>
      <c r="BE751" s="912"/>
      <c r="BF751" s="912"/>
      <c r="BG751" s="912"/>
      <c r="BH751" s="912"/>
      <c r="BI751" s="912"/>
      <c r="BJ751" s="912"/>
      <c r="BK751" s="691"/>
    </row>
    <row r="752" spans="1:63" s="285" customFormat="1">
      <c r="A752" s="288"/>
      <c r="B752" s="288"/>
      <c r="C752" s="1396"/>
      <c r="D752" s="912"/>
      <c r="E752" s="912"/>
      <c r="F752" s="912"/>
      <c r="G752" s="912"/>
      <c r="H752" s="912"/>
      <c r="I752" s="912"/>
      <c r="J752" s="1010"/>
      <c r="K752" s="912"/>
      <c r="L752" s="912"/>
      <c r="M752" s="912"/>
      <c r="N752" s="912"/>
      <c r="O752" s="287"/>
      <c r="P752" s="912"/>
      <c r="Q752" s="997"/>
      <c r="R752" s="912"/>
      <c r="S752" s="912"/>
      <c r="T752" s="912"/>
      <c r="U752" s="912"/>
      <c r="V752" s="912"/>
      <c r="W752" s="912"/>
      <c r="X752" s="912"/>
      <c r="Y752" s="912"/>
      <c r="Z752" s="912"/>
      <c r="AA752" s="912"/>
      <c r="AB752" s="912"/>
      <c r="AC752" s="912"/>
      <c r="AD752" s="912"/>
      <c r="AE752" s="912"/>
      <c r="AF752" s="912"/>
      <c r="AG752" s="912"/>
      <c r="AH752" s="912"/>
      <c r="AI752" s="912"/>
      <c r="AJ752" s="912"/>
      <c r="AK752" s="912"/>
      <c r="AL752" s="912"/>
      <c r="AM752" s="912"/>
      <c r="AN752" s="912"/>
      <c r="AO752" s="912"/>
      <c r="AP752" s="912"/>
      <c r="AQ752" s="912"/>
      <c r="AR752" s="1010"/>
      <c r="AS752" s="912"/>
      <c r="AT752" s="912"/>
      <c r="AU752" s="912"/>
      <c r="AV752" s="912"/>
      <c r="AW752" s="912"/>
      <c r="AX752" s="912"/>
      <c r="AY752" s="1010"/>
      <c r="AZ752" s="912"/>
      <c r="BA752" s="912"/>
      <c r="BB752" s="912"/>
      <c r="BC752" s="912"/>
      <c r="BD752" s="912"/>
      <c r="BE752" s="912"/>
      <c r="BF752" s="912"/>
      <c r="BG752" s="912"/>
      <c r="BH752" s="912"/>
      <c r="BI752" s="912"/>
      <c r="BJ752" s="912"/>
      <c r="BK752" s="691"/>
    </row>
    <row r="753" spans="1:63" s="285" customFormat="1" ht="15.75" customHeight="1">
      <c r="A753" s="288"/>
      <c r="B753" s="288"/>
      <c r="C753" s="1396"/>
      <c r="D753" s="912"/>
      <c r="E753" s="912"/>
      <c r="F753" s="912"/>
      <c r="G753" s="912"/>
      <c r="H753" s="912"/>
      <c r="I753" s="912"/>
      <c r="J753" s="1010"/>
      <c r="K753" s="912"/>
      <c r="L753" s="912"/>
      <c r="M753" s="912"/>
      <c r="N753" s="912"/>
      <c r="O753" s="287"/>
      <c r="P753" s="912"/>
      <c r="Q753" s="997"/>
      <c r="R753" s="912"/>
      <c r="S753" s="912"/>
      <c r="T753" s="912"/>
      <c r="U753" s="912"/>
      <c r="V753" s="912"/>
      <c r="W753" s="912"/>
      <c r="X753" s="912"/>
      <c r="Y753" s="912"/>
      <c r="Z753" s="912"/>
      <c r="AA753" s="912"/>
      <c r="AB753" s="912"/>
      <c r="AC753" s="912"/>
      <c r="AD753" s="912"/>
      <c r="AE753" s="912"/>
      <c r="AF753" s="912"/>
      <c r="AG753" s="912"/>
      <c r="AH753" s="912"/>
      <c r="AI753" s="912"/>
      <c r="AJ753" s="912"/>
      <c r="AK753" s="912"/>
      <c r="AL753" s="912"/>
      <c r="AM753" s="912"/>
      <c r="AN753" s="912"/>
      <c r="AO753" s="912"/>
      <c r="AP753" s="912"/>
      <c r="AQ753" s="912"/>
      <c r="AR753" s="1010"/>
      <c r="AS753" s="912"/>
      <c r="AT753" s="912"/>
      <c r="AU753" s="912"/>
      <c r="AV753" s="912"/>
      <c r="AW753" s="912"/>
      <c r="AX753" s="912"/>
      <c r="AY753" s="1010"/>
      <c r="AZ753" s="912"/>
      <c r="BA753" s="912"/>
      <c r="BB753" s="912"/>
      <c r="BC753" s="912"/>
      <c r="BD753" s="912"/>
      <c r="BE753" s="912"/>
      <c r="BF753" s="912"/>
      <c r="BG753" s="912"/>
      <c r="BH753" s="912"/>
      <c r="BI753" s="912"/>
      <c r="BJ753" s="912"/>
      <c r="BK753" s="691"/>
    </row>
    <row r="754" spans="1:63" s="285" customFormat="1">
      <c r="A754" s="288"/>
      <c r="B754" s="288"/>
      <c r="C754" s="1396"/>
      <c r="D754" s="912"/>
      <c r="E754" s="912"/>
      <c r="F754" s="912"/>
      <c r="G754" s="912"/>
      <c r="H754" s="912"/>
      <c r="I754" s="912"/>
      <c r="J754" s="1010"/>
      <c r="K754" s="912"/>
      <c r="L754" s="912"/>
      <c r="M754" s="912"/>
      <c r="N754" s="912"/>
      <c r="O754" s="287"/>
      <c r="P754" s="912"/>
      <c r="Q754" s="997"/>
      <c r="R754" s="912"/>
      <c r="S754" s="912"/>
      <c r="T754" s="912"/>
      <c r="U754" s="912"/>
      <c r="V754" s="912"/>
      <c r="W754" s="912"/>
      <c r="X754" s="912"/>
      <c r="Y754" s="912"/>
      <c r="Z754" s="912"/>
      <c r="AA754" s="912"/>
      <c r="AB754" s="912"/>
      <c r="AC754" s="912"/>
      <c r="AD754" s="912"/>
      <c r="AE754" s="912"/>
      <c r="AF754" s="912"/>
      <c r="AG754" s="912"/>
      <c r="AH754" s="912"/>
      <c r="AI754" s="912"/>
      <c r="AJ754" s="912"/>
      <c r="AK754" s="912"/>
      <c r="AL754" s="912"/>
      <c r="AM754" s="912"/>
      <c r="AN754" s="912"/>
      <c r="AO754" s="912"/>
      <c r="AP754" s="912"/>
      <c r="AQ754" s="912"/>
      <c r="AR754" s="1010"/>
      <c r="AS754" s="912"/>
      <c r="AT754" s="912"/>
      <c r="AU754" s="912"/>
      <c r="AV754" s="912"/>
      <c r="AW754" s="912"/>
      <c r="AX754" s="912"/>
      <c r="AY754" s="1010"/>
      <c r="AZ754" s="912"/>
      <c r="BA754" s="912"/>
      <c r="BB754" s="912"/>
      <c r="BC754" s="912"/>
      <c r="BD754" s="912"/>
      <c r="BE754" s="912"/>
      <c r="BF754" s="912"/>
      <c r="BG754" s="912"/>
      <c r="BH754" s="912"/>
      <c r="BI754" s="912"/>
      <c r="BJ754" s="912"/>
      <c r="BK754" s="691"/>
    </row>
    <row r="755" spans="1:63" s="285" customFormat="1" ht="15.75" customHeight="1">
      <c r="A755" s="288"/>
      <c r="B755" s="288"/>
      <c r="C755" s="1396"/>
      <c r="D755" s="912"/>
      <c r="E755" s="912"/>
      <c r="F755" s="912"/>
      <c r="G755" s="912"/>
      <c r="H755" s="912"/>
      <c r="I755" s="912"/>
      <c r="J755" s="1010"/>
      <c r="K755" s="912"/>
      <c r="L755" s="912"/>
      <c r="M755" s="912"/>
      <c r="N755" s="912"/>
      <c r="O755" s="287"/>
      <c r="P755" s="912"/>
      <c r="Q755" s="997"/>
      <c r="R755" s="912"/>
      <c r="S755" s="912"/>
      <c r="T755" s="912"/>
      <c r="U755" s="912"/>
      <c r="V755" s="912"/>
      <c r="W755" s="912"/>
      <c r="X755" s="912"/>
      <c r="Y755" s="912"/>
      <c r="Z755" s="912"/>
      <c r="AA755" s="912"/>
      <c r="AB755" s="912"/>
      <c r="AC755" s="912"/>
      <c r="AD755" s="912"/>
      <c r="AE755" s="912"/>
      <c r="AF755" s="912"/>
      <c r="AG755" s="912"/>
      <c r="AH755" s="912"/>
      <c r="AI755" s="912"/>
      <c r="AJ755" s="912"/>
      <c r="AK755" s="912"/>
      <c r="AL755" s="912"/>
      <c r="AM755" s="912"/>
      <c r="AN755" s="912"/>
      <c r="AO755" s="912"/>
      <c r="AP755" s="912"/>
      <c r="AQ755" s="912"/>
      <c r="AR755" s="1010"/>
      <c r="AS755" s="912"/>
      <c r="AT755" s="912"/>
      <c r="AU755" s="912"/>
      <c r="AV755" s="912"/>
      <c r="AW755" s="912"/>
      <c r="AX755" s="912"/>
      <c r="AY755" s="1010"/>
      <c r="AZ755" s="912"/>
      <c r="BA755" s="912"/>
      <c r="BB755" s="912"/>
      <c r="BC755" s="912"/>
      <c r="BD755" s="912"/>
      <c r="BE755" s="912"/>
      <c r="BF755" s="912"/>
      <c r="BG755" s="912"/>
      <c r="BH755" s="912"/>
      <c r="BI755" s="912"/>
      <c r="BJ755" s="912"/>
      <c r="BK755" s="691"/>
    </row>
    <row r="756" spans="1:63" s="285" customFormat="1">
      <c r="A756" s="288"/>
      <c r="B756" s="288"/>
      <c r="C756" s="1396"/>
      <c r="D756" s="912"/>
      <c r="E756" s="912"/>
      <c r="F756" s="912"/>
      <c r="G756" s="912"/>
      <c r="H756" s="912"/>
      <c r="I756" s="912"/>
      <c r="J756" s="1010"/>
      <c r="K756" s="912"/>
      <c r="L756" s="912"/>
      <c r="M756" s="912"/>
      <c r="N756" s="912"/>
      <c r="O756" s="287"/>
      <c r="P756" s="912"/>
      <c r="Q756" s="997"/>
      <c r="R756" s="912"/>
      <c r="S756" s="912"/>
      <c r="T756" s="912"/>
      <c r="U756" s="912"/>
      <c r="V756" s="912"/>
      <c r="W756" s="912"/>
      <c r="X756" s="912"/>
      <c r="Y756" s="912"/>
      <c r="Z756" s="912"/>
      <c r="AA756" s="912"/>
      <c r="AB756" s="912"/>
      <c r="AC756" s="912"/>
      <c r="AD756" s="912"/>
      <c r="AE756" s="912"/>
      <c r="AF756" s="912"/>
      <c r="AG756" s="912"/>
      <c r="AH756" s="912"/>
      <c r="AI756" s="912"/>
      <c r="AJ756" s="912"/>
      <c r="AK756" s="912"/>
      <c r="AL756" s="912"/>
      <c r="AM756" s="912"/>
      <c r="AN756" s="912"/>
      <c r="AO756" s="912"/>
      <c r="AP756" s="912"/>
      <c r="AQ756" s="912"/>
      <c r="AR756" s="1010"/>
      <c r="AS756" s="912"/>
      <c r="AT756" s="912"/>
      <c r="AU756" s="912"/>
      <c r="AV756" s="912"/>
      <c r="AW756" s="912"/>
      <c r="AX756" s="912"/>
      <c r="AY756" s="1010"/>
      <c r="AZ756" s="912"/>
      <c r="BA756" s="912"/>
      <c r="BB756" s="912"/>
      <c r="BC756" s="912"/>
      <c r="BD756" s="912"/>
      <c r="BE756" s="912"/>
      <c r="BF756" s="912"/>
      <c r="BG756" s="912"/>
      <c r="BH756" s="912"/>
      <c r="BI756" s="912"/>
      <c r="BJ756" s="912"/>
      <c r="BK756" s="691"/>
    </row>
    <row r="757" spans="1:63" s="285" customFormat="1" ht="15.75" customHeight="1">
      <c r="A757" s="288"/>
      <c r="B757" s="288"/>
      <c r="C757" s="1396"/>
      <c r="D757" s="912"/>
      <c r="E757" s="912"/>
      <c r="F757" s="912"/>
      <c r="G757" s="912"/>
      <c r="H757" s="912"/>
      <c r="I757" s="912"/>
      <c r="J757" s="1010"/>
      <c r="K757" s="912"/>
      <c r="L757" s="912"/>
      <c r="M757" s="912"/>
      <c r="N757" s="912"/>
      <c r="O757" s="287"/>
      <c r="P757" s="912"/>
      <c r="Q757" s="997"/>
      <c r="R757" s="912"/>
      <c r="S757" s="912"/>
      <c r="T757" s="912"/>
      <c r="U757" s="912"/>
      <c r="V757" s="912"/>
      <c r="W757" s="912"/>
      <c r="X757" s="912"/>
      <c r="Y757" s="912"/>
      <c r="Z757" s="912"/>
      <c r="AA757" s="912"/>
      <c r="AB757" s="912"/>
      <c r="AC757" s="912"/>
      <c r="AD757" s="912"/>
      <c r="AE757" s="912"/>
      <c r="AF757" s="912"/>
      <c r="AG757" s="912"/>
      <c r="AH757" s="912"/>
      <c r="AI757" s="912"/>
      <c r="AJ757" s="912"/>
      <c r="AK757" s="912"/>
      <c r="AL757" s="912"/>
      <c r="AM757" s="912"/>
      <c r="AN757" s="912"/>
      <c r="AO757" s="912"/>
      <c r="AP757" s="912"/>
      <c r="AQ757" s="912"/>
      <c r="AR757" s="1010"/>
      <c r="AS757" s="912"/>
      <c r="AT757" s="912"/>
      <c r="AU757" s="912"/>
      <c r="AV757" s="912"/>
      <c r="AW757" s="912"/>
      <c r="AX757" s="912"/>
      <c r="AY757" s="1010"/>
      <c r="AZ757" s="912"/>
      <c r="BA757" s="912"/>
      <c r="BB757" s="912"/>
      <c r="BC757" s="912"/>
      <c r="BD757" s="912"/>
      <c r="BE757" s="912"/>
      <c r="BF757" s="912"/>
      <c r="BG757" s="912"/>
      <c r="BH757" s="912"/>
      <c r="BI757" s="912"/>
      <c r="BJ757" s="912"/>
      <c r="BK757" s="691"/>
    </row>
    <row r="758" spans="1:63" s="285" customFormat="1">
      <c r="A758" s="288"/>
      <c r="B758" s="288"/>
      <c r="C758" s="1396"/>
      <c r="D758" s="912"/>
      <c r="E758" s="912"/>
      <c r="F758" s="912"/>
      <c r="G758" s="912"/>
      <c r="H758" s="912"/>
      <c r="I758" s="912"/>
      <c r="J758" s="1010"/>
      <c r="K758" s="912"/>
      <c r="L758" s="912"/>
      <c r="M758" s="912"/>
      <c r="N758" s="912"/>
      <c r="O758" s="287"/>
      <c r="P758" s="912"/>
      <c r="Q758" s="997"/>
      <c r="R758" s="912"/>
      <c r="S758" s="912"/>
      <c r="T758" s="912"/>
      <c r="U758" s="912"/>
      <c r="V758" s="912"/>
      <c r="W758" s="912"/>
      <c r="X758" s="912"/>
      <c r="Y758" s="912"/>
      <c r="Z758" s="912"/>
      <c r="AA758" s="912"/>
      <c r="AB758" s="912"/>
      <c r="AC758" s="912"/>
      <c r="AD758" s="912"/>
      <c r="AE758" s="912"/>
      <c r="AF758" s="912"/>
      <c r="AG758" s="912"/>
      <c r="AH758" s="912"/>
      <c r="AI758" s="912"/>
      <c r="AJ758" s="912"/>
      <c r="AK758" s="912"/>
      <c r="AL758" s="912"/>
      <c r="AM758" s="912"/>
      <c r="AN758" s="912"/>
      <c r="AO758" s="912"/>
      <c r="AP758" s="912"/>
      <c r="AQ758" s="912"/>
      <c r="AR758" s="1010"/>
      <c r="AS758" s="912"/>
      <c r="AT758" s="912"/>
      <c r="AU758" s="912"/>
      <c r="AV758" s="912"/>
      <c r="AW758" s="912"/>
      <c r="AX758" s="912"/>
      <c r="AY758" s="1010"/>
      <c r="AZ758" s="912"/>
      <c r="BA758" s="912"/>
      <c r="BB758" s="912"/>
      <c r="BC758" s="912"/>
      <c r="BD758" s="912"/>
      <c r="BE758" s="912"/>
      <c r="BF758" s="912"/>
      <c r="BG758" s="912"/>
      <c r="BH758" s="912"/>
      <c r="BI758" s="912"/>
      <c r="BJ758" s="912"/>
      <c r="BK758" s="691"/>
    </row>
    <row r="759" spans="1:63" s="285" customFormat="1" ht="15.75" customHeight="1">
      <c r="A759" s="288"/>
      <c r="B759" s="288"/>
      <c r="C759" s="1396"/>
      <c r="D759" s="912"/>
      <c r="E759" s="912"/>
      <c r="F759" s="912"/>
      <c r="G759" s="912"/>
      <c r="H759" s="912"/>
      <c r="I759" s="912"/>
      <c r="J759" s="1010"/>
      <c r="K759" s="912"/>
      <c r="L759" s="912"/>
      <c r="M759" s="912"/>
      <c r="N759" s="912"/>
      <c r="O759" s="287"/>
      <c r="P759" s="912"/>
      <c r="Q759" s="997"/>
      <c r="R759" s="912"/>
      <c r="S759" s="912"/>
      <c r="T759" s="912"/>
      <c r="U759" s="912"/>
      <c r="V759" s="912"/>
      <c r="W759" s="912"/>
      <c r="X759" s="912"/>
      <c r="Y759" s="912"/>
      <c r="Z759" s="912"/>
      <c r="AA759" s="912"/>
      <c r="AB759" s="912"/>
      <c r="AC759" s="912"/>
      <c r="AD759" s="912"/>
      <c r="AE759" s="912"/>
      <c r="AF759" s="912"/>
      <c r="AG759" s="912"/>
      <c r="AH759" s="912"/>
      <c r="AI759" s="912"/>
      <c r="AJ759" s="912"/>
      <c r="AK759" s="912"/>
      <c r="AL759" s="912"/>
      <c r="AM759" s="912"/>
      <c r="AN759" s="912"/>
      <c r="AO759" s="912"/>
      <c r="AP759" s="912"/>
      <c r="AQ759" s="912"/>
      <c r="AR759" s="1010"/>
      <c r="AS759" s="912"/>
      <c r="AT759" s="912"/>
      <c r="AU759" s="912"/>
      <c r="AV759" s="912"/>
      <c r="AW759" s="912"/>
      <c r="AX759" s="912"/>
      <c r="AY759" s="1010"/>
      <c r="AZ759" s="912"/>
      <c r="BA759" s="912"/>
      <c r="BB759" s="912"/>
      <c r="BC759" s="912"/>
      <c r="BD759" s="912"/>
      <c r="BE759" s="912"/>
      <c r="BF759" s="912"/>
      <c r="BG759" s="912"/>
      <c r="BH759" s="912"/>
      <c r="BI759" s="912"/>
      <c r="BJ759" s="912"/>
      <c r="BK759" s="691"/>
    </row>
    <row r="760" spans="1:63" s="285" customFormat="1">
      <c r="A760" s="288"/>
      <c r="B760" s="288"/>
      <c r="C760" s="1396"/>
      <c r="D760" s="912"/>
      <c r="E760" s="912"/>
      <c r="F760" s="912"/>
      <c r="G760" s="912"/>
      <c r="H760" s="912"/>
      <c r="I760" s="912"/>
      <c r="J760" s="1010"/>
      <c r="K760" s="912"/>
      <c r="L760" s="912"/>
      <c r="M760" s="912"/>
      <c r="N760" s="912"/>
      <c r="O760" s="287"/>
      <c r="P760" s="912"/>
      <c r="Q760" s="997"/>
      <c r="R760" s="912"/>
      <c r="S760" s="912"/>
      <c r="T760" s="912"/>
      <c r="U760" s="912"/>
      <c r="V760" s="912"/>
      <c r="W760" s="912"/>
      <c r="X760" s="912"/>
      <c r="Y760" s="912"/>
      <c r="Z760" s="912"/>
      <c r="AA760" s="912"/>
      <c r="AB760" s="912"/>
      <c r="AC760" s="912"/>
      <c r="AD760" s="912"/>
      <c r="AE760" s="912"/>
      <c r="AF760" s="912"/>
      <c r="AG760" s="912"/>
      <c r="AH760" s="912"/>
      <c r="AI760" s="912"/>
      <c r="AJ760" s="912"/>
      <c r="AK760" s="912"/>
      <c r="AL760" s="912"/>
      <c r="AM760" s="912"/>
      <c r="AN760" s="912"/>
      <c r="AO760" s="912"/>
      <c r="AP760" s="912"/>
      <c r="AQ760" s="912"/>
      <c r="AR760" s="1010"/>
      <c r="AS760" s="912"/>
      <c r="AT760" s="912"/>
      <c r="AU760" s="912"/>
      <c r="AV760" s="912"/>
      <c r="AW760" s="912"/>
      <c r="AX760" s="912"/>
      <c r="AY760" s="1010"/>
      <c r="AZ760" s="912"/>
      <c r="BA760" s="912"/>
      <c r="BB760" s="912"/>
      <c r="BC760" s="912"/>
      <c r="BD760" s="912"/>
      <c r="BE760" s="912"/>
      <c r="BF760" s="912"/>
      <c r="BG760" s="912"/>
      <c r="BH760" s="912"/>
      <c r="BI760" s="912"/>
      <c r="BJ760" s="912"/>
      <c r="BK760" s="691"/>
    </row>
    <row r="761" spans="1:63" s="285" customFormat="1" ht="15.75" customHeight="1">
      <c r="A761" s="288"/>
      <c r="B761" s="288"/>
      <c r="C761" s="1396"/>
      <c r="D761" s="912"/>
      <c r="E761" s="912"/>
      <c r="F761" s="912"/>
      <c r="G761" s="912"/>
      <c r="H761" s="912"/>
      <c r="I761" s="912"/>
      <c r="J761" s="1010"/>
      <c r="K761" s="912"/>
      <c r="L761" s="912"/>
      <c r="M761" s="912"/>
      <c r="N761" s="912"/>
      <c r="O761" s="287"/>
      <c r="P761" s="912"/>
      <c r="Q761" s="997"/>
      <c r="R761" s="912"/>
      <c r="S761" s="912"/>
      <c r="T761" s="912"/>
      <c r="U761" s="912"/>
      <c r="V761" s="912"/>
      <c r="W761" s="912"/>
      <c r="X761" s="912"/>
      <c r="Y761" s="912"/>
      <c r="Z761" s="912"/>
      <c r="AA761" s="912"/>
      <c r="AB761" s="912"/>
      <c r="AC761" s="912"/>
      <c r="AD761" s="912"/>
      <c r="AE761" s="912"/>
      <c r="AF761" s="912"/>
      <c r="AG761" s="912"/>
      <c r="AH761" s="912"/>
      <c r="AI761" s="912"/>
      <c r="AJ761" s="912"/>
      <c r="AK761" s="912"/>
      <c r="AL761" s="912"/>
      <c r="AM761" s="912"/>
      <c r="AN761" s="912"/>
      <c r="AO761" s="912"/>
      <c r="AP761" s="912"/>
      <c r="AQ761" s="912"/>
      <c r="AR761" s="1010"/>
      <c r="AS761" s="912"/>
      <c r="AT761" s="912"/>
      <c r="AU761" s="912"/>
      <c r="AV761" s="912"/>
      <c r="AW761" s="912"/>
      <c r="AX761" s="912"/>
      <c r="AY761" s="1010"/>
      <c r="AZ761" s="912"/>
      <c r="BA761" s="912"/>
      <c r="BB761" s="912"/>
      <c r="BC761" s="912"/>
      <c r="BD761" s="912"/>
      <c r="BE761" s="912"/>
      <c r="BF761" s="912"/>
      <c r="BG761" s="912"/>
      <c r="BH761" s="912"/>
      <c r="BI761" s="912"/>
      <c r="BJ761" s="912"/>
      <c r="BK761" s="691"/>
    </row>
    <row r="762" spans="1:63" s="285" customFormat="1">
      <c r="A762" s="288"/>
      <c r="B762" s="288"/>
      <c r="C762" s="1396"/>
      <c r="D762" s="912"/>
      <c r="E762" s="912"/>
      <c r="F762" s="912"/>
      <c r="G762" s="912"/>
      <c r="H762" s="912"/>
      <c r="I762" s="912"/>
      <c r="J762" s="1010"/>
      <c r="K762" s="912"/>
      <c r="L762" s="912"/>
      <c r="M762" s="912"/>
      <c r="N762" s="912"/>
      <c r="O762" s="287"/>
      <c r="P762" s="912"/>
      <c r="Q762" s="997"/>
      <c r="R762" s="912"/>
      <c r="S762" s="912"/>
      <c r="T762" s="912"/>
      <c r="U762" s="912"/>
      <c r="V762" s="912"/>
      <c r="W762" s="912"/>
      <c r="X762" s="912"/>
      <c r="Y762" s="912"/>
      <c r="Z762" s="912"/>
      <c r="AA762" s="912"/>
      <c r="AB762" s="912"/>
      <c r="AC762" s="912"/>
      <c r="AD762" s="912"/>
      <c r="AE762" s="912"/>
      <c r="AF762" s="912"/>
      <c r="AG762" s="912"/>
      <c r="AH762" s="912"/>
      <c r="AI762" s="912"/>
      <c r="AJ762" s="912"/>
      <c r="AK762" s="912"/>
      <c r="AL762" s="912"/>
      <c r="AM762" s="912"/>
      <c r="AN762" s="912"/>
      <c r="AO762" s="912"/>
      <c r="AP762" s="912"/>
      <c r="AQ762" s="912"/>
      <c r="AR762" s="1010"/>
      <c r="AS762" s="912"/>
      <c r="AT762" s="912"/>
      <c r="AU762" s="912"/>
      <c r="AV762" s="912"/>
      <c r="AW762" s="912"/>
      <c r="AX762" s="912"/>
      <c r="AY762" s="1010"/>
      <c r="AZ762" s="912"/>
      <c r="BA762" s="912"/>
      <c r="BB762" s="912"/>
      <c r="BC762" s="912"/>
      <c r="BD762" s="912"/>
      <c r="BE762" s="912"/>
      <c r="BF762" s="912"/>
      <c r="BG762" s="912"/>
      <c r="BH762" s="912"/>
      <c r="BI762" s="912"/>
      <c r="BJ762" s="912"/>
      <c r="BK762" s="691"/>
    </row>
    <row r="763" spans="1:63" s="285" customFormat="1" ht="15.75" customHeight="1">
      <c r="A763" s="288"/>
      <c r="B763" s="288"/>
      <c r="C763" s="1396"/>
      <c r="D763" s="912"/>
      <c r="E763" s="912"/>
      <c r="F763" s="912"/>
      <c r="G763" s="912"/>
      <c r="H763" s="912"/>
      <c r="I763" s="912"/>
      <c r="J763" s="1010"/>
      <c r="K763" s="912"/>
      <c r="L763" s="912"/>
      <c r="M763" s="912"/>
      <c r="N763" s="912"/>
      <c r="O763" s="287"/>
      <c r="P763" s="912"/>
      <c r="Q763" s="997"/>
      <c r="R763" s="912"/>
      <c r="S763" s="912"/>
      <c r="T763" s="912"/>
      <c r="U763" s="912"/>
      <c r="V763" s="912"/>
      <c r="W763" s="912"/>
      <c r="X763" s="912"/>
      <c r="Y763" s="912"/>
      <c r="Z763" s="912"/>
      <c r="AA763" s="912"/>
      <c r="AB763" s="912"/>
      <c r="AC763" s="912"/>
      <c r="AD763" s="912"/>
      <c r="AE763" s="912"/>
      <c r="AF763" s="912"/>
      <c r="AG763" s="912"/>
      <c r="AH763" s="912"/>
      <c r="AI763" s="912"/>
      <c r="AJ763" s="912"/>
      <c r="AK763" s="912"/>
      <c r="AL763" s="912"/>
      <c r="AM763" s="912"/>
      <c r="AN763" s="912"/>
      <c r="AO763" s="912"/>
      <c r="AP763" s="912"/>
      <c r="AQ763" s="912"/>
      <c r="AR763" s="1010"/>
      <c r="AS763" s="912"/>
      <c r="AT763" s="912"/>
      <c r="AU763" s="912"/>
      <c r="AV763" s="912"/>
      <c r="AW763" s="912"/>
      <c r="AX763" s="912"/>
      <c r="AY763" s="1010"/>
      <c r="AZ763" s="912"/>
      <c r="BA763" s="912"/>
      <c r="BB763" s="912"/>
      <c r="BC763" s="912"/>
      <c r="BD763" s="912"/>
      <c r="BE763" s="912"/>
      <c r="BF763" s="912"/>
      <c r="BG763" s="912"/>
      <c r="BH763" s="912"/>
      <c r="BI763" s="912"/>
      <c r="BJ763" s="912"/>
      <c r="BK763" s="691"/>
    </row>
    <row r="764" spans="1:63" s="285" customFormat="1">
      <c r="A764" s="288"/>
      <c r="B764" s="288"/>
      <c r="C764" s="1396"/>
      <c r="D764" s="912"/>
      <c r="E764" s="912"/>
      <c r="F764" s="912"/>
      <c r="G764" s="912"/>
      <c r="H764" s="912"/>
      <c r="I764" s="912"/>
      <c r="J764" s="1010"/>
      <c r="K764" s="912"/>
      <c r="L764" s="912"/>
      <c r="M764" s="912"/>
      <c r="N764" s="912"/>
      <c r="O764" s="287"/>
      <c r="P764" s="912"/>
      <c r="Q764" s="997"/>
      <c r="R764" s="912"/>
      <c r="S764" s="912"/>
      <c r="T764" s="912"/>
      <c r="U764" s="912"/>
      <c r="V764" s="912"/>
      <c r="W764" s="912"/>
      <c r="X764" s="912"/>
      <c r="Y764" s="912"/>
      <c r="Z764" s="912"/>
      <c r="AA764" s="912"/>
      <c r="AB764" s="912"/>
      <c r="AC764" s="912"/>
      <c r="AD764" s="912"/>
      <c r="AE764" s="912"/>
      <c r="AF764" s="912"/>
      <c r="AG764" s="912"/>
      <c r="AH764" s="912"/>
      <c r="AI764" s="912"/>
      <c r="AJ764" s="912"/>
      <c r="AK764" s="912"/>
      <c r="AL764" s="912"/>
      <c r="AM764" s="912"/>
      <c r="AN764" s="912"/>
      <c r="AO764" s="912"/>
      <c r="AP764" s="912"/>
      <c r="AQ764" s="912"/>
      <c r="AR764" s="1010"/>
      <c r="AS764" s="912"/>
      <c r="AT764" s="912"/>
      <c r="AU764" s="912"/>
      <c r="AV764" s="912"/>
      <c r="AW764" s="912"/>
      <c r="AX764" s="912"/>
      <c r="AY764" s="1010"/>
      <c r="AZ764" s="912"/>
      <c r="BA764" s="912"/>
      <c r="BB764" s="912"/>
      <c r="BC764" s="912"/>
      <c r="BD764" s="912"/>
      <c r="BE764" s="912"/>
      <c r="BF764" s="912"/>
      <c r="BG764" s="912"/>
      <c r="BH764" s="912"/>
      <c r="BI764" s="912"/>
      <c r="BJ764" s="912"/>
      <c r="BK764" s="691"/>
    </row>
    <row r="765" spans="1:63" s="285" customFormat="1" ht="15.75" customHeight="1">
      <c r="A765" s="288"/>
      <c r="B765" s="288"/>
      <c r="C765" s="1396"/>
      <c r="D765" s="912"/>
      <c r="E765" s="912"/>
      <c r="F765" s="912"/>
      <c r="G765" s="912"/>
      <c r="H765" s="912"/>
      <c r="I765" s="912"/>
      <c r="J765" s="1010"/>
      <c r="K765" s="912"/>
      <c r="L765" s="912"/>
      <c r="M765" s="912"/>
      <c r="N765" s="912"/>
      <c r="O765" s="287"/>
      <c r="P765" s="912"/>
      <c r="Q765" s="997"/>
      <c r="R765" s="912"/>
      <c r="S765" s="912"/>
      <c r="T765" s="912"/>
      <c r="U765" s="912"/>
      <c r="V765" s="912"/>
      <c r="W765" s="912"/>
      <c r="X765" s="912"/>
      <c r="Y765" s="912"/>
      <c r="Z765" s="912"/>
      <c r="AA765" s="912"/>
      <c r="AB765" s="912"/>
      <c r="AC765" s="912"/>
      <c r="AD765" s="912"/>
      <c r="AE765" s="912"/>
      <c r="AF765" s="912"/>
      <c r="AG765" s="912"/>
      <c r="AH765" s="912"/>
      <c r="AI765" s="912"/>
      <c r="AJ765" s="912"/>
      <c r="AK765" s="912"/>
      <c r="AL765" s="912"/>
      <c r="AM765" s="912"/>
      <c r="AN765" s="912"/>
      <c r="AO765" s="912"/>
      <c r="AP765" s="912"/>
      <c r="AQ765" s="912"/>
      <c r="AR765" s="1010"/>
      <c r="AS765" s="912"/>
      <c r="AT765" s="912"/>
      <c r="AU765" s="912"/>
      <c r="AV765" s="912"/>
      <c r="AW765" s="912"/>
      <c r="AX765" s="912"/>
      <c r="AY765" s="1010"/>
      <c r="AZ765" s="912"/>
      <c r="BA765" s="912"/>
      <c r="BB765" s="912"/>
      <c r="BC765" s="912"/>
      <c r="BD765" s="912"/>
      <c r="BE765" s="912"/>
      <c r="BF765" s="912"/>
      <c r="BG765" s="912"/>
      <c r="BH765" s="912"/>
      <c r="BI765" s="912"/>
      <c r="BJ765" s="912"/>
      <c r="BK765" s="691"/>
    </row>
    <row r="766" spans="1:63" s="285" customFormat="1">
      <c r="A766" s="288"/>
      <c r="B766" s="288"/>
      <c r="C766" s="1396"/>
      <c r="D766" s="912"/>
      <c r="E766" s="912"/>
      <c r="F766" s="912"/>
      <c r="G766" s="912"/>
      <c r="H766" s="912"/>
      <c r="I766" s="912"/>
      <c r="J766" s="1010"/>
      <c r="K766" s="912"/>
      <c r="L766" s="912"/>
      <c r="M766" s="912"/>
      <c r="N766" s="912"/>
      <c r="O766" s="287"/>
      <c r="P766" s="912"/>
      <c r="Q766" s="997"/>
      <c r="R766" s="912"/>
      <c r="S766" s="912"/>
      <c r="T766" s="912"/>
      <c r="U766" s="912"/>
      <c r="V766" s="912"/>
      <c r="W766" s="912"/>
      <c r="X766" s="912"/>
      <c r="Y766" s="912"/>
      <c r="Z766" s="912"/>
      <c r="AA766" s="912"/>
      <c r="AB766" s="912"/>
      <c r="AC766" s="912"/>
      <c r="AD766" s="912"/>
      <c r="AE766" s="912"/>
      <c r="AF766" s="912"/>
      <c r="AG766" s="912"/>
      <c r="AH766" s="912"/>
      <c r="AI766" s="912"/>
      <c r="AJ766" s="912"/>
      <c r="AK766" s="912"/>
      <c r="AL766" s="912"/>
      <c r="AM766" s="912"/>
      <c r="AN766" s="912"/>
      <c r="AO766" s="912"/>
      <c r="AP766" s="912"/>
      <c r="AQ766" s="912"/>
      <c r="AR766" s="1010"/>
      <c r="AS766" s="912"/>
      <c r="AT766" s="912"/>
      <c r="AU766" s="912"/>
      <c r="AV766" s="912"/>
      <c r="AW766" s="912"/>
      <c r="AX766" s="912"/>
      <c r="AY766" s="1010"/>
      <c r="AZ766" s="912"/>
      <c r="BA766" s="912"/>
      <c r="BB766" s="912"/>
      <c r="BC766" s="912"/>
      <c r="BD766" s="912"/>
      <c r="BE766" s="912"/>
      <c r="BF766" s="912"/>
      <c r="BG766" s="912"/>
      <c r="BH766" s="912"/>
      <c r="BI766" s="912"/>
      <c r="BJ766" s="912"/>
      <c r="BK766" s="691"/>
    </row>
    <row r="767" spans="1:63" s="285" customFormat="1" ht="15.75" customHeight="1">
      <c r="A767" s="288"/>
      <c r="B767" s="288"/>
      <c r="C767" s="1396"/>
      <c r="D767" s="912"/>
      <c r="E767" s="912"/>
      <c r="F767" s="912"/>
      <c r="G767" s="912"/>
      <c r="H767" s="912"/>
      <c r="I767" s="912"/>
      <c r="J767" s="1010"/>
      <c r="K767" s="912"/>
      <c r="L767" s="912"/>
      <c r="M767" s="912"/>
      <c r="N767" s="912"/>
      <c r="O767" s="287"/>
      <c r="P767" s="912"/>
      <c r="Q767" s="997"/>
      <c r="R767" s="912"/>
      <c r="S767" s="912"/>
      <c r="T767" s="912"/>
      <c r="U767" s="912"/>
      <c r="V767" s="912"/>
      <c r="W767" s="912"/>
      <c r="X767" s="912"/>
      <c r="Y767" s="912"/>
      <c r="Z767" s="912"/>
      <c r="AA767" s="912"/>
      <c r="AB767" s="912"/>
      <c r="AC767" s="912"/>
      <c r="AD767" s="912"/>
      <c r="AE767" s="912"/>
      <c r="AF767" s="912"/>
      <c r="AG767" s="912"/>
      <c r="AH767" s="912"/>
      <c r="AI767" s="912"/>
      <c r="AJ767" s="912"/>
      <c r="AK767" s="912"/>
      <c r="AL767" s="912"/>
      <c r="AM767" s="912"/>
      <c r="AN767" s="912"/>
      <c r="AO767" s="912"/>
      <c r="AP767" s="912"/>
      <c r="AQ767" s="912"/>
      <c r="AR767" s="1010"/>
      <c r="AS767" s="912"/>
      <c r="AT767" s="912"/>
      <c r="AU767" s="912"/>
      <c r="AV767" s="912"/>
      <c r="AW767" s="912"/>
      <c r="AX767" s="912"/>
      <c r="AY767" s="1010"/>
      <c r="AZ767" s="912"/>
      <c r="BA767" s="912"/>
      <c r="BB767" s="912"/>
      <c r="BC767" s="912"/>
      <c r="BD767" s="912"/>
      <c r="BE767" s="912"/>
      <c r="BF767" s="912"/>
      <c r="BG767" s="912"/>
      <c r="BH767" s="912"/>
      <c r="BI767" s="912"/>
      <c r="BJ767" s="912"/>
      <c r="BK767" s="691"/>
    </row>
    <row r="768" spans="1:63" s="285" customFormat="1">
      <c r="A768" s="288"/>
      <c r="B768" s="288"/>
      <c r="C768" s="1396"/>
      <c r="D768" s="912"/>
      <c r="E768" s="912"/>
      <c r="F768" s="912"/>
      <c r="G768" s="912"/>
      <c r="H768" s="912"/>
      <c r="I768" s="912"/>
      <c r="J768" s="1010"/>
      <c r="K768" s="912"/>
      <c r="L768" s="912"/>
      <c r="M768" s="912"/>
      <c r="N768" s="912"/>
      <c r="O768" s="287"/>
      <c r="P768" s="912"/>
      <c r="Q768" s="997"/>
      <c r="R768" s="912"/>
      <c r="S768" s="912"/>
      <c r="T768" s="912"/>
      <c r="U768" s="912"/>
      <c r="V768" s="912"/>
      <c r="W768" s="912"/>
      <c r="X768" s="912"/>
      <c r="Y768" s="912"/>
      <c r="Z768" s="912"/>
      <c r="AA768" s="912"/>
      <c r="AB768" s="912"/>
      <c r="AC768" s="912"/>
      <c r="AD768" s="912"/>
      <c r="AE768" s="912"/>
      <c r="AF768" s="912"/>
      <c r="AG768" s="912"/>
      <c r="AH768" s="912"/>
      <c r="AI768" s="912"/>
      <c r="AJ768" s="912"/>
      <c r="AK768" s="912"/>
      <c r="AL768" s="912"/>
      <c r="AM768" s="912"/>
      <c r="AN768" s="912"/>
      <c r="AO768" s="912"/>
      <c r="AP768" s="912"/>
      <c r="AQ768" s="912"/>
      <c r="AR768" s="1010"/>
      <c r="AS768" s="912"/>
      <c r="AT768" s="912"/>
      <c r="AU768" s="912"/>
      <c r="AV768" s="912"/>
      <c r="AW768" s="912"/>
      <c r="AX768" s="912"/>
      <c r="AY768" s="1010"/>
      <c r="AZ768" s="912"/>
      <c r="BA768" s="912"/>
      <c r="BB768" s="912"/>
      <c r="BC768" s="912"/>
      <c r="BD768" s="912"/>
      <c r="BE768" s="912"/>
      <c r="BF768" s="912"/>
      <c r="BG768" s="912"/>
      <c r="BH768" s="912"/>
      <c r="BI768" s="912"/>
      <c r="BJ768" s="912"/>
      <c r="BK768" s="691"/>
    </row>
    <row r="769" spans="1:63" s="285" customFormat="1" ht="15.75" customHeight="1">
      <c r="A769" s="288"/>
      <c r="B769" s="288"/>
      <c r="C769" s="1396"/>
      <c r="D769" s="912"/>
      <c r="E769" s="912"/>
      <c r="F769" s="912"/>
      <c r="G769" s="912"/>
      <c r="H769" s="912"/>
      <c r="I769" s="912"/>
      <c r="J769" s="1010"/>
      <c r="K769" s="912"/>
      <c r="L769" s="912"/>
      <c r="M769" s="912"/>
      <c r="N769" s="912"/>
      <c r="O769" s="287"/>
      <c r="P769" s="912"/>
      <c r="Q769" s="997"/>
      <c r="R769" s="912"/>
      <c r="S769" s="912"/>
      <c r="T769" s="912"/>
      <c r="U769" s="912"/>
      <c r="V769" s="912"/>
      <c r="W769" s="912"/>
      <c r="X769" s="912"/>
      <c r="Y769" s="912"/>
      <c r="Z769" s="912"/>
      <c r="AA769" s="912"/>
      <c r="AB769" s="912"/>
      <c r="AC769" s="912"/>
      <c r="AD769" s="912"/>
      <c r="AE769" s="912"/>
      <c r="AF769" s="912"/>
      <c r="AG769" s="912"/>
      <c r="AH769" s="912"/>
      <c r="AI769" s="912"/>
      <c r="AJ769" s="912"/>
      <c r="AK769" s="912"/>
      <c r="AL769" s="912"/>
      <c r="AM769" s="912"/>
      <c r="AN769" s="912"/>
      <c r="AO769" s="912"/>
      <c r="AP769" s="912"/>
      <c r="AQ769" s="912"/>
      <c r="AR769" s="1010"/>
      <c r="AS769" s="912"/>
      <c r="AT769" s="912"/>
      <c r="AU769" s="912"/>
      <c r="AV769" s="912"/>
      <c r="AW769" s="912"/>
      <c r="AX769" s="912"/>
      <c r="AY769" s="1010"/>
      <c r="AZ769" s="912"/>
      <c r="BA769" s="912"/>
      <c r="BB769" s="912"/>
      <c r="BC769" s="912"/>
      <c r="BD769" s="912"/>
      <c r="BE769" s="912"/>
      <c r="BF769" s="912"/>
      <c r="BG769" s="912"/>
      <c r="BH769" s="912"/>
      <c r="BI769" s="912"/>
      <c r="BJ769" s="912"/>
      <c r="BK769" s="691"/>
    </row>
    <row r="770" spans="1:63" s="285" customFormat="1">
      <c r="A770" s="288"/>
      <c r="B770" s="288"/>
      <c r="C770" s="1396"/>
      <c r="D770" s="912"/>
      <c r="E770" s="912"/>
      <c r="F770" s="912"/>
      <c r="G770" s="912"/>
      <c r="H770" s="912"/>
      <c r="I770" s="912"/>
      <c r="J770" s="1010"/>
      <c r="K770" s="912"/>
      <c r="L770" s="912"/>
      <c r="M770" s="912"/>
      <c r="N770" s="912"/>
      <c r="O770" s="287"/>
      <c r="P770" s="912"/>
      <c r="Q770" s="997"/>
      <c r="R770" s="912"/>
      <c r="S770" s="912"/>
      <c r="T770" s="912"/>
      <c r="U770" s="912"/>
      <c r="V770" s="912"/>
      <c r="W770" s="912"/>
      <c r="X770" s="912"/>
      <c r="Y770" s="912"/>
      <c r="Z770" s="912"/>
      <c r="AA770" s="912"/>
      <c r="AB770" s="912"/>
      <c r="AC770" s="912"/>
      <c r="AD770" s="912"/>
      <c r="AE770" s="912"/>
      <c r="AF770" s="912"/>
      <c r="AG770" s="912"/>
      <c r="AH770" s="912"/>
      <c r="AI770" s="912"/>
      <c r="AJ770" s="912"/>
      <c r="AK770" s="912"/>
      <c r="AL770" s="912"/>
      <c r="AM770" s="912"/>
      <c r="AN770" s="912"/>
      <c r="AO770" s="912"/>
      <c r="AP770" s="912"/>
      <c r="AQ770" s="912"/>
      <c r="AR770" s="1010"/>
      <c r="AS770" s="912"/>
      <c r="AT770" s="912"/>
      <c r="AU770" s="912"/>
      <c r="AV770" s="912"/>
      <c r="AW770" s="912"/>
      <c r="AX770" s="912"/>
      <c r="AY770" s="1010"/>
      <c r="AZ770" s="912"/>
      <c r="BA770" s="912"/>
      <c r="BB770" s="912"/>
      <c r="BC770" s="912"/>
      <c r="BD770" s="912"/>
      <c r="BE770" s="912"/>
      <c r="BF770" s="912"/>
      <c r="BG770" s="912"/>
      <c r="BH770" s="912"/>
      <c r="BI770" s="912"/>
      <c r="BJ770" s="912"/>
      <c r="BK770" s="691"/>
    </row>
    <row r="771" spans="1:63" s="285" customFormat="1" ht="15.75" customHeight="1">
      <c r="A771" s="288"/>
      <c r="B771" s="288"/>
      <c r="C771" s="1396"/>
      <c r="D771" s="912"/>
      <c r="E771" s="912"/>
      <c r="F771" s="912"/>
      <c r="G771" s="912"/>
      <c r="H771" s="912"/>
      <c r="I771" s="912"/>
      <c r="J771" s="1010"/>
      <c r="K771" s="912"/>
      <c r="L771" s="912"/>
      <c r="M771" s="912"/>
      <c r="N771" s="912"/>
      <c r="O771" s="287"/>
      <c r="P771" s="912"/>
      <c r="Q771" s="997"/>
      <c r="R771" s="912"/>
      <c r="S771" s="912"/>
      <c r="T771" s="912"/>
      <c r="U771" s="912"/>
      <c r="V771" s="912"/>
      <c r="W771" s="912"/>
      <c r="X771" s="912"/>
      <c r="Y771" s="912"/>
      <c r="Z771" s="912"/>
      <c r="AA771" s="912"/>
      <c r="AB771" s="912"/>
      <c r="AC771" s="912"/>
      <c r="AD771" s="912"/>
      <c r="AE771" s="912"/>
      <c r="AF771" s="912"/>
      <c r="AG771" s="912"/>
      <c r="AH771" s="912"/>
      <c r="AI771" s="912"/>
      <c r="AJ771" s="912"/>
      <c r="AK771" s="912"/>
      <c r="AL771" s="912"/>
      <c r="AM771" s="912"/>
      <c r="AN771" s="912"/>
      <c r="AO771" s="912"/>
      <c r="AP771" s="912"/>
      <c r="AQ771" s="912"/>
      <c r="AR771" s="1010"/>
      <c r="AS771" s="912"/>
      <c r="AT771" s="912"/>
      <c r="AU771" s="912"/>
      <c r="AV771" s="912"/>
      <c r="AW771" s="912"/>
      <c r="AX771" s="912"/>
      <c r="AY771" s="1010"/>
      <c r="AZ771" s="912"/>
      <c r="BA771" s="912"/>
      <c r="BB771" s="912"/>
      <c r="BC771" s="912"/>
      <c r="BD771" s="912"/>
      <c r="BE771" s="912"/>
      <c r="BF771" s="912"/>
      <c r="BG771" s="912"/>
      <c r="BH771" s="912"/>
      <c r="BI771" s="912"/>
      <c r="BJ771" s="912"/>
      <c r="BK771" s="691"/>
    </row>
    <row r="772" spans="1:63" s="285" customFormat="1">
      <c r="A772" s="288"/>
      <c r="B772" s="288"/>
      <c r="C772" s="1396"/>
      <c r="D772" s="912"/>
      <c r="E772" s="912"/>
      <c r="F772" s="912"/>
      <c r="G772" s="912"/>
      <c r="H772" s="912"/>
      <c r="I772" s="912"/>
      <c r="J772" s="1010"/>
      <c r="K772" s="912"/>
      <c r="L772" s="912"/>
      <c r="M772" s="912"/>
      <c r="N772" s="912"/>
      <c r="O772" s="287"/>
      <c r="P772" s="912"/>
      <c r="Q772" s="997"/>
      <c r="R772" s="912"/>
      <c r="S772" s="912"/>
      <c r="T772" s="912"/>
      <c r="U772" s="912"/>
      <c r="V772" s="912"/>
      <c r="W772" s="912"/>
      <c r="X772" s="912"/>
      <c r="Y772" s="912"/>
      <c r="Z772" s="912"/>
      <c r="AA772" s="912"/>
      <c r="AB772" s="912"/>
      <c r="AC772" s="912"/>
      <c r="AD772" s="912"/>
      <c r="AE772" s="912"/>
      <c r="AF772" s="912"/>
      <c r="AG772" s="912"/>
      <c r="AH772" s="912"/>
      <c r="AI772" s="912"/>
      <c r="AJ772" s="912"/>
      <c r="AK772" s="912"/>
      <c r="AL772" s="912"/>
      <c r="AM772" s="912"/>
      <c r="AN772" s="912"/>
      <c r="AO772" s="912"/>
      <c r="AP772" s="912"/>
      <c r="AQ772" s="912"/>
      <c r="AR772" s="1010"/>
      <c r="AS772" s="912"/>
      <c r="AT772" s="912"/>
      <c r="AU772" s="912"/>
      <c r="AV772" s="912"/>
      <c r="AW772" s="912"/>
      <c r="AX772" s="912"/>
      <c r="AY772" s="1010"/>
      <c r="AZ772" s="912"/>
      <c r="BA772" s="912"/>
      <c r="BB772" s="912"/>
      <c r="BC772" s="912"/>
      <c r="BD772" s="912"/>
      <c r="BE772" s="912"/>
      <c r="BF772" s="912"/>
      <c r="BG772" s="912"/>
      <c r="BH772" s="912"/>
      <c r="BI772" s="912"/>
      <c r="BJ772" s="912"/>
      <c r="BK772" s="691"/>
    </row>
    <row r="773" spans="1:63" s="285" customFormat="1" ht="15.75" customHeight="1">
      <c r="A773" s="288"/>
      <c r="B773" s="288"/>
      <c r="C773" s="1396"/>
      <c r="D773" s="912"/>
      <c r="E773" s="912"/>
      <c r="F773" s="912"/>
      <c r="G773" s="912"/>
      <c r="H773" s="912"/>
      <c r="I773" s="912"/>
      <c r="J773" s="1010"/>
      <c r="K773" s="912"/>
      <c r="L773" s="912"/>
      <c r="M773" s="912"/>
      <c r="N773" s="912"/>
      <c r="O773" s="287"/>
      <c r="P773" s="912"/>
      <c r="Q773" s="997"/>
      <c r="R773" s="912"/>
      <c r="S773" s="912"/>
      <c r="T773" s="912"/>
      <c r="U773" s="912"/>
      <c r="V773" s="912"/>
      <c r="W773" s="912"/>
      <c r="X773" s="912"/>
      <c r="Y773" s="912"/>
      <c r="Z773" s="912"/>
      <c r="AA773" s="912"/>
      <c r="AB773" s="912"/>
      <c r="AC773" s="912"/>
      <c r="AD773" s="912"/>
      <c r="AE773" s="912"/>
      <c r="AF773" s="912"/>
      <c r="AG773" s="912"/>
      <c r="AH773" s="912"/>
      <c r="AI773" s="912"/>
      <c r="AJ773" s="912"/>
      <c r="AK773" s="912"/>
      <c r="AL773" s="912"/>
      <c r="AM773" s="912"/>
      <c r="AN773" s="912"/>
      <c r="AO773" s="912"/>
      <c r="AP773" s="912"/>
      <c r="AQ773" s="912"/>
      <c r="AR773" s="1010"/>
      <c r="AS773" s="912"/>
      <c r="AT773" s="912"/>
      <c r="AU773" s="912"/>
      <c r="AV773" s="912"/>
      <c r="AW773" s="912"/>
      <c r="AX773" s="912"/>
      <c r="AY773" s="1010"/>
      <c r="AZ773" s="912"/>
      <c r="BA773" s="912"/>
      <c r="BB773" s="912"/>
      <c r="BC773" s="912"/>
      <c r="BD773" s="912"/>
      <c r="BE773" s="912"/>
      <c r="BF773" s="912"/>
      <c r="BG773" s="912"/>
      <c r="BH773" s="912"/>
      <c r="BI773" s="912"/>
      <c r="BJ773" s="912"/>
      <c r="BK773" s="691"/>
    </row>
    <row r="774" spans="1:63" s="285" customFormat="1">
      <c r="A774" s="288"/>
      <c r="B774" s="288"/>
      <c r="C774" s="1396"/>
      <c r="D774" s="912"/>
      <c r="E774" s="912"/>
      <c r="F774" s="912"/>
      <c r="G774" s="912"/>
      <c r="H774" s="912"/>
      <c r="I774" s="912"/>
      <c r="J774" s="1010"/>
      <c r="K774" s="912"/>
      <c r="L774" s="912"/>
      <c r="M774" s="912"/>
      <c r="N774" s="912"/>
      <c r="O774" s="287"/>
      <c r="P774" s="912"/>
      <c r="Q774" s="997"/>
      <c r="R774" s="912"/>
      <c r="S774" s="912"/>
      <c r="T774" s="912"/>
      <c r="U774" s="912"/>
      <c r="V774" s="912"/>
      <c r="W774" s="912"/>
      <c r="X774" s="912"/>
      <c r="Y774" s="912"/>
      <c r="Z774" s="912"/>
      <c r="AA774" s="912"/>
      <c r="AB774" s="912"/>
      <c r="AC774" s="912"/>
      <c r="AD774" s="912"/>
      <c r="AE774" s="912"/>
      <c r="AF774" s="912"/>
      <c r="AG774" s="912"/>
      <c r="AH774" s="912"/>
      <c r="AI774" s="912"/>
      <c r="AJ774" s="912"/>
      <c r="AK774" s="912"/>
      <c r="AL774" s="912"/>
      <c r="AM774" s="912"/>
      <c r="AN774" s="912"/>
      <c r="AO774" s="912"/>
      <c r="AP774" s="912"/>
      <c r="AQ774" s="912"/>
      <c r="AR774" s="1010"/>
      <c r="AS774" s="912"/>
      <c r="AT774" s="912"/>
      <c r="AU774" s="912"/>
      <c r="AV774" s="912"/>
      <c r="AW774" s="912"/>
      <c r="AX774" s="912"/>
      <c r="AY774" s="1010"/>
      <c r="AZ774" s="912"/>
      <c r="BA774" s="912"/>
      <c r="BB774" s="912"/>
      <c r="BC774" s="912"/>
      <c r="BD774" s="912"/>
      <c r="BE774" s="912"/>
      <c r="BF774" s="912"/>
      <c r="BG774" s="912"/>
      <c r="BH774" s="912"/>
      <c r="BI774" s="912"/>
      <c r="BJ774" s="912"/>
      <c r="BK774" s="691"/>
    </row>
    <row r="775" spans="1:63" s="285" customFormat="1" ht="15.75" customHeight="1">
      <c r="A775" s="288"/>
      <c r="B775" s="288"/>
      <c r="C775" s="1396"/>
      <c r="D775" s="912"/>
      <c r="E775" s="912"/>
      <c r="F775" s="912"/>
      <c r="G775" s="912"/>
      <c r="H775" s="912"/>
      <c r="I775" s="912"/>
      <c r="J775" s="1010"/>
      <c r="K775" s="912"/>
      <c r="L775" s="912"/>
      <c r="M775" s="912"/>
      <c r="N775" s="912"/>
      <c r="O775" s="287"/>
      <c r="P775" s="912"/>
      <c r="Q775" s="997"/>
      <c r="R775" s="912"/>
      <c r="S775" s="912"/>
      <c r="T775" s="912"/>
      <c r="U775" s="912"/>
      <c r="V775" s="912"/>
      <c r="W775" s="912"/>
      <c r="X775" s="912"/>
      <c r="Y775" s="912"/>
      <c r="Z775" s="912"/>
      <c r="AA775" s="912"/>
      <c r="AB775" s="912"/>
      <c r="AC775" s="912"/>
      <c r="AD775" s="912"/>
      <c r="AE775" s="912"/>
      <c r="AF775" s="912"/>
      <c r="AG775" s="912"/>
      <c r="AH775" s="912"/>
      <c r="AI775" s="912"/>
      <c r="AJ775" s="912"/>
      <c r="AK775" s="912"/>
      <c r="AL775" s="912"/>
      <c r="AM775" s="912"/>
      <c r="AN775" s="912"/>
      <c r="AO775" s="912"/>
      <c r="AP775" s="912"/>
      <c r="AQ775" s="912"/>
      <c r="AR775" s="1010"/>
      <c r="AS775" s="912"/>
      <c r="AT775" s="912"/>
      <c r="AU775" s="912"/>
      <c r="AV775" s="912"/>
      <c r="AW775" s="912"/>
      <c r="AX775" s="912"/>
      <c r="AY775" s="1010"/>
      <c r="AZ775" s="912"/>
      <c r="BA775" s="912"/>
      <c r="BB775" s="912"/>
      <c r="BC775" s="912"/>
      <c r="BD775" s="912"/>
      <c r="BE775" s="912"/>
      <c r="BF775" s="912"/>
      <c r="BG775" s="912"/>
      <c r="BH775" s="912"/>
      <c r="BI775" s="912"/>
      <c r="BJ775" s="912"/>
      <c r="BK775" s="691"/>
    </row>
    <row r="776" spans="1:63" s="285" customFormat="1">
      <c r="A776" s="288"/>
      <c r="B776" s="288"/>
      <c r="C776" s="1396"/>
      <c r="D776" s="912"/>
      <c r="E776" s="912"/>
      <c r="F776" s="912"/>
      <c r="G776" s="912"/>
      <c r="H776" s="912"/>
      <c r="I776" s="912"/>
      <c r="J776" s="1010"/>
      <c r="K776" s="912"/>
      <c r="L776" s="912"/>
      <c r="M776" s="912"/>
      <c r="N776" s="912"/>
      <c r="O776" s="287"/>
      <c r="P776" s="912"/>
      <c r="Q776" s="997"/>
      <c r="R776" s="912"/>
      <c r="S776" s="912"/>
      <c r="T776" s="912"/>
      <c r="U776" s="912"/>
      <c r="V776" s="912"/>
      <c r="W776" s="912"/>
      <c r="X776" s="912"/>
      <c r="Y776" s="912"/>
      <c r="Z776" s="912"/>
      <c r="AA776" s="912"/>
      <c r="AB776" s="912"/>
      <c r="AC776" s="912"/>
      <c r="AD776" s="912"/>
      <c r="AE776" s="912"/>
      <c r="AF776" s="912"/>
      <c r="AG776" s="912"/>
      <c r="AH776" s="912"/>
      <c r="AI776" s="912"/>
      <c r="AJ776" s="912"/>
      <c r="AK776" s="912"/>
      <c r="AL776" s="912"/>
      <c r="AM776" s="912"/>
      <c r="AN776" s="912"/>
      <c r="AO776" s="912"/>
      <c r="AP776" s="912"/>
      <c r="AQ776" s="912"/>
      <c r="AR776" s="1010"/>
      <c r="AS776" s="912"/>
      <c r="AT776" s="912"/>
      <c r="AU776" s="912"/>
      <c r="AV776" s="912"/>
      <c r="AW776" s="912"/>
      <c r="AX776" s="912"/>
      <c r="AY776" s="1010"/>
      <c r="AZ776" s="912"/>
      <c r="BA776" s="912"/>
      <c r="BB776" s="912"/>
      <c r="BC776" s="912"/>
      <c r="BD776" s="912"/>
      <c r="BE776" s="912"/>
      <c r="BF776" s="912"/>
      <c r="BG776" s="912"/>
      <c r="BH776" s="912"/>
      <c r="BI776" s="912"/>
      <c r="BJ776" s="912"/>
      <c r="BK776" s="691"/>
    </row>
    <row r="777" spans="1:63" s="285" customFormat="1" ht="15.75" customHeight="1">
      <c r="A777" s="288"/>
      <c r="B777" s="288"/>
      <c r="C777" s="1396"/>
      <c r="D777" s="912"/>
      <c r="E777" s="912"/>
      <c r="F777" s="912"/>
      <c r="G777" s="912"/>
      <c r="H777" s="912"/>
      <c r="I777" s="912"/>
      <c r="J777" s="1010"/>
      <c r="K777" s="912"/>
      <c r="L777" s="912"/>
      <c r="M777" s="912"/>
      <c r="N777" s="912"/>
      <c r="O777" s="287"/>
      <c r="P777" s="912"/>
      <c r="Q777" s="997"/>
      <c r="R777" s="912"/>
      <c r="S777" s="912"/>
      <c r="T777" s="912"/>
      <c r="U777" s="912"/>
      <c r="V777" s="912"/>
      <c r="W777" s="912"/>
      <c r="X777" s="912"/>
      <c r="Y777" s="912"/>
      <c r="Z777" s="912"/>
      <c r="AA777" s="912"/>
      <c r="AB777" s="912"/>
      <c r="AC777" s="912"/>
      <c r="AD777" s="912"/>
      <c r="AE777" s="912"/>
      <c r="AF777" s="912"/>
      <c r="AG777" s="912"/>
      <c r="AH777" s="912"/>
      <c r="AI777" s="912"/>
      <c r="AJ777" s="912"/>
      <c r="AK777" s="912"/>
      <c r="AL777" s="912"/>
      <c r="AM777" s="912"/>
      <c r="AN777" s="912"/>
      <c r="AO777" s="912"/>
      <c r="AP777" s="912"/>
      <c r="AQ777" s="912"/>
      <c r="AR777" s="1010"/>
      <c r="AS777" s="912"/>
      <c r="AT777" s="912"/>
      <c r="AU777" s="912"/>
      <c r="AV777" s="912"/>
      <c r="AW777" s="912"/>
      <c r="AX777" s="912"/>
      <c r="AY777" s="1010"/>
      <c r="AZ777" s="912"/>
      <c r="BA777" s="912"/>
      <c r="BB777" s="912"/>
      <c r="BC777" s="912"/>
      <c r="BD777" s="912"/>
      <c r="BE777" s="912"/>
      <c r="BF777" s="912"/>
      <c r="BG777" s="912"/>
      <c r="BH777" s="912"/>
      <c r="BI777" s="912"/>
      <c r="BJ777" s="912"/>
      <c r="BK777" s="691"/>
    </row>
    <row r="778" spans="1:63" s="285" customFormat="1">
      <c r="A778" s="288"/>
      <c r="B778" s="288"/>
      <c r="C778" s="1396"/>
      <c r="D778" s="912"/>
      <c r="E778" s="912"/>
      <c r="F778" s="912"/>
      <c r="G778" s="912"/>
      <c r="H778" s="912"/>
      <c r="I778" s="912"/>
      <c r="J778" s="1010"/>
      <c r="K778" s="912"/>
      <c r="L778" s="912"/>
      <c r="M778" s="912"/>
      <c r="N778" s="912"/>
      <c r="O778" s="287"/>
      <c r="P778" s="912"/>
      <c r="Q778" s="997"/>
      <c r="R778" s="912"/>
      <c r="S778" s="912"/>
      <c r="T778" s="912"/>
      <c r="U778" s="912"/>
      <c r="V778" s="912"/>
      <c r="W778" s="912"/>
      <c r="X778" s="912"/>
      <c r="Y778" s="912"/>
      <c r="Z778" s="912"/>
      <c r="AA778" s="912"/>
      <c r="AB778" s="912"/>
      <c r="AC778" s="912"/>
      <c r="AD778" s="912"/>
      <c r="AE778" s="912"/>
      <c r="AF778" s="912"/>
      <c r="AG778" s="912"/>
      <c r="AH778" s="912"/>
      <c r="AI778" s="912"/>
      <c r="AJ778" s="912"/>
      <c r="AK778" s="912"/>
      <c r="AL778" s="912"/>
      <c r="AM778" s="912"/>
      <c r="AN778" s="912"/>
      <c r="AO778" s="912"/>
      <c r="AP778" s="912"/>
      <c r="AQ778" s="912"/>
      <c r="AR778" s="1010"/>
      <c r="AS778" s="912"/>
      <c r="AT778" s="912"/>
      <c r="AU778" s="912"/>
      <c r="AV778" s="912"/>
      <c r="AW778" s="912"/>
      <c r="AX778" s="912"/>
      <c r="AY778" s="1010"/>
      <c r="AZ778" s="912"/>
      <c r="BA778" s="912"/>
      <c r="BB778" s="912"/>
      <c r="BC778" s="912"/>
      <c r="BD778" s="912"/>
      <c r="BE778" s="912"/>
      <c r="BF778" s="912"/>
      <c r="BG778" s="912"/>
      <c r="BH778" s="912"/>
      <c r="BI778" s="912"/>
      <c r="BJ778" s="912"/>
      <c r="BK778" s="691"/>
    </row>
    <row r="779" spans="1:63" s="285" customFormat="1" ht="15.75" customHeight="1">
      <c r="A779" s="288"/>
      <c r="B779" s="288"/>
      <c r="C779" s="1396"/>
      <c r="D779" s="912"/>
      <c r="E779" s="912"/>
      <c r="F779" s="912"/>
      <c r="G779" s="912"/>
      <c r="H779" s="912"/>
      <c r="I779" s="912"/>
      <c r="J779" s="1010"/>
      <c r="K779" s="912"/>
      <c r="L779" s="912"/>
      <c r="M779" s="912"/>
      <c r="N779" s="912"/>
      <c r="O779" s="287"/>
      <c r="P779" s="912"/>
      <c r="Q779" s="997"/>
      <c r="R779" s="912"/>
      <c r="S779" s="912"/>
      <c r="T779" s="912"/>
      <c r="U779" s="912"/>
      <c r="V779" s="912"/>
      <c r="W779" s="912"/>
      <c r="X779" s="912"/>
      <c r="Y779" s="912"/>
      <c r="Z779" s="912"/>
      <c r="AA779" s="912"/>
      <c r="AB779" s="912"/>
      <c r="AC779" s="912"/>
      <c r="AD779" s="912"/>
      <c r="AE779" s="912"/>
      <c r="AF779" s="912"/>
      <c r="AG779" s="912"/>
      <c r="AH779" s="912"/>
      <c r="AI779" s="912"/>
      <c r="AJ779" s="912"/>
      <c r="AK779" s="912"/>
      <c r="AL779" s="912"/>
      <c r="AM779" s="912"/>
      <c r="AN779" s="912"/>
      <c r="AO779" s="912"/>
      <c r="AP779" s="912"/>
      <c r="AQ779" s="912"/>
      <c r="AR779" s="1010"/>
      <c r="AS779" s="912"/>
      <c r="AT779" s="912"/>
      <c r="AU779" s="912"/>
      <c r="AV779" s="912"/>
      <c r="AW779" s="912"/>
      <c r="AX779" s="912"/>
      <c r="AY779" s="1010"/>
      <c r="AZ779" s="912"/>
      <c r="BA779" s="912"/>
      <c r="BB779" s="912"/>
      <c r="BC779" s="912"/>
      <c r="BD779" s="912"/>
      <c r="BE779" s="912"/>
      <c r="BF779" s="912"/>
      <c r="BG779" s="912"/>
      <c r="BH779" s="912"/>
      <c r="BI779" s="912"/>
      <c r="BJ779" s="912"/>
      <c r="BK779" s="691"/>
    </row>
    <row r="780" spans="1:63" s="285" customFormat="1">
      <c r="A780" s="288"/>
      <c r="B780" s="288"/>
      <c r="C780" s="1396"/>
      <c r="D780" s="912"/>
      <c r="E780" s="912"/>
      <c r="F780" s="912"/>
      <c r="G780" s="912"/>
      <c r="H780" s="912"/>
      <c r="I780" s="912"/>
      <c r="J780" s="1010"/>
      <c r="K780" s="912"/>
      <c r="L780" s="912"/>
      <c r="M780" s="912"/>
      <c r="N780" s="912"/>
      <c r="O780" s="287"/>
      <c r="P780" s="912"/>
      <c r="Q780" s="997"/>
      <c r="R780" s="912"/>
      <c r="S780" s="912"/>
      <c r="T780" s="912"/>
      <c r="U780" s="912"/>
      <c r="V780" s="912"/>
      <c r="W780" s="912"/>
      <c r="X780" s="912"/>
      <c r="Y780" s="912"/>
      <c r="Z780" s="912"/>
      <c r="AA780" s="912"/>
      <c r="AB780" s="912"/>
      <c r="AC780" s="912"/>
      <c r="AD780" s="912"/>
      <c r="AE780" s="912"/>
      <c r="AF780" s="912"/>
      <c r="AG780" s="912"/>
      <c r="AH780" s="912"/>
      <c r="AI780" s="912"/>
      <c r="AJ780" s="912"/>
      <c r="AK780" s="912"/>
      <c r="AL780" s="912"/>
      <c r="AM780" s="912"/>
      <c r="AN780" s="912"/>
      <c r="AO780" s="912"/>
      <c r="AP780" s="912"/>
      <c r="AQ780" s="912"/>
      <c r="AR780" s="1010"/>
      <c r="AS780" s="912"/>
      <c r="AT780" s="912"/>
      <c r="AU780" s="912"/>
      <c r="AV780" s="912"/>
      <c r="AW780" s="912"/>
      <c r="AX780" s="912"/>
      <c r="AY780" s="1010"/>
      <c r="AZ780" s="912"/>
      <c r="BA780" s="912"/>
      <c r="BB780" s="912"/>
      <c r="BC780" s="912"/>
      <c r="BD780" s="912"/>
      <c r="BE780" s="912"/>
      <c r="BF780" s="912"/>
      <c r="BG780" s="912"/>
      <c r="BH780" s="912"/>
      <c r="BI780" s="912"/>
      <c r="BJ780" s="912"/>
      <c r="BK780" s="691"/>
    </row>
    <row r="781" spans="1:63" s="285" customFormat="1" ht="15.75" customHeight="1">
      <c r="A781" s="288"/>
      <c r="B781" s="288"/>
      <c r="C781" s="1396"/>
      <c r="D781" s="912"/>
      <c r="E781" s="912"/>
      <c r="F781" s="912"/>
      <c r="G781" s="912"/>
      <c r="H781" s="912"/>
      <c r="I781" s="912"/>
      <c r="J781" s="1010"/>
      <c r="K781" s="912"/>
      <c r="L781" s="912"/>
      <c r="M781" s="912"/>
      <c r="N781" s="912"/>
      <c r="O781" s="287"/>
      <c r="P781" s="912"/>
      <c r="Q781" s="997"/>
      <c r="R781" s="912"/>
      <c r="S781" s="912"/>
      <c r="T781" s="912"/>
      <c r="U781" s="912"/>
      <c r="V781" s="912"/>
      <c r="W781" s="912"/>
      <c r="X781" s="912"/>
      <c r="Y781" s="912"/>
      <c r="Z781" s="912"/>
      <c r="AA781" s="912"/>
      <c r="AB781" s="912"/>
      <c r="AC781" s="912"/>
      <c r="AD781" s="912"/>
      <c r="AE781" s="912"/>
      <c r="AF781" s="912"/>
      <c r="AG781" s="912"/>
      <c r="AH781" s="912"/>
      <c r="AI781" s="912"/>
      <c r="AJ781" s="912"/>
      <c r="AK781" s="912"/>
      <c r="AL781" s="912"/>
      <c r="AM781" s="912"/>
      <c r="AN781" s="912"/>
      <c r="AO781" s="912"/>
      <c r="AP781" s="912"/>
      <c r="AQ781" s="912"/>
      <c r="AR781" s="1010"/>
      <c r="AS781" s="912"/>
      <c r="AT781" s="912"/>
      <c r="AU781" s="912"/>
      <c r="AV781" s="912"/>
      <c r="AW781" s="912"/>
      <c r="AX781" s="912"/>
      <c r="AY781" s="1010"/>
      <c r="AZ781" s="912"/>
      <c r="BA781" s="912"/>
      <c r="BB781" s="912"/>
      <c r="BC781" s="912"/>
      <c r="BD781" s="912"/>
      <c r="BE781" s="912"/>
      <c r="BF781" s="912"/>
      <c r="BG781" s="912"/>
      <c r="BH781" s="912"/>
      <c r="BI781" s="912"/>
      <c r="BJ781" s="912"/>
      <c r="BK781" s="691"/>
    </row>
    <row r="782" spans="1:63" s="285" customFormat="1">
      <c r="A782" s="288"/>
      <c r="B782" s="288"/>
      <c r="C782" s="1396"/>
      <c r="D782" s="912"/>
      <c r="E782" s="912"/>
      <c r="F782" s="912"/>
      <c r="G782" s="912"/>
      <c r="H782" s="912"/>
      <c r="I782" s="912"/>
      <c r="J782" s="1010"/>
      <c r="K782" s="912"/>
      <c r="L782" s="912"/>
      <c r="M782" s="912"/>
      <c r="N782" s="912"/>
      <c r="O782" s="287"/>
      <c r="P782" s="912"/>
      <c r="Q782" s="997"/>
      <c r="R782" s="912"/>
      <c r="S782" s="912"/>
      <c r="T782" s="912"/>
      <c r="U782" s="912"/>
      <c r="V782" s="912"/>
      <c r="W782" s="912"/>
      <c r="X782" s="912"/>
      <c r="Y782" s="912"/>
      <c r="Z782" s="912"/>
      <c r="AA782" s="912"/>
      <c r="AB782" s="912"/>
      <c r="AC782" s="912"/>
      <c r="AD782" s="912"/>
      <c r="AE782" s="912"/>
      <c r="AF782" s="912"/>
      <c r="AG782" s="912"/>
      <c r="AH782" s="912"/>
      <c r="AI782" s="912"/>
      <c r="AJ782" s="912"/>
      <c r="AK782" s="912"/>
      <c r="AL782" s="912"/>
      <c r="AM782" s="912"/>
      <c r="AN782" s="912"/>
      <c r="AO782" s="912"/>
      <c r="AP782" s="912"/>
      <c r="AQ782" s="912"/>
      <c r="AR782" s="1010"/>
      <c r="AS782" s="912"/>
      <c r="AT782" s="912"/>
      <c r="AU782" s="912"/>
      <c r="AV782" s="912"/>
      <c r="AW782" s="912"/>
      <c r="AX782" s="912"/>
      <c r="AY782" s="1010"/>
      <c r="AZ782" s="912"/>
      <c r="BA782" s="912"/>
      <c r="BB782" s="912"/>
      <c r="BC782" s="912"/>
      <c r="BD782" s="912"/>
      <c r="BE782" s="912"/>
      <c r="BF782" s="912"/>
      <c r="BG782" s="912"/>
      <c r="BH782" s="912"/>
      <c r="BI782" s="912"/>
      <c r="BJ782" s="912"/>
      <c r="BK782" s="691"/>
    </row>
    <row r="783" spans="1:63" s="285" customFormat="1" ht="15.75" customHeight="1">
      <c r="A783" s="288"/>
      <c r="B783" s="288"/>
      <c r="C783" s="1396"/>
      <c r="D783" s="912"/>
      <c r="E783" s="912"/>
      <c r="F783" s="912"/>
      <c r="G783" s="912"/>
      <c r="H783" s="912"/>
      <c r="I783" s="912"/>
      <c r="J783" s="1010"/>
      <c r="K783" s="912"/>
      <c r="L783" s="912"/>
      <c r="M783" s="912"/>
      <c r="N783" s="912"/>
      <c r="O783" s="287"/>
      <c r="P783" s="912"/>
      <c r="Q783" s="997"/>
      <c r="R783" s="912"/>
      <c r="S783" s="912"/>
      <c r="T783" s="912"/>
      <c r="U783" s="912"/>
      <c r="V783" s="912"/>
      <c r="W783" s="912"/>
      <c r="X783" s="912"/>
      <c r="Y783" s="912"/>
      <c r="Z783" s="912"/>
      <c r="AA783" s="912"/>
      <c r="AB783" s="912"/>
      <c r="AC783" s="912"/>
      <c r="AD783" s="912"/>
      <c r="AE783" s="912"/>
      <c r="AF783" s="912"/>
      <c r="AG783" s="912"/>
      <c r="AH783" s="912"/>
      <c r="AI783" s="912"/>
      <c r="AJ783" s="912"/>
      <c r="AK783" s="912"/>
      <c r="AL783" s="912"/>
      <c r="AM783" s="912"/>
      <c r="AN783" s="912"/>
      <c r="AO783" s="912"/>
      <c r="AP783" s="912"/>
      <c r="AQ783" s="912"/>
      <c r="AR783" s="1010"/>
      <c r="AS783" s="912"/>
      <c r="AT783" s="912"/>
      <c r="AU783" s="912"/>
      <c r="AV783" s="912"/>
      <c r="AW783" s="912"/>
      <c r="AX783" s="912"/>
      <c r="AY783" s="1010"/>
      <c r="AZ783" s="912"/>
      <c r="BA783" s="912"/>
      <c r="BB783" s="912"/>
      <c r="BC783" s="912"/>
      <c r="BD783" s="912"/>
      <c r="BE783" s="912"/>
      <c r="BF783" s="912"/>
      <c r="BG783" s="912"/>
      <c r="BH783" s="912"/>
      <c r="BI783" s="912"/>
      <c r="BJ783" s="912"/>
      <c r="BK783" s="691"/>
    </row>
    <row r="784" spans="1:63" s="285" customFormat="1">
      <c r="A784" s="288"/>
      <c r="B784" s="288"/>
      <c r="C784" s="1396"/>
      <c r="D784" s="912"/>
      <c r="E784" s="912"/>
      <c r="F784" s="912"/>
      <c r="G784" s="912"/>
      <c r="H784" s="912"/>
      <c r="I784" s="912"/>
      <c r="J784" s="1010"/>
      <c r="K784" s="912"/>
      <c r="L784" s="912"/>
      <c r="M784" s="912"/>
      <c r="N784" s="912"/>
      <c r="O784" s="287"/>
      <c r="P784" s="912"/>
      <c r="Q784" s="997"/>
      <c r="R784" s="912"/>
      <c r="S784" s="912"/>
      <c r="T784" s="912"/>
      <c r="U784" s="912"/>
      <c r="V784" s="912"/>
      <c r="W784" s="912"/>
      <c r="X784" s="912"/>
      <c r="Y784" s="912"/>
      <c r="Z784" s="912"/>
      <c r="AA784" s="912"/>
      <c r="AB784" s="912"/>
      <c r="AC784" s="912"/>
      <c r="AD784" s="912"/>
      <c r="AE784" s="912"/>
      <c r="AF784" s="912"/>
      <c r="AG784" s="912"/>
      <c r="AH784" s="912"/>
      <c r="AI784" s="912"/>
      <c r="AJ784" s="912"/>
      <c r="AK784" s="912"/>
      <c r="AL784" s="912"/>
      <c r="AM784" s="912"/>
      <c r="AN784" s="912"/>
      <c r="AO784" s="912"/>
      <c r="AP784" s="912"/>
      <c r="AQ784" s="912"/>
      <c r="AR784" s="1010"/>
      <c r="AS784" s="912"/>
      <c r="AT784" s="912"/>
      <c r="AU784" s="912"/>
      <c r="AV784" s="912"/>
      <c r="AW784" s="912"/>
      <c r="AX784" s="912"/>
      <c r="AY784" s="1010"/>
      <c r="AZ784" s="912"/>
      <c r="BA784" s="912"/>
      <c r="BB784" s="912"/>
      <c r="BC784" s="912"/>
      <c r="BD784" s="912"/>
      <c r="BE784" s="912"/>
      <c r="BF784" s="912"/>
      <c r="BG784" s="912"/>
      <c r="BH784" s="912"/>
      <c r="BI784" s="912"/>
      <c r="BJ784" s="912"/>
      <c r="BK784" s="691"/>
    </row>
    <row r="785" spans="1:63" s="285" customFormat="1" ht="15.75" customHeight="1">
      <c r="A785" s="288"/>
      <c r="B785" s="288"/>
      <c r="C785" s="1396"/>
      <c r="D785" s="912"/>
      <c r="E785" s="912"/>
      <c r="F785" s="912"/>
      <c r="G785" s="912"/>
      <c r="H785" s="912"/>
      <c r="I785" s="912"/>
      <c r="J785" s="1010"/>
      <c r="K785" s="912"/>
      <c r="L785" s="912"/>
      <c r="M785" s="912"/>
      <c r="N785" s="912"/>
      <c r="O785" s="287"/>
      <c r="P785" s="912"/>
      <c r="Q785" s="997"/>
      <c r="R785" s="912"/>
      <c r="S785" s="912"/>
      <c r="T785" s="912"/>
      <c r="U785" s="912"/>
      <c r="V785" s="912"/>
      <c r="W785" s="912"/>
      <c r="X785" s="912"/>
      <c r="Y785" s="912"/>
      <c r="Z785" s="912"/>
      <c r="AA785" s="912"/>
      <c r="AB785" s="912"/>
      <c r="AC785" s="912"/>
      <c r="AD785" s="912"/>
      <c r="AE785" s="912"/>
      <c r="AF785" s="912"/>
      <c r="AG785" s="912"/>
      <c r="AH785" s="912"/>
      <c r="AI785" s="912"/>
      <c r="AJ785" s="912"/>
      <c r="AK785" s="912"/>
      <c r="AL785" s="912"/>
      <c r="AM785" s="912"/>
      <c r="AN785" s="912"/>
      <c r="AO785" s="912"/>
      <c r="AP785" s="912"/>
      <c r="AQ785" s="912"/>
      <c r="AR785" s="1010"/>
      <c r="AS785" s="912"/>
      <c r="AT785" s="912"/>
      <c r="AU785" s="912"/>
      <c r="AV785" s="912"/>
      <c r="AW785" s="912"/>
      <c r="AX785" s="912"/>
      <c r="AY785" s="1010"/>
      <c r="AZ785" s="912"/>
      <c r="BA785" s="912"/>
      <c r="BB785" s="912"/>
      <c r="BC785" s="912"/>
      <c r="BD785" s="912"/>
      <c r="BE785" s="912"/>
      <c r="BF785" s="912"/>
      <c r="BG785" s="912"/>
      <c r="BH785" s="912"/>
      <c r="BI785" s="912"/>
      <c r="BJ785" s="912"/>
      <c r="BK785" s="691"/>
    </row>
    <row r="786" spans="1:63" s="285" customFormat="1">
      <c r="A786" s="288"/>
      <c r="B786" s="288"/>
      <c r="C786" s="1396"/>
      <c r="D786" s="912"/>
      <c r="E786" s="912"/>
      <c r="F786" s="912"/>
      <c r="G786" s="912"/>
      <c r="H786" s="912"/>
      <c r="I786" s="912"/>
      <c r="J786" s="1010"/>
      <c r="K786" s="912"/>
      <c r="L786" s="912"/>
      <c r="M786" s="912"/>
      <c r="N786" s="912"/>
      <c r="O786" s="287"/>
      <c r="P786" s="912"/>
      <c r="Q786" s="997"/>
      <c r="R786" s="912"/>
      <c r="S786" s="912"/>
      <c r="T786" s="912"/>
      <c r="U786" s="912"/>
      <c r="V786" s="912"/>
      <c r="W786" s="912"/>
      <c r="X786" s="912"/>
      <c r="Y786" s="912"/>
      <c r="Z786" s="912"/>
      <c r="AA786" s="912"/>
      <c r="AB786" s="912"/>
      <c r="AC786" s="912"/>
      <c r="AD786" s="912"/>
      <c r="AE786" s="912"/>
      <c r="AF786" s="912"/>
      <c r="AG786" s="912"/>
      <c r="AH786" s="912"/>
      <c r="AI786" s="912"/>
      <c r="AJ786" s="912"/>
      <c r="AK786" s="912"/>
      <c r="AL786" s="912"/>
      <c r="AM786" s="912"/>
      <c r="AN786" s="912"/>
      <c r="AO786" s="912"/>
      <c r="AP786" s="912"/>
      <c r="AQ786" s="912"/>
      <c r="AR786" s="1010"/>
      <c r="AS786" s="912"/>
      <c r="AT786" s="912"/>
      <c r="AU786" s="912"/>
      <c r="AV786" s="912"/>
      <c r="AW786" s="912"/>
      <c r="AX786" s="912"/>
      <c r="AY786" s="1010"/>
      <c r="AZ786" s="912"/>
      <c r="BA786" s="912"/>
      <c r="BB786" s="912"/>
      <c r="BC786" s="912"/>
      <c r="BD786" s="912"/>
      <c r="BE786" s="912"/>
      <c r="BF786" s="912"/>
      <c r="BG786" s="912"/>
      <c r="BH786" s="912"/>
      <c r="BI786" s="912"/>
      <c r="BJ786" s="912"/>
      <c r="BK786" s="691"/>
    </row>
    <row r="787" spans="1:63" s="285" customFormat="1" ht="15.75" customHeight="1">
      <c r="A787" s="288"/>
      <c r="B787" s="288"/>
      <c r="C787" s="1396"/>
      <c r="D787" s="912"/>
      <c r="E787" s="912"/>
      <c r="F787" s="912"/>
      <c r="G787" s="912"/>
      <c r="H787" s="912"/>
      <c r="I787" s="912"/>
      <c r="J787" s="1010"/>
      <c r="K787" s="912"/>
      <c r="L787" s="912"/>
      <c r="M787" s="912"/>
      <c r="N787" s="912"/>
      <c r="O787" s="287"/>
      <c r="P787" s="912"/>
      <c r="Q787" s="997"/>
      <c r="R787" s="912"/>
      <c r="S787" s="912"/>
      <c r="T787" s="912"/>
      <c r="U787" s="912"/>
      <c r="V787" s="912"/>
      <c r="W787" s="912"/>
      <c r="X787" s="912"/>
      <c r="Y787" s="912"/>
      <c r="Z787" s="912"/>
      <c r="AA787" s="912"/>
      <c r="AB787" s="912"/>
      <c r="AC787" s="912"/>
      <c r="AD787" s="912"/>
      <c r="AE787" s="912"/>
      <c r="AF787" s="912"/>
      <c r="AG787" s="912"/>
      <c r="AH787" s="912"/>
      <c r="AI787" s="912"/>
      <c r="AJ787" s="912"/>
      <c r="AK787" s="912"/>
      <c r="AL787" s="912"/>
      <c r="AM787" s="912"/>
      <c r="AN787" s="912"/>
      <c r="AO787" s="912"/>
      <c r="AP787" s="912"/>
      <c r="AQ787" s="912"/>
      <c r="AR787" s="1010"/>
      <c r="AS787" s="912"/>
      <c r="AT787" s="912"/>
      <c r="AU787" s="912"/>
      <c r="AV787" s="912"/>
      <c r="AW787" s="912"/>
      <c r="AX787" s="912"/>
      <c r="AY787" s="1010"/>
      <c r="AZ787" s="912"/>
      <c r="BA787" s="912"/>
      <c r="BB787" s="912"/>
      <c r="BC787" s="912"/>
      <c r="BD787" s="912"/>
      <c r="BE787" s="912"/>
      <c r="BF787" s="912"/>
      <c r="BG787" s="912"/>
      <c r="BH787" s="912"/>
      <c r="BI787" s="912"/>
      <c r="BJ787" s="912"/>
      <c r="BK787" s="691"/>
    </row>
    <row r="788" spans="1:63" s="285" customFormat="1">
      <c r="A788" s="288"/>
      <c r="B788" s="288"/>
      <c r="C788" s="1396"/>
      <c r="D788" s="912"/>
      <c r="E788" s="912"/>
      <c r="F788" s="912"/>
      <c r="G788" s="912"/>
      <c r="H788" s="912"/>
      <c r="I788" s="912"/>
      <c r="J788" s="1010"/>
      <c r="K788" s="912"/>
      <c r="L788" s="912"/>
      <c r="M788" s="912"/>
      <c r="N788" s="912"/>
      <c r="O788" s="287"/>
      <c r="P788" s="912"/>
      <c r="Q788" s="997"/>
      <c r="R788" s="912"/>
      <c r="S788" s="912"/>
      <c r="T788" s="912"/>
      <c r="U788" s="912"/>
      <c r="V788" s="912"/>
      <c r="W788" s="912"/>
      <c r="X788" s="912"/>
      <c r="Y788" s="912"/>
      <c r="Z788" s="912"/>
      <c r="AA788" s="912"/>
      <c r="AB788" s="912"/>
      <c r="AC788" s="912"/>
      <c r="AD788" s="912"/>
      <c r="AE788" s="912"/>
      <c r="AF788" s="912"/>
      <c r="AG788" s="912"/>
      <c r="AH788" s="912"/>
      <c r="AI788" s="912"/>
      <c r="AJ788" s="912"/>
      <c r="AK788" s="912"/>
      <c r="AL788" s="912"/>
      <c r="AM788" s="912"/>
      <c r="AN788" s="912"/>
      <c r="AO788" s="912"/>
      <c r="AP788" s="912"/>
      <c r="AQ788" s="912"/>
      <c r="AR788" s="1010"/>
      <c r="AS788" s="912"/>
      <c r="AT788" s="912"/>
      <c r="AU788" s="912"/>
      <c r="AV788" s="912"/>
      <c r="AW788" s="912"/>
      <c r="AX788" s="912"/>
      <c r="AY788" s="1010"/>
      <c r="AZ788" s="912"/>
      <c r="BA788" s="912"/>
      <c r="BB788" s="912"/>
      <c r="BC788" s="912"/>
      <c r="BD788" s="912"/>
      <c r="BE788" s="912"/>
      <c r="BF788" s="912"/>
      <c r="BG788" s="912"/>
      <c r="BH788" s="912"/>
      <c r="BI788" s="912"/>
      <c r="BJ788" s="912"/>
      <c r="BK788" s="691"/>
    </row>
    <row r="789" spans="1:63" s="285" customFormat="1" ht="15.75" customHeight="1">
      <c r="A789" s="288"/>
      <c r="B789" s="288"/>
      <c r="C789" s="1396"/>
      <c r="D789" s="912"/>
      <c r="E789" s="912"/>
      <c r="F789" s="912"/>
      <c r="G789" s="912"/>
      <c r="H789" s="912"/>
      <c r="I789" s="912"/>
      <c r="J789" s="1010"/>
      <c r="K789" s="912"/>
      <c r="L789" s="912"/>
      <c r="M789" s="912"/>
      <c r="N789" s="912"/>
      <c r="O789" s="287"/>
      <c r="P789" s="912"/>
      <c r="Q789" s="997"/>
      <c r="R789" s="912"/>
      <c r="S789" s="912"/>
      <c r="T789" s="912"/>
      <c r="U789" s="912"/>
      <c r="V789" s="912"/>
      <c r="W789" s="912"/>
      <c r="X789" s="912"/>
      <c r="Y789" s="912"/>
      <c r="Z789" s="912"/>
      <c r="AA789" s="912"/>
      <c r="AB789" s="912"/>
      <c r="AC789" s="912"/>
      <c r="AD789" s="912"/>
      <c r="AE789" s="912"/>
      <c r="AF789" s="912"/>
      <c r="AG789" s="912"/>
      <c r="AH789" s="912"/>
      <c r="AI789" s="912"/>
      <c r="AJ789" s="912"/>
      <c r="AK789" s="912"/>
      <c r="AL789" s="912"/>
      <c r="AM789" s="912"/>
      <c r="AN789" s="912"/>
      <c r="AO789" s="912"/>
      <c r="AP789" s="912"/>
      <c r="AQ789" s="912"/>
      <c r="AR789" s="1010"/>
      <c r="AS789" s="912"/>
      <c r="AT789" s="912"/>
      <c r="AU789" s="912"/>
      <c r="AV789" s="912"/>
      <c r="AW789" s="912"/>
      <c r="AX789" s="912"/>
      <c r="AY789" s="1010"/>
      <c r="AZ789" s="912"/>
      <c r="BA789" s="912"/>
      <c r="BB789" s="912"/>
      <c r="BC789" s="912"/>
      <c r="BD789" s="912"/>
      <c r="BE789" s="912"/>
      <c r="BF789" s="912"/>
      <c r="BG789" s="912"/>
      <c r="BH789" s="912"/>
      <c r="BI789" s="912"/>
      <c r="BJ789" s="912"/>
      <c r="BK789" s="691"/>
    </row>
    <row r="790" spans="1:63" s="285" customFormat="1">
      <c r="A790" s="288"/>
      <c r="B790" s="288"/>
      <c r="C790" s="1396"/>
      <c r="D790" s="912"/>
      <c r="E790" s="912"/>
      <c r="F790" s="912"/>
      <c r="G790" s="912"/>
      <c r="H790" s="912"/>
      <c r="I790" s="912"/>
      <c r="J790" s="1010"/>
      <c r="K790" s="912"/>
      <c r="L790" s="912"/>
      <c r="M790" s="912"/>
      <c r="N790" s="912"/>
      <c r="O790" s="287"/>
      <c r="P790" s="912"/>
      <c r="Q790" s="997"/>
      <c r="R790" s="912"/>
      <c r="S790" s="912"/>
      <c r="T790" s="912"/>
      <c r="U790" s="912"/>
      <c r="V790" s="912"/>
      <c r="W790" s="912"/>
      <c r="X790" s="912"/>
      <c r="Y790" s="912"/>
      <c r="Z790" s="912"/>
      <c r="AA790" s="912"/>
      <c r="AB790" s="912"/>
      <c r="AC790" s="912"/>
      <c r="AD790" s="912"/>
      <c r="AE790" s="912"/>
      <c r="AF790" s="912"/>
      <c r="AG790" s="912"/>
      <c r="AH790" s="912"/>
      <c r="AI790" s="912"/>
      <c r="AJ790" s="912"/>
      <c r="AK790" s="912"/>
      <c r="AL790" s="912"/>
      <c r="AM790" s="912"/>
      <c r="AN790" s="912"/>
      <c r="AO790" s="912"/>
      <c r="AP790" s="912"/>
      <c r="AQ790" s="912"/>
      <c r="AR790" s="1010"/>
      <c r="AS790" s="912"/>
      <c r="AT790" s="912"/>
      <c r="AU790" s="912"/>
      <c r="AV790" s="912"/>
      <c r="AW790" s="912"/>
      <c r="AX790" s="912"/>
      <c r="AY790" s="1010"/>
      <c r="AZ790" s="912"/>
      <c r="BA790" s="912"/>
      <c r="BB790" s="912"/>
      <c r="BC790" s="912"/>
      <c r="BD790" s="912"/>
      <c r="BE790" s="912"/>
      <c r="BF790" s="912"/>
      <c r="BG790" s="912"/>
      <c r="BH790" s="912"/>
      <c r="BI790" s="912"/>
      <c r="BJ790" s="912"/>
      <c r="BK790" s="691"/>
    </row>
    <row r="791" spans="1:63" s="285" customFormat="1" ht="15.75" customHeight="1">
      <c r="A791" s="288"/>
      <c r="B791" s="288"/>
      <c r="C791" s="1396"/>
      <c r="D791" s="912"/>
      <c r="E791" s="912"/>
      <c r="F791" s="912"/>
      <c r="G791" s="912"/>
      <c r="H791" s="912"/>
      <c r="I791" s="912"/>
      <c r="J791" s="1010"/>
      <c r="K791" s="912"/>
      <c r="L791" s="912"/>
      <c r="M791" s="912"/>
      <c r="N791" s="912"/>
      <c r="O791" s="287"/>
      <c r="P791" s="912"/>
      <c r="Q791" s="997"/>
      <c r="R791" s="912"/>
      <c r="S791" s="912"/>
      <c r="T791" s="912"/>
      <c r="U791" s="912"/>
      <c r="V791" s="912"/>
      <c r="W791" s="912"/>
      <c r="X791" s="912"/>
      <c r="Y791" s="912"/>
      <c r="Z791" s="912"/>
      <c r="AA791" s="912"/>
      <c r="AB791" s="912"/>
      <c r="AC791" s="912"/>
      <c r="AD791" s="912"/>
      <c r="AE791" s="912"/>
      <c r="AF791" s="912"/>
      <c r="AG791" s="912"/>
      <c r="AH791" s="912"/>
      <c r="AI791" s="912"/>
      <c r="AJ791" s="912"/>
      <c r="AK791" s="912"/>
      <c r="AL791" s="912"/>
      <c r="AM791" s="912"/>
      <c r="AN791" s="912"/>
      <c r="AO791" s="912"/>
      <c r="AP791" s="912"/>
      <c r="AQ791" s="912"/>
      <c r="AR791" s="1010"/>
      <c r="AS791" s="912"/>
      <c r="AT791" s="912"/>
      <c r="AU791" s="912"/>
      <c r="AV791" s="912"/>
      <c r="AW791" s="912"/>
      <c r="AX791" s="912"/>
      <c r="AY791" s="1010"/>
      <c r="AZ791" s="912"/>
      <c r="BA791" s="912"/>
      <c r="BB791" s="912"/>
      <c r="BC791" s="912"/>
      <c r="BD791" s="912"/>
      <c r="BE791" s="912"/>
      <c r="BF791" s="912"/>
      <c r="BG791" s="912"/>
      <c r="BH791" s="912"/>
      <c r="BI791" s="912"/>
      <c r="BJ791" s="912"/>
      <c r="BK791" s="691"/>
    </row>
    <row r="792" spans="1:63" s="285" customFormat="1">
      <c r="A792" s="288"/>
      <c r="B792" s="288"/>
      <c r="C792" s="1396"/>
      <c r="D792" s="912"/>
      <c r="E792" s="912"/>
      <c r="F792" s="912"/>
      <c r="G792" s="912"/>
      <c r="H792" s="912"/>
      <c r="I792" s="912"/>
      <c r="J792" s="1010"/>
      <c r="K792" s="912"/>
      <c r="L792" s="912"/>
      <c r="M792" s="912"/>
      <c r="N792" s="912"/>
      <c r="O792" s="287"/>
      <c r="P792" s="912"/>
      <c r="Q792" s="997"/>
      <c r="R792" s="912"/>
      <c r="S792" s="912"/>
      <c r="T792" s="912"/>
      <c r="U792" s="912"/>
      <c r="V792" s="912"/>
      <c r="W792" s="912"/>
      <c r="X792" s="912"/>
      <c r="Y792" s="912"/>
      <c r="Z792" s="912"/>
      <c r="AA792" s="912"/>
      <c r="AB792" s="912"/>
      <c r="AC792" s="912"/>
      <c r="AD792" s="912"/>
      <c r="AE792" s="912"/>
      <c r="AF792" s="912"/>
      <c r="AG792" s="912"/>
      <c r="AH792" s="912"/>
      <c r="AI792" s="912"/>
      <c r="AJ792" s="912"/>
      <c r="AK792" s="912"/>
      <c r="AL792" s="912"/>
      <c r="AM792" s="912"/>
      <c r="AN792" s="912"/>
      <c r="AO792" s="912"/>
      <c r="AP792" s="912"/>
      <c r="AQ792" s="912"/>
      <c r="AR792" s="1010"/>
      <c r="AS792" s="912"/>
      <c r="AT792" s="912"/>
      <c r="AU792" s="912"/>
      <c r="AV792" s="912"/>
      <c r="AW792" s="912"/>
      <c r="AX792" s="912"/>
      <c r="AY792" s="1010"/>
      <c r="AZ792" s="912"/>
      <c r="BA792" s="912"/>
      <c r="BB792" s="912"/>
      <c r="BC792" s="912"/>
      <c r="BD792" s="912"/>
      <c r="BE792" s="912"/>
      <c r="BF792" s="912"/>
      <c r="BG792" s="912"/>
      <c r="BH792" s="912"/>
      <c r="BI792" s="912"/>
      <c r="BJ792" s="912"/>
      <c r="BK792" s="691"/>
    </row>
    <row r="793" spans="1:63" s="285" customFormat="1" ht="15.75" customHeight="1">
      <c r="A793" s="288"/>
      <c r="B793" s="288"/>
      <c r="C793" s="1396"/>
      <c r="D793" s="912"/>
      <c r="E793" s="912"/>
      <c r="F793" s="912"/>
      <c r="G793" s="912"/>
      <c r="H793" s="912"/>
      <c r="I793" s="912"/>
      <c r="J793" s="1010"/>
      <c r="K793" s="912"/>
      <c r="L793" s="912"/>
      <c r="M793" s="912"/>
      <c r="N793" s="912"/>
      <c r="O793" s="287"/>
      <c r="P793" s="912"/>
      <c r="Q793" s="997"/>
      <c r="R793" s="912"/>
      <c r="S793" s="912"/>
      <c r="T793" s="912"/>
      <c r="U793" s="912"/>
      <c r="V793" s="912"/>
      <c r="W793" s="912"/>
      <c r="X793" s="912"/>
      <c r="Y793" s="912"/>
      <c r="Z793" s="912"/>
      <c r="AA793" s="912"/>
      <c r="AB793" s="912"/>
      <c r="AC793" s="912"/>
      <c r="AD793" s="912"/>
      <c r="AE793" s="912"/>
      <c r="AF793" s="912"/>
      <c r="AG793" s="912"/>
      <c r="AH793" s="912"/>
      <c r="AI793" s="912"/>
      <c r="AJ793" s="912"/>
      <c r="AK793" s="912"/>
      <c r="AL793" s="912"/>
      <c r="AM793" s="912"/>
      <c r="AN793" s="912"/>
      <c r="AO793" s="912"/>
      <c r="AP793" s="912"/>
      <c r="AQ793" s="912"/>
      <c r="AR793" s="1010"/>
      <c r="AS793" s="912"/>
      <c r="AT793" s="912"/>
      <c r="AU793" s="912"/>
      <c r="AV793" s="912"/>
      <c r="AW793" s="912"/>
      <c r="AX793" s="912"/>
      <c r="AY793" s="1010"/>
      <c r="AZ793" s="912"/>
      <c r="BA793" s="912"/>
      <c r="BB793" s="912"/>
      <c r="BC793" s="912"/>
      <c r="BD793" s="912"/>
      <c r="BE793" s="912"/>
      <c r="BF793" s="912"/>
      <c r="BG793" s="912"/>
      <c r="BH793" s="912"/>
      <c r="BI793" s="912"/>
      <c r="BJ793" s="912"/>
      <c r="BK793" s="691"/>
    </row>
    <row r="794" spans="1:63" s="285" customFormat="1">
      <c r="A794" s="288"/>
      <c r="B794" s="288"/>
      <c r="C794" s="1396"/>
      <c r="D794" s="912"/>
      <c r="E794" s="912"/>
      <c r="F794" s="912"/>
      <c r="G794" s="912"/>
      <c r="H794" s="912"/>
      <c r="I794" s="912"/>
      <c r="J794" s="1010"/>
      <c r="K794" s="912"/>
      <c r="L794" s="912"/>
      <c r="M794" s="912"/>
      <c r="N794" s="912"/>
      <c r="O794" s="287"/>
      <c r="P794" s="912"/>
      <c r="Q794" s="997"/>
      <c r="R794" s="912"/>
      <c r="S794" s="912"/>
      <c r="T794" s="912"/>
      <c r="U794" s="912"/>
      <c r="V794" s="912"/>
      <c r="W794" s="912"/>
      <c r="X794" s="912"/>
      <c r="Y794" s="912"/>
      <c r="Z794" s="912"/>
      <c r="AA794" s="912"/>
      <c r="AB794" s="912"/>
      <c r="AC794" s="912"/>
      <c r="AD794" s="912"/>
      <c r="AE794" s="912"/>
      <c r="AF794" s="912"/>
      <c r="AG794" s="912"/>
      <c r="AH794" s="912"/>
      <c r="AI794" s="912"/>
      <c r="AJ794" s="912"/>
      <c r="AK794" s="912"/>
      <c r="AL794" s="912"/>
      <c r="AM794" s="912"/>
      <c r="AN794" s="912"/>
      <c r="AO794" s="912"/>
      <c r="AP794" s="912"/>
      <c r="AQ794" s="912"/>
      <c r="AR794" s="1010"/>
      <c r="AS794" s="912"/>
      <c r="AT794" s="912"/>
      <c r="AU794" s="912"/>
      <c r="AV794" s="912"/>
      <c r="AW794" s="912"/>
      <c r="AX794" s="912"/>
      <c r="AY794" s="1010"/>
      <c r="AZ794" s="912"/>
      <c r="BA794" s="912"/>
      <c r="BB794" s="912"/>
      <c r="BC794" s="912"/>
      <c r="BD794" s="912"/>
      <c r="BE794" s="912"/>
      <c r="BF794" s="912"/>
      <c r="BG794" s="912"/>
      <c r="BH794" s="912"/>
      <c r="BI794" s="912"/>
      <c r="BJ794" s="912"/>
      <c r="BK794" s="691"/>
    </row>
    <row r="795" spans="1:63" s="285" customFormat="1" ht="15.75" customHeight="1">
      <c r="A795" s="288"/>
      <c r="B795" s="288"/>
      <c r="C795" s="1396"/>
      <c r="D795" s="912"/>
      <c r="E795" s="912"/>
      <c r="F795" s="912"/>
      <c r="G795" s="912"/>
      <c r="H795" s="912"/>
      <c r="I795" s="912"/>
      <c r="J795" s="1010"/>
      <c r="K795" s="912"/>
      <c r="L795" s="912"/>
      <c r="M795" s="912"/>
      <c r="N795" s="912"/>
      <c r="O795" s="287"/>
      <c r="P795" s="912"/>
      <c r="Q795" s="997"/>
      <c r="R795" s="912"/>
      <c r="S795" s="912"/>
      <c r="T795" s="912"/>
      <c r="U795" s="912"/>
      <c r="V795" s="912"/>
      <c r="W795" s="912"/>
      <c r="X795" s="912"/>
      <c r="Y795" s="912"/>
      <c r="Z795" s="912"/>
      <c r="AA795" s="912"/>
      <c r="AB795" s="912"/>
      <c r="AC795" s="912"/>
      <c r="AD795" s="912"/>
      <c r="AE795" s="912"/>
      <c r="AF795" s="912"/>
      <c r="AG795" s="912"/>
      <c r="AH795" s="912"/>
      <c r="AI795" s="912"/>
      <c r="AJ795" s="912"/>
      <c r="AK795" s="912"/>
      <c r="AL795" s="912"/>
      <c r="AM795" s="912"/>
      <c r="AN795" s="912"/>
      <c r="AO795" s="912"/>
      <c r="AP795" s="912"/>
      <c r="AQ795" s="912"/>
      <c r="AR795" s="1010"/>
      <c r="AS795" s="912"/>
      <c r="AT795" s="912"/>
      <c r="AU795" s="912"/>
      <c r="AV795" s="912"/>
      <c r="AW795" s="912"/>
      <c r="AX795" s="912"/>
      <c r="AY795" s="1010"/>
      <c r="AZ795" s="912"/>
      <c r="BA795" s="912"/>
      <c r="BB795" s="912"/>
      <c r="BC795" s="912"/>
      <c r="BD795" s="912"/>
      <c r="BE795" s="912"/>
      <c r="BF795" s="912"/>
      <c r="BG795" s="912"/>
      <c r="BH795" s="912"/>
      <c r="BI795" s="912"/>
      <c r="BJ795" s="912"/>
      <c r="BK795" s="691"/>
    </row>
    <row r="796" spans="1:63" s="285" customFormat="1">
      <c r="A796" s="288"/>
      <c r="B796" s="288"/>
      <c r="C796" s="1396"/>
      <c r="D796" s="912"/>
      <c r="E796" s="912"/>
      <c r="F796" s="912"/>
      <c r="G796" s="912"/>
      <c r="H796" s="912"/>
      <c r="I796" s="912"/>
      <c r="J796" s="1010"/>
      <c r="K796" s="912"/>
      <c r="L796" s="912"/>
      <c r="M796" s="912"/>
      <c r="N796" s="912"/>
      <c r="O796" s="287"/>
      <c r="P796" s="912"/>
      <c r="Q796" s="997"/>
      <c r="R796" s="912"/>
      <c r="S796" s="912"/>
      <c r="T796" s="912"/>
      <c r="U796" s="912"/>
      <c r="V796" s="912"/>
      <c r="W796" s="912"/>
      <c r="X796" s="912"/>
      <c r="Y796" s="912"/>
      <c r="Z796" s="912"/>
      <c r="AA796" s="912"/>
      <c r="AB796" s="912"/>
      <c r="AC796" s="912"/>
      <c r="AD796" s="912"/>
      <c r="AE796" s="912"/>
      <c r="AF796" s="912"/>
      <c r="AG796" s="912"/>
      <c r="AH796" s="912"/>
      <c r="AI796" s="912"/>
      <c r="AJ796" s="912"/>
      <c r="AK796" s="912"/>
      <c r="AL796" s="912"/>
      <c r="AM796" s="912"/>
      <c r="AN796" s="912"/>
      <c r="AO796" s="912"/>
      <c r="AP796" s="912"/>
      <c r="AQ796" s="912"/>
      <c r="AR796" s="1010"/>
      <c r="AS796" s="912"/>
      <c r="AT796" s="912"/>
      <c r="AU796" s="912"/>
      <c r="AV796" s="912"/>
      <c r="AW796" s="912"/>
      <c r="AX796" s="912"/>
      <c r="AY796" s="1010"/>
      <c r="AZ796" s="912"/>
      <c r="BA796" s="912"/>
      <c r="BB796" s="912"/>
      <c r="BC796" s="912"/>
      <c r="BD796" s="912"/>
      <c r="BE796" s="912"/>
      <c r="BF796" s="912"/>
      <c r="BG796" s="912"/>
      <c r="BH796" s="912"/>
      <c r="BI796" s="912"/>
      <c r="BJ796" s="912"/>
      <c r="BK796" s="691"/>
    </row>
    <row r="797" spans="1:63" s="285" customFormat="1" ht="15.75" customHeight="1">
      <c r="A797" s="288"/>
      <c r="B797" s="288"/>
      <c r="C797" s="1396"/>
      <c r="D797" s="912"/>
      <c r="E797" s="912"/>
      <c r="F797" s="912"/>
      <c r="G797" s="912"/>
      <c r="H797" s="912"/>
      <c r="I797" s="912"/>
      <c r="J797" s="1010"/>
      <c r="K797" s="912"/>
      <c r="L797" s="912"/>
      <c r="M797" s="912"/>
      <c r="N797" s="912"/>
      <c r="O797" s="287"/>
      <c r="P797" s="912"/>
      <c r="Q797" s="997"/>
      <c r="R797" s="912"/>
      <c r="S797" s="912"/>
      <c r="T797" s="912"/>
      <c r="U797" s="912"/>
      <c r="V797" s="912"/>
      <c r="W797" s="912"/>
      <c r="X797" s="912"/>
      <c r="Y797" s="912"/>
      <c r="Z797" s="912"/>
      <c r="AA797" s="912"/>
      <c r="AB797" s="912"/>
      <c r="AC797" s="912"/>
      <c r="AD797" s="912"/>
      <c r="AE797" s="912"/>
      <c r="AF797" s="912"/>
      <c r="AG797" s="912"/>
      <c r="AH797" s="912"/>
      <c r="AI797" s="912"/>
      <c r="AJ797" s="912"/>
      <c r="AK797" s="912"/>
      <c r="AL797" s="912"/>
      <c r="AM797" s="912"/>
      <c r="AN797" s="912"/>
      <c r="AO797" s="912"/>
      <c r="AP797" s="912"/>
      <c r="AQ797" s="912"/>
      <c r="AR797" s="1010"/>
      <c r="AS797" s="912"/>
      <c r="AT797" s="912"/>
      <c r="AU797" s="912"/>
      <c r="AV797" s="912"/>
      <c r="AW797" s="912"/>
      <c r="AX797" s="912"/>
      <c r="AY797" s="1010"/>
      <c r="AZ797" s="912"/>
      <c r="BA797" s="912"/>
      <c r="BB797" s="912"/>
      <c r="BC797" s="912"/>
      <c r="BD797" s="912"/>
      <c r="BE797" s="912"/>
      <c r="BF797" s="912"/>
      <c r="BG797" s="912"/>
      <c r="BH797" s="912"/>
      <c r="BI797" s="912"/>
      <c r="BJ797" s="912"/>
      <c r="BK797" s="691"/>
    </row>
    <row r="798" spans="1:63" s="285" customFormat="1">
      <c r="A798" s="288"/>
      <c r="B798" s="288"/>
      <c r="C798" s="1396"/>
      <c r="D798" s="912"/>
      <c r="E798" s="912"/>
      <c r="F798" s="912"/>
      <c r="G798" s="912"/>
      <c r="H798" s="912"/>
      <c r="I798" s="912"/>
      <c r="J798" s="1010"/>
      <c r="K798" s="912"/>
      <c r="L798" s="912"/>
      <c r="M798" s="912"/>
      <c r="N798" s="912"/>
      <c r="O798" s="287"/>
      <c r="P798" s="912"/>
      <c r="Q798" s="997"/>
      <c r="R798" s="912"/>
      <c r="S798" s="912"/>
      <c r="T798" s="912"/>
      <c r="U798" s="912"/>
      <c r="V798" s="912"/>
      <c r="W798" s="912"/>
      <c r="X798" s="912"/>
      <c r="Y798" s="912"/>
      <c r="Z798" s="912"/>
      <c r="AA798" s="912"/>
      <c r="AB798" s="912"/>
      <c r="AC798" s="912"/>
      <c r="AD798" s="912"/>
      <c r="AE798" s="912"/>
      <c r="AF798" s="912"/>
      <c r="AG798" s="912"/>
      <c r="AH798" s="912"/>
      <c r="AI798" s="912"/>
      <c r="AJ798" s="912"/>
      <c r="AK798" s="912"/>
      <c r="AL798" s="912"/>
      <c r="AM798" s="912"/>
      <c r="AN798" s="912"/>
      <c r="AO798" s="912"/>
      <c r="AP798" s="912"/>
      <c r="AQ798" s="912"/>
      <c r="AR798" s="1010"/>
      <c r="AS798" s="912"/>
      <c r="AT798" s="912"/>
      <c r="AU798" s="912"/>
      <c r="AV798" s="912"/>
      <c r="AW798" s="912"/>
      <c r="AX798" s="912"/>
      <c r="AY798" s="1010"/>
      <c r="AZ798" s="912"/>
      <c r="BA798" s="912"/>
      <c r="BB798" s="912"/>
      <c r="BC798" s="912"/>
      <c r="BD798" s="912"/>
      <c r="BE798" s="912"/>
      <c r="BF798" s="912"/>
      <c r="BG798" s="912"/>
      <c r="BH798" s="912"/>
      <c r="BI798" s="912"/>
      <c r="BJ798" s="912"/>
      <c r="BK798" s="691"/>
    </row>
    <row r="799" spans="1:63" s="285" customFormat="1" ht="15.75" customHeight="1">
      <c r="A799" s="288"/>
      <c r="B799" s="288"/>
      <c r="C799" s="1396"/>
      <c r="D799" s="912"/>
      <c r="E799" s="912"/>
      <c r="F799" s="912"/>
      <c r="G799" s="912"/>
      <c r="H799" s="912"/>
      <c r="I799" s="912"/>
      <c r="J799" s="1010"/>
      <c r="K799" s="912"/>
      <c r="L799" s="912"/>
      <c r="M799" s="912"/>
      <c r="N799" s="912"/>
      <c r="O799" s="287"/>
      <c r="P799" s="912"/>
      <c r="Q799" s="997"/>
      <c r="R799" s="912"/>
      <c r="S799" s="912"/>
      <c r="T799" s="912"/>
      <c r="U799" s="912"/>
      <c r="V799" s="912"/>
      <c r="W799" s="912"/>
      <c r="X799" s="912"/>
      <c r="Y799" s="912"/>
      <c r="Z799" s="912"/>
      <c r="AA799" s="912"/>
      <c r="AB799" s="912"/>
      <c r="AC799" s="912"/>
      <c r="AD799" s="912"/>
      <c r="AE799" s="912"/>
      <c r="AF799" s="912"/>
      <c r="AG799" s="912"/>
      <c r="AH799" s="912"/>
      <c r="AI799" s="912"/>
      <c r="AJ799" s="912"/>
      <c r="AK799" s="912"/>
      <c r="AL799" s="912"/>
      <c r="AM799" s="912"/>
      <c r="AN799" s="912"/>
      <c r="AO799" s="912"/>
      <c r="AP799" s="912"/>
      <c r="AQ799" s="912"/>
      <c r="AR799" s="1010"/>
      <c r="AS799" s="912"/>
      <c r="AT799" s="912"/>
      <c r="AU799" s="912"/>
      <c r="AV799" s="912"/>
      <c r="AW799" s="912"/>
      <c r="AX799" s="912"/>
      <c r="AY799" s="1010"/>
      <c r="AZ799" s="912"/>
      <c r="BA799" s="912"/>
      <c r="BB799" s="912"/>
      <c r="BC799" s="912"/>
      <c r="BD799" s="912"/>
      <c r="BE799" s="912"/>
      <c r="BF799" s="912"/>
      <c r="BG799" s="912"/>
      <c r="BH799" s="912"/>
      <c r="BI799" s="912"/>
      <c r="BJ799" s="912"/>
      <c r="BK799" s="691"/>
    </row>
    <row r="800" spans="1:63" s="285" customFormat="1">
      <c r="A800" s="288"/>
      <c r="B800" s="288"/>
      <c r="C800" s="1396"/>
      <c r="D800" s="912"/>
      <c r="E800" s="912"/>
      <c r="F800" s="912"/>
      <c r="G800" s="912"/>
      <c r="H800" s="912"/>
      <c r="I800" s="912"/>
      <c r="J800" s="1010"/>
      <c r="K800" s="912"/>
      <c r="L800" s="912"/>
      <c r="M800" s="912"/>
      <c r="N800" s="912"/>
      <c r="O800" s="287"/>
      <c r="P800" s="912"/>
      <c r="Q800" s="997"/>
      <c r="R800" s="912"/>
      <c r="S800" s="912"/>
      <c r="T800" s="912"/>
      <c r="U800" s="912"/>
      <c r="V800" s="912"/>
      <c r="W800" s="912"/>
      <c r="X800" s="912"/>
      <c r="Y800" s="912"/>
      <c r="Z800" s="912"/>
      <c r="AA800" s="912"/>
      <c r="AB800" s="912"/>
      <c r="AC800" s="912"/>
      <c r="AD800" s="912"/>
      <c r="AE800" s="912"/>
      <c r="AF800" s="912"/>
      <c r="AG800" s="912"/>
      <c r="AH800" s="912"/>
      <c r="AI800" s="912"/>
      <c r="AJ800" s="912"/>
      <c r="AK800" s="912"/>
      <c r="AL800" s="912"/>
      <c r="AM800" s="912"/>
      <c r="AN800" s="912"/>
      <c r="AO800" s="912"/>
      <c r="AP800" s="912"/>
      <c r="AQ800" s="912"/>
      <c r="AR800" s="1010"/>
      <c r="AS800" s="912"/>
      <c r="AT800" s="912"/>
      <c r="AU800" s="912"/>
      <c r="AV800" s="912"/>
      <c r="AW800" s="912"/>
      <c r="AX800" s="912"/>
      <c r="AY800" s="1010"/>
      <c r="AZ800" s="912"/>
      <c r="BA800" s="912"/>
      <c r="BB800" s="912"/>
      <c r="BC800" s="912"/>
      <c r="BD800" s="912"/>
      <c r="BE800" s="912"/>
      <c r="BF800" s="912"/>
      <c r="BG800" s="912"/>
      <c r="BH800" s="912"/>
      <c r="BI800" s="912"/>
      <c r="BJ800" s="912"/>
      <c r="BK800" s="691"/>
    </row>
    <row r="801" spans="1:63" s="285" customFormat="1" ht="15.75" customHeight="1">
      <c r="A801" s="288"/>
      <c r="B801" s="288"/>
      <c r="C801" s="1396"/>
      <c r="D801" s="912"/>
      <c r="E801" s="912"/>
      <c r="F801" s="912"/>
      <c r="G801" s="912"/>
      <c r="H801" s="912"/>
      <c r="I801" s="912"/>
      <c r="J801" s="1010"/>
      <c r="K801" s="912"/>
      <c r="L801" s="912"/>
      <c r="M801" s="912"/>
      <c r="N801" s="912"/>
      <c r="O801" s="287"/>
      <c r="P801" s="912"/>
      <c r="Q801" s="997"/>
      <c r="R801" s="912"/>
      <c r="S801" s="912"/>
      <c r="T801" s="912"/>
      <c r="U801" s="912"/>
      <c r="V801" s="912"/>
      <c r="W801" s="912"/>
      <c r="X801" s="912"/>
      <c r="Y801" s="912"/>
      <c r="Z801" s="912"/>
      <c r="AA801" s="912"/>
      <c r="AB801" s="912"/>
      <c r="AC801" s="912"/>
      <c r="AD801" s="912"/>
      <c r="AE801" s="912"/>
      <c r="AF801" s="912"/>
      <c r="AG801" s="912"/>
      <c r="AH801" s="912"/>
      <c r="AI801" s="912"/>
      <c r="AJ801" s="912"/>
      <c r="AK801" s="912"/>
      <c r="AL801" s="912"/>
      <c r="AM801" s="912"/>
      <c r="AN801" s="912"/>
      <c r="AO801" s="912"/>
      <c r="AP801" s="912"/>
      <c r="AQ801" s="912"/>
      <c r="AR801" s="1010"/>
      <c r="AS801" s="912"/>
      <c r="AT801" s="912"/>
      <c r="AU801" s="912"/>
      <c r="AV801" s="912"/>
      <c r="AW801" s="912"/>
      <c r="AX801" s="912"/>
      <c r="AY801" s="1010"/>
      <c r="AZ801" s="912"/>
      <c r="BA801" s="912"/>
      <c r="BB801" s="912"/>
      <c r="BC801" s="912"/>
      <c r="BD801" s="912"/>
      <c r="BE801" s="912"/>
      <c r="BF801" s="912"/>
      <c r="BG801" s="912"/>
      <c r="BH801" s="912"/>
      <c r="BI801" s="912"/>
      <c r="BJ801" s="912"/>
      <c r="BK801" s="691"/>
    </row>
    <row r="802" spans="1:63" s="285" customFormat="1">
      <c r="A802" s="288"/>
      <c r="B802" s="288"/>
      <c r="C802" s="1396"/>
      <c r="D802" s="912"/>
      <c r="E802" s="912"/>
      <c r="F802" s="912"/>
      <c r="G802" s="912"/>
      <c r="H802" s="912"/>
      <c r="I802" s="912"/>
      <c r="J802" s="1010"/>
      <c r="K802" s="912"/>
      <c r="L802" s="912"/>
      <c r="M802" s="912"/>
      <c r="N802" s="912"/>
      <c r="O802" s="287"/>
      <c r="P802" s="912"/>
      <c r="Q802" s="997"/>
      <c r="R802" s="912"/>
      <c r="S802" s="912"/>
      <c r="T802" s="912"/>
      <c r="U802" s="912"/>
      <c r="V802" s="912"/>
      <c r="W802" s="912"/>
      <c r="X802" s="912"/>
      <c r="Y802" s="912"/>
      <c r="Z802" s="912"/>
      <c r="AA802" s="912"/>
      <c r="AB802" s="912"/>
      <c r="AC802" s="912"/>
      <c r="AD802" s="912"/>
      <c r="AE802" s="912"/>
      <c r="AF802" s="912"/>
      <c r="AG802" s="912"/>
      <c r="AH802" s="912"/>
      <c r="AI802" s="912"/>
      <c r="AJ802" s="912"/>
      <c r="AK802" s="912"/>
      <c r="AL802" s="912"/>
      <c r="AM802" s="912"/>
      <c r="AN802" s="912"/>
      <c r="AO802" s="912"/>
      <c r="AP802" s="912"/>
      <c r="AQ802" s="912"/>
      <c r="AR802" s="1010"/>
      <c r="AS802" s="912"/>
      <c r="AT802" s="912"/>
      <c r="AU802" s="912"/>
      <c r="AV802" s="912"/>
      <c r="AW802" s="912"/>
      <c r="AX802" s="912"/>
      <c r="AY802" s="1010"/>
      <c r="AZ802" s="912"/>
      <c r="BA802" s="912"/>
      <c r="BB802" s="912"/>
      <c r="BC802" s="912"/>
      <c r="BD802" s="912"/>
      <c r="BE802" s="912"/>
      <c r="BF802" s="912"/>
      <c r="BG802" s="912"/>
      <c r="BH802" s="912"/>
      <c r="BI802" s="912"/>
      <c r="BJ802" s="912"/>
      <c r="BK802" s="691"/>
    </row>
  </sheetData>
  <mergeCells count="565">
    <mergeCell ref="C136:C137"/>
    <mergeCell ref="B128:B137"/>
    <mergeCell ref="C166:C167"/>
    <mergeCell ref="B158:B167"/>
    <mergeCell ref="C198:C199"/>
    <mergeCell ref="B190:B199"/>
    <mergeCell ref="C232:C233"/>
    <mergeCell ref="B224:B233"/>
    <mergeCell ref="C264:C265"/>
    <mergeCell ref="B256:B265"/>
    <mergeCell ref="C168:C169"/>
    <mergeCell ref="B170:B183"/>
    <mergeCell ref="C170:C171"/>
    <mergeCell ref="C172:C173"/>
    <mergeCell ref="C176:C177"/>
    <mergeCell ref="C178:C179"/>
    <mergeCell ref="C180:C181"/>
    <mergeCell ref="C182:C183"/>
    <mergeCell ref="C154:C155"/>
    <mergeCell ref="C156:C157"/>
    <mergeCell ref="C158:C159"/>
    <mergeCell ref="C160:C161"/>
    <mergeCell ref="C220:C221"/>
    <mergeCell ref="C162:C163"/>
    <mergeCell ref="J1:J2"/>
    <mergeCell ref="K1:K2"/>
    <mergeCell ref="L1:L2"/>
    <mergeCell ref="M1:M2"/>
    <mergeCell ref="N1:N2"/>
    <mergeCell ref="O1:O2"/>
    <mergeCell ref="C1:D1"/>
    <mergeCell ref="E1:E2"/>
    <mergeCell ref="F1:F2"/>
    <mergeCell ref="G1:G2"/>
    <mergeCell ref="H1:H2"/>
    <mergeCell ref="I1:I2"/>
    <mergeCell ref="V1:V2"/>
    <mergeCell ref="W1:W2"/>
    <mergeCell ref="X1:X2"/>
    <mergeCell ref="Y1:Y2"/>
    <mergeCell ref="Z1:Z2"/>
    <mergeCell ref="AA1:AA2"/>
    <mergeCell ref="P1:P2"/>
    <mergeCell ref="Q1:Q2"/>
    <mergeCell ref="R1:R2"/>
    <mergeCell ref="S1:S2"/>
    <mergeCell ref="T1:T2"/>
    <mergeCell ref="U1:U2"/>
    <mergeCell ref="AH1:AH2"/>
    <mergeCell ref="AI1:AI2"/>
    <mergeCell ref="AJ1:AJ2"/>
    <mergeCell ref="AK1:AK2"/>
    <mergeCell ref="AL1:AL2"/>
    <mergeCell ref="AM1:AM2"/>
    <mergeCell ref="AB1:AB2"/>
    <mergeCell ref="AC1:AC2"/>
    <mergeCell ref="AD1:AD2"/>
    <mergeCell ref="AE1:AE2"/>
    <mergeCell ref="AF1:AF2"/>
    <mergeCell ref="AG1:AG2"/>
    <mergeCell ref="AT1:AT2"/>
    <mergeCell ref="AU1:AU2"/>
    <mergeCell ref="AV1:AV2"/>
    <mergeCell ref="AW1:AW2"/>
    <mergeCell ref="AX1:AX2"/>
    <mergeCell ref="AY1:AY2"/>
    <mergeCell ref="AN1:AN2"/>
    <mergeCell ref="AO1:AO2"/>
    <mergeCell ref="AP1:AP2"/>
    <mergeCell ref="AQ1:AQ2"/>
    <mergeCell ref="AR1:AR2"/>
    <mergeCell ref="AS1:AS2"/>
    <mergeCell ref="BF1:BF2"/>
    <mergeCell ref="BG1:BG2"/>
    <mergeCell ref="BH1:BH2"/>
    <mergeCell ref="BI1:BI2"/>
    <mergeCell ref="BJ1:BJ2"/>
    <mergeCell ref="BK1:BK2"/>
    <mergeCell ref="AZ1:AZ2"/>
    <mergeCell ref="BA1:BA2"/>
    <mergeCell ref="BB1:BB2"/>
    <mergeCell ref="BC1:BC2"/>
    <mergeCell ref="BD1:BD2"/>
    <mergeCell ref="BE1:BE2"/>
    <mergeCell ref="C17:C18"/>
    <mergeCell ref="C19:C20"/>
    <mergeCell ref="C21:C22"/>
    <mergeCell ref="C23:C24"/>
    <mergeCell ref="C25:C26"/>
    <mergeCell ref="C27:C28"/>
    <mergeCell ref="A2:A34"/>
    <mergeCell ref="C3:C4"/>
    <mergeCell ref="C5:C6"/>
    <mergeCell ref="C9:C10"/>
    <mergeCell ref="B13:B14"/>
    <mergeCell ref="C13:C14"/>
    <mergeCell ref="B15:B28"/>
    <mergeCell ref="C15:C16"/>
    <mergeCell ref="B29:B34"/>
    <mergeCell ref="C29:C30"/>
    <mergeCell ref="C31:C32"/>
    <mergeCell ref="C33:C34"/>
    <mergeCell ref="C11:C12"/>
    <mergeCell ref="B2:B12"/>
    <mergeCell ref="A35:A63"/>
    <mergeCell ref="C35:C36"/>
    <mergeCell ref="C37:C38"/>
    <mergeCell ref="C39:C40"/>
    <mergeCell ref="C41:C42"/>
    <mergeCell ref="B45:B46"/>
    <mergeCell ref="C45:C46"/>
    <mergeCell ref="B47:B59"/>
    <mergeCell ref="C47:C48"/>
    <mergeCell ref="C49:C50"/>
    <mergeCell ref="C54:C55"/>
    <mergeCell ref="C56:C57"/>
    <mergeCell ref="C58:C59"/>
    <mergeCell ref="B60:B63"/>
    <mergeCell ref="C60:C61"/>
    <mergeCell ref="C62:C63"/>
    <mergeCell ref="C43:C44"/>
    <mergeCell ref="B35:B44"/>
    <mergeCell ref="A64:A97"/>
    <mergeCell ref="B64:B73"/>
    <mergeCell ref="C64:C65"/>
    <mergeCell ref="C66:C67"/>
    <mergeCell ref="C68:C69"/>
    <mergeCell ref="C72:C73"/>
    <mergeCell ref="B74:B75"/>
    <mergeCell ref="C74:C75"/>
    <mergeCell ref="B76:B91"/>
    <mergeCell ref="C76:C77"/>
    <mergeCell ref="C78:C79"/>
    <mergeCell ref="C80:C81"/>
    <mergeCell ref="C82:C83"/>
    <mergeCell ref="C84:C85"/>
    <mergeCell ref="C86:C87"/>
    <mergeCell ref="C88:C89"/>
    <mergeCell ref="C90:C91"/>
    <mergeCell ref="C70:C71"/>
    <mergeCell ref="C94:C95"/>
    <mergeCell ref="C114:C115"/>
    <mergeCell ref="C116:C117"/>
    <mergeCell ref="C118:C119"/>
    <mergeCell ref="C120:C121"/>
    <mergeCell ref="B92:B97"/>
    <mergeCell ref="C92:C93"/>
    <mergeCell ref="C96:C97"/>
    <mergeCell ref="C98:C99"/>
    <mergeCell ref="C100:C101"/>
    <mergeCell ref="C104:C105"/>
    <mergeCell ref="B108:B109"/>
    <mergeCell ref="C106:C107"/>
    <mergeCell ref="B98:B107"/>
    <mergeCell ref="C102:C103"/>
    <mergeCell ref="B122:B127"/>
    <mergeCell ref="C122:C123"/>
    <mergeCell ref="C124:C125"/>
    <mergeCell ref="C126:C127"/>
    <mergeCell ref="A128:A157"/>
    <mergeCell ref="C128:C129"/>
    <mergeCell ref="C130:C131"/>
    <mergeCell ref="C134:C135"/>
    <mergeCell ref="B138:B139"/>
    <mergeCell ref="A98:A127"/>
    <mergeCell ref="C138:C139"/>
    <mergeCell ref="B140:B153"/>
    <mergeCell ref="C140:C141"/>
    <mergeCell ref="C142:C143"/>
    <mergeCell ref="C144:C145"/>
    <mergeCell ref="C146:C147"/>
    <mergeCell ref="C148:C149"/>
    <mergeCell ref="C150:C151"/>
    <mergeCell ref="C152:C153"/>
    <mergeCell ref="C108:C109"/>
    <mergeCell ref="B110:B121"/>
    <mergeCell ref="C110:C111"/>
    <mergeCell ref="B154:B157"/>
    <mergeCell ref="C112:C113"/>
    <mergeCell ref="C164:C165"/>
    <mergeCell ref="B168:B169"/>
    <mergeCell ref="B184:B189"/>
    <mergeCell ref="C184:C185"/>
    <mergeCell ref="C186:C187"/>
    <mergeCell ref="C188:C189"/>
    <mergeCell ref="A190:A223"/>
    <mergeCell ref="C190:C191"/>
    <mergeCell ref="C192:C193"/>
    <mergeCell ref="C194:C195"/>
    <mergeCell ref="C196:C197"/>
    <mergeCell ref="A158:A189"/>
    <mergeCell ref="B200:B201"/>
    <mergeCell ref="C200:C201"/>
    <mergeCell ref="B202:B217"/>
    <mergeCell ref="C202:C203"/>
    <mergeCell ref="C204:C205"/>
    <mergeCell ref="C206:C207"/>
    <mergeCell ref="C210:C211"/>
    <mergeCell ref="C212:C213"/>
    <mergeCell ref="C214:C215"/>
    <mergeCell ref="C216:C217"/>
    <mergeCell ref="B218:B223"/>
    <mergeCell ref="C218:C219"/>
    <mergeCell ref="C222:C223"/>
    <mergeCell ref="A224:A255"/>
    <mergeCell ref="C224:C225"/>
    <mergeCell ref="C226:C227"/>
    <mergeCell ref="C228:C229"/>
    <mergeCell ref="C230:C231"/>
    <mergeCell ref="B234:B235"/>
    <mergeCell ref="B250:B255"/>
    <mergeCell ref="C250:C251"/>
    <mergeCell ref="C254:C255"/>
    <mergeCell ref="A256:A287"/>
    <mergeCell ref="C256:C257"/>
    <mergeCell ref="C258:C259"/>
    <mergeCell ref="C260:C261"/>
    <mergeCell ref="C234:C235"/>
    <mergeCell ref="B236:B249"/>
    <mergeCell ref="C236:C237"/>
    <mergeCell ref="C238:C239"/>
    <mergeCell ref="C240:C241"/>
    <mergeCell ref="C242:C243"/>
    <mergeCell ref="C244:C245"/>
    <mergeCell ref="C246:C247"/>
    <mergeCell ref="C248:C249"/>
    <mergeCell ref="C262:C263"/>
    <mergeCell ref="B266:B267"/>
    <mergeCell ref="C266:C267"/>
    <mergeCell ref="B268:B281"/>
    <mergeCell ref="C268:C269"/>
    <mergeCell ref="C270:C271"/>
    <mergeCell ref="C272:C273"/>
    <mergeCell ref="C274:C275"/>
    <mergeCell ref="C276:C277"/>
    <mergeCell ref="C278:C279"/>
    <mergeCell ref="C280:C281"/>
    <mergeCell ref="A288:A317"/>
    <mergeCell ref="C288:C289"/>
    <mergeCell ref="C290:C291"/>
    <mergeCell ref="C292:C293"/>
    <mergeCell ref="C308:C309"/>
    <mergeCell ref="C310:C311"/>
    <mergeCell ref="C312:C313"/>
    <mergeCell ref="B314:B317"/>
    <mergeCell ref="C314:C315"/>
    <mergeCell ref="C316:C317"/>
    <mergeCell ref="C294:C295"/>
    <mergeCell ref="B298:B299"/>
    <mergeCell ref="C298:C299"/>
    <mergeCell ref="B300:B313"/>
    <mergeCell ref="C300:C301"/>
    <mergeCell ref="C302:C303"/>
    <mergeCell ref="C304:C305"/>
    <mergeCell ref="C306:C307"/>
    <mergeCell ref="C296:C297"/>
    <mergeCell ref="B288:B297"/>
    <mergeCell ref="C318:C319"/>
    <mergeCell ref="C320:C322"/>
    <mergeCell ref="C323:C325"/>
    <mergeCell ref="D324:D325"/>
    <mergeCell ref="E324:E325"/>
    <mergeCell ref="F324:F325"/>
    <mergeCell ref="B282:B287"/>
    <mergeCell ref="C282:C283"/>
    <mergeCell ref="C284:C285"/>
    <mergeCell ref="C286:C287"/>
    <mergeCell ref="M324:M325"/>
    <mergeCell ref="N324:N325"/>
    <mergeCell ref="O324:O325"/>
    <mergeCell ref="P324:P325"/>
    <mergeCell ref="Q324:Q325"/>
    <mergeCell ref="R324:R325"/>
    <mergeCell ref="G324:G325"/>
    <mergeCell ref="H324:H325"/>
    <mergeCell ref="I324:I325"/>
    <mergeCell ref="J324:J325"/>
    <mergeCell ref="K324:K325"/>
    <mergeCell ref="L324:L325"/>
    <mergeCell ref="Y324:Y325"/>
    <mergeCell ref="Z324:Z325"/>
    <mergeCell ref="AA324:AA325"/>
    <mergeCell ref="AB324:AB325"/>
    <mergeCell ref="AC324:AC325"/>
    <mergeCell ref="AD324:AD325"/>
    <mergeCell ref="S324:S325"/>
    <mergeCell ref="T324:T325"/>
    <mergeCell ref="U324:U325"/>
    <mergeCell ref="V324:V325"/>
    <mergeCell ref="W324:W325"/>
    <mergeCell ref="X324:X325"/>
    <mergeCell ref="AK324:AK325"/>
    <mergeCell ref="AL324:AL325"/>
    <mergeCell ref="AM324:AM325"/>
    <mergeCell ref="AN324:AN325"/>
    <mergeCell ref="AO324:AO325"/>
    <mergeCell ref="AP324:AP325"/>
    <mergeCell ref="AE324:AE325"/>
    <mergeCell ref="AF324:AF325"/>
    <mergeCell ref="AG324:AG325"/>
    <mergeCell ref="AH324:AH325"/>
    <mergeCell ref="AI324:AI325"/>
    <mergeCell ref="AJ324:AJ325"/>
    <mergeCell ref="BI324:BI325"/>
    <mergeCell ref="BJ324:BJ325"/>
    <mergeCell ref="BK324:BK325"/>
    <mergeCell ref="C327:C328"/>
    <mergeCell ref="C329:C330"/>
    <mergeCell ref="C331:C332"/>
    <mergeCell ref="BC324:BC325"/>
    <mergeCell ref="BD324:BD325"/>
    <mergeCell ref="BE324:BE325"/>
    <mergeCell ref="BF324:BF325"/>
    <mergeCell ref="BG324:BG325"/>
    <mergeCell ref="BH324:BH325"/>
    <mergeCell ref="AW324:AW325"/>
    <mergeCell ref="AX324:AX325"/>
    <mergeCell ref="AY324:AY325"/>
    <mergeCell ref="AZ324:AZ325"/>
    <mergeCell ref="BA324:BA325"/>
    <mergeCell ref="BB324:BB325"/>
    <mergeCell ref="AQ324:AQ325"/>
    <mergeCell ref="AR324:AR325"/>
    <mergeCell ref="AS324:AS325"/>
    <mergeCell ref="AT324:AT325"/>
    <mergeCell ref="AU324:AU325"/>
    <mergeCell ref="AV324:AV325"/>
    <mergeCell ref="C345:C346"/>
    <mergeCell ref="C347:C348"/>
    <mergeCell ref="C349:C350"/>
    <mergeCell ref="C351:C352"/>
    <mergeCell ref="C353:C354"/>
    <mergeCell ref="C355:C356"/>
    <mergeCell ref="C333:C334"/>
    <mergeCell ref="C335:C336"/>
    <mergeCell ref="C337:C338"/>
    <mergeCell ref="C339:C340"/>
    <mergeCell ref="C341:C342"/>
    <mergeCell ref="C343:C344"/>
    <mergeCell ref="C369:C370"/>
    <mergeCell ref="C371:C372"/>
    <mergeCell ref="C373:C374"/>
    <mergeCell ref="C375:C376"/>
    <mergeCell ref="C377:C378"/>
    <mergeCell ref="C379:C380"/>
    <mergeCell ref="C357:C358"/>
    <mergeCell ref="C359:C360"/>
    <mergeCell ref="C361:C362"/>
    <mergeCell ref="C363:C364"/>
    <mergeCell ref="C365:C366"/>
    <mergeCell ref="C367:C368"/>
    <mergeCell ref="C393:C394"/>
    <mergeCell ref="C395:C396"/>
    <mergeCell ref="C397:C398"/>
    <mergeCell ref="C399:C400"/>
    <mergeCell ref="C401:C402"/>
    <mergeCell ref="C403:C404"/>
    <mergeCell ref="C381:C382"/>
    <mergeCell ref="C383:C384"/>
    <mergeCell ref="C385:C386"/>
    <mergeCell ref="C387:C388"/>
    <mergeCell ref="C389:C390"/>
    <mergeCell ref="C391:C392"/>
    <mergeCell ref="C417:C418"/>
    <mergeCell ref="C419:C420"/>
    <mergeCell ref="C421:C422"/>
    <mergeCell ref="C423:C424"/>
    <mergeCell ref="C425:C426"/>
    <mergeCell ref="C427:C428"/>
    <mergeCell ref="C405:C406"/>
    <mergeCell ref="C407:C408"/>
    <mergeCell ref="C409:C410"/>
    <mergeCell ref="C411:C412"/>
    <mergeCell ref="C413:C414"/>
    <mergeCell ref="C415:C416"/>
    <mergeCell ref="C441:C442"/>
    <mergeCell ref="C443:C444"/>
    <mergeCell ref="C445:C446"/>
    <mergeCell ref="C447:C448"/>
    <mergeCell ref="C449:C450"/>
    <mergeCell ref="C451:C452"/>
    <mergeCell ref="C429:C430"/>
    <mergeCell ref="C431:C432"/>
    <mergeCell ref="C433:C434"/>
    <mergeCell ref="C435:C436"/>
    <mergeCell ref="C437:C438"/>
    <mergeCell ref="C439:C440"/>
    <mergeCell ref="C465:C466"/>
    <mergeCell ref="C467:C468"/>
    <mergeCell ref="C469:C470"/>
    <mergeCell ref="C471:C472"/>
    <mergeCell ref="C473:C474"/>
    <mergeCell ref="C475:C476"/>
    <mergeCell ref="C453:C454"/>
    <mergeCell ref="C455:C456"/>
    <mergeCell ref="C457:C458"/>
    <mergeCell ref="C459:C460"/>
    <mergeCell ref="C461:C462"/>
    <mergeCell ref="C463:C464"/>
    <mergeCell ref="C489:C490"/>
    <mergeCell ref="C491:C492"/>
    <mergeCell ref="C493:C494"/>
    <mergeCell ref="C495:C496"/>
    <mergeCell ref="C497:C498"/>
    <mergeCell ref="C499:C500"/>
    <mergeCell ref="C477:C478"/>
    <mergeCell ref="C479:C480"/>
    <mergeCell ref="C481:C482"/>
    <mergeCell ref="C483:C484"/>
    <mergeCell ref="C485:C486"/>
    <mergeCell ref="C487:C488"/>
    <mergeCell ref="C513:C514"/>
    <mergeCell ref="C515:C516"/>
    <mergeCell ref="C517:C518"/>
    <mergeCell ref="C519:C520"/>
    <mergeCell ref="C521:C522"/>
    <mergeCell ref="C523:C524"/>
    <mergeCell ref="C501:C502"/>
    <mergeCell ref="C503:C504"/>
    <mergeCell ref="C505:C506"/>
    <mergeCell ref="C507:C508"/>
    <mergeCell ref="C509:C510"/>
    <mergeCell ref="C511:C512"/>
    <mergeCell ref="C537:C538"/>
    <mergeCell ref="C539:C540"/>
    <mergeCell ref="C541:C542"/>
    <mergeCell ref="C543:C544"/>
    <mergeCell ref="C545:C546"/>
    <mergeCell ref="C547:C548"/>
    <mergeCell ref="C525:C526"/>
    <mergeCell ref="C527:C528"/>
    <mergeCell ref="C529:C530"/>
    <mergeCell ref="C531:C532"/>
    <mergeCell ref="C533:C534"/>
    <mergeCell ref="C535:C536"/>
    <mergeCell ref="C561:C562"/>
    <mergeCell ref="C563:C564"/>
    <mergeCell ref="C565:C566"/>
    <mergeCell ref="C567:C568"/>
    <mergeCell ref="C569:C570"/>
    <mergeCell ref="C571:C572"/>
    <mergeCell ref="C549:C550"/>
    <mergeCell ref="C551:C552"/>
    <mergeCell ref="C553:C554"/>
    <mergeCell ref="C555:C556"/>
    <mergeCell ref="C557:C558"/>
    <mergeCell ref="C559:C560"/>
    <mergeCell ref="C585:C586"/>
    <mergeCell ref="C587:C588"/>
    <mergeCell ref="C589:C590"/>
    <mergeCell ref="C591:C592"/>
    <mergeCell ref="C593:C594"/>
    <mergeCell ref="C595:C596"/>
    <mergeCell ref="C573:C574"/>
    <mergeCell ref="C575:C576"/>
    <mergeCell ref="C577:C578"/>
    <mergeCell ref="C579:C580"/>
    <mergeCell ref="C581:C582"/>
    <mergeCell ref="C583:C584"/>
    <mergeCell ref="C609:C610"/>
    <mergeCell ref="C611:C612"/>
    <mergeCell ref="C613:C614"/>
    <mergeCell ref="C615:C616"/>
    <mergeCell ref="C617:C618"/>
    <mergeCell ref="C619:C620"/>
    <mergeCell ref="C597:C598"/>
    <mergeCell ref="C599:C600"/>
    <mergeCell ref="C601:C602"/>
    <mergeCell ref="C603:C604"/>
    <mergeCell ref="C605:C606"/>
    <mergeCell ref="C607:C608"/>
    <mergeCell ref="C633:C634"/>
    <mergeCell ref="C635:C636"/>
    <mergeCell ref="C637:C638"/>
    <mergeCell ref="C639:C640"/>
    <mergeCell ref="C641:C642"/>
    <mergeCell ref="C643:C644"/>
    <mergeCell ref="C621:C622"/>
    <mergeCell ref="C623:C624"/>
    <mergeCell ref="C625:C626"/>
    <mergeCell ref="C627:C628"/>
    <mergeCell ref="C629:C630"/>
    <mergeCell ref="C631:C632"/>
    <mergeCell ref="C657:C658"/>
    <mergeCell ref="C659:C660"/>
    <mergeCell ref="C661:C662"/>
    <mergeCell ref="C663:C664"/>
    <mergeCell ref="C665:C666"/>
    <mergeCell ref="C667:C668"/>
    <mergeCell ref="C645:C646"/>
    <mergeCell ref="C647:C648"/>
    <mergeCell ref="C649:C650"/>
    <mergeCell ref="C651:C652"/>
    <mergeCell ref="C653:C654"/>
    <mergeCell ref="C655:C656"/>
    <mergeCell ref="C681:C682"/>
    <mergeCell ref="C683:C684"/>
    <mergeCell ref="C685:C686"/>
    <mergeCell ref="C687:C688"/>
    <mergeCell ref="C689:C690"/>
    <mergeCell ref="C691:C692"/>
    <mergeCell ref="C669:C670"/>
    <mergeCell ref="C671:C672"/>
    <mergeCell ref="C673:C674"/>
    <mergeCell ref="C675:C676"/>
    <mergeCell ref="C677:C678"/>
    <mergeCell ref="C679:C680"/>
    <mergeCell ref="C705:C706"/>
    <mergeCell ref="C707:C708"/>
    <mergeCell ref="C709:C710"/>
    <mergeCell ref="C711:C712"/>
    <mergeCell ref="C713:C714"/>
    <mergeCell ref="C715:C716"/>
    <mergeCell ref="C693:C694"/>
    <mergeCell ref="C695:C696"/>
    <mergeCell ref="C697:C698"/>
    <mergeCell ref="C699:C700"/>
    <mergeCell ref="C701:C702"/>
    <mergeCell ref="C703:C704"/>
    <mergeCell ref="C729:C730"/>
    <mergeCell ref="C731:C732"/>
    <mergeCell ref="C733:C734"/>
    <mergeCell ref="C735:C736"/>
    <mergeCell ref="C737:C738"/>
    <mergeCell ref="C739:C740"/>
    <mergeCell ref="C717:C718"/>
    <mergeCell ref="C719:C720"/>
    <mergeCell ref="C721:C722"/>
    <mergeCell ref="C723:C724"/>
    <mergeCell ref="C725:C726"/>
    <mergeCell ref="C727:C728"/>
    <mergeCell ref="C757:C758"/>
    <mergeCell ref="C759:C760"/>
    <mergeCell ref="C761:C762"/>
    <mergeCell ref="C763:C764"/>
    <mergeCell ref="C741:C742"/>
    <mergeCell ref="C743:C744"/>
    <mergeCell ref="C745:C746"/>
    <mergeCell ref="C747:C748"/>
    <mergeCell ref="C749:C750"/>
    <mergeCell ref="C751:C752"/>
    <mergeCell ref="B331:B336"/>
    <mergeCell ref="C208:C209"/>
    <mergeCell ref="C252:C253"/>
    <mergeCell ref="C801:C802"/>
    <mergeCell ref="C789:C790"/>
    <mergeCell ref="C791:C792"/>
    <mergeCell ref="C793:C794"/>
    <mergeCell ref="C795:C796"/>
    <mergeCell ref="C797:C798"/>
    <mergeCell ref="C799:C800"/>
    <mergeCell ref="C777:C778"/>
    <mergeCell ref="C779:C780"/>
    <mergeCell ref="C781:C782"/>
    <mergeCell ref="C783:C784"/>
    <mergeCell ref="C785:C786"/>
    <mergeCell ref="C787:C788"/>
    <mergeCell ref="C765:C766"/>
    <mergeCell ref="C767:C768"/>
    <mergeCell ref="C769:C770"/>
    <mergeCell ref="C771:C772"/>
    <mergeCell ref="C773:C774"/>
    <mergeCell ref="C775:C776"/>
    <mergeCell ref="C753:C754"/>
    <mergeCell ref="C755:C75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НАБОР БЛЮД</vt:lpstr>
      <vt:lpstr>МЕНЮ РАСЧЕТ Ккал </vt:lpstr>
      <vt:lpstr>МЕНЮ РАСЧЕТ Ккал</vt:lpstr>
      <vt:lpstr> РАЗГРАММОВКА НЕТТО</vt:lpstr>
      <vt:lpstr>Раскидка по ГРАММАМ </vt:lpstr>
      <vt:lpstr>СТОИМОСТЬ</vt:lpstr>
      <vt:lpstr>СТОИМОСТЬ (мониторинг октябрь)</vt:lpstr>
      <vt:lpstr>СТОИМОСТЬ (ДЕКАБРЬ)</vt:lpstr>
      <vt:lpstr>НОРМЫ </vt:lpstr>
      <vt:lpstr>АНАЛИЗ</vt:lpstr>
      <vt:lpstr>СТОИМОСТЬ (БЕЗ СНЕЖКА И БАНАНА)</vt:lpstr>
      <vt:lpstr> РАЗГРАММОВКА БРУТТО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2021-05-24T09:05:59Z</dcterms:modified>
</cp:coreProperties>
</file>